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updateLinks="never" codeName="ThisWorkbook" defaultThemeVersion="124226"/>
  <mc:AlternateContent xmlns:mc="http://schemas.openxmlformats.org/markup-compatibility/2006">
    <mc:Choice Requires="x15">
      <x15ac:absPath xmlns:x15ac="http://schemas.microsoft.com/office/spreadsheetml/2010/11/ac" url="https://nhs.sharepoint.com/sites/CFO/fc/fy/OpenLib/2023-24 Annual Accounts/Provider Accounts/Month 12/Data extract/FINAL/"/>
    </mc:Choice>
  </mc:AlternateContent>
  <xr:revisionPtr revIDLastSave="356" documentId="8_{27D5B6BB-C732-48E6-9E02-128BEEC06257}" xr6:coauthVersionLast="47" xr6:coauthVersionMax="47" xr10:uidLastSave="{25215C0A-D08D-440B-88B2-4CD0FE01EFCA}"/>
  <workbookProtection workbookAlgorithmName="SHA-512" workbookHashValue="wHqakyI00pyZu13cBj7rGf+qNRsnWBn2W1cMsI76cw+1xSE6jNq+h/P9D1DbY4ImEL49B5BfUGyrkmIcjD0gqw==" workbookSaltValue="+RjysqCq9qsRCaQGaG0OJQ==" workbookSpinCount="100000" lockStructure="1"/>
  <bookViews>
    <workbookView xWindow="-120" yWindow="-120" windowWidth="29040" windowHeight="15720" tabRatio="770" xr2:uid="{0EC231F3-15CD-4D0D-830B-BC288860F051}"/>
  </bookViews>
  <sheets>
    <sheet name="Intro" sheetId="551" r:id="rId1"/>
    <sheet name="TAC02 SoCI" sheetId="495" r:id="rId2"/>
    <sheet name="TAC03 SoFP" sheetId="497" r:id="rId3"/>
    <sheet name="TAC04 SOCIE" sheetId="498" r:id="rId4"/>
    <sheet name="TAC05 SoCF" sheetId="499" r:id="rId5"/>
    <sheet name="TAC06 Op Inc 1" sheetId="501" r:id="rId6"/>
    <sheet name="TAC07 Op Inc 2" sheetId="502" r:id="rId7"/>
    <sheet name="TAC08 Op Exp" sheetId="503" r:id="rId8"/>
    <sheet name="TAC09 Staff" sheetId="504" r:id="rId9"/>
    <sheet name="TAC11 Finance &amp; other" sheetId="505" r:id="rId10"/>
    <sheet name="TAC12 Impairment" sheetId="506" r:id="rId11"/>
    <sheet name="TAC13 Intangibles" sheetId="507" r:id="rId12"/>
    <sheet name="TAC14 PPE" sheetId="508" r:id="rId13"/>
    <sheet name="TAC14A RoU Assets" sheetId="509" r:id="rId14"/>
    <sheet name="TAC14X RoU Assets PY" sheetId="510" r:id="rId15"/>
    <sheet name="TAC15 Investments &amp; groups" sheetId="512" r:id="rId16"/>
    <sheet name="TAC16 AHFS" sheetId="513" r:id="rId17"/>
    <sheet name="TAC17 Inventories" sheetId="514" r:id="rId18"/>
    <sheet name="TAC18 Receivables" sheetId="515" r:id="rId19"/>
    <sheet name="TAC19 CCE" sheetId="516" r:id="rId20"/>
    <sheet name="TAC20 Payables" sheetId="517" r:id="rId21"/>
    <sheet name="TAC21 Borrowings" sheetId="518" r:id="rId22"/>
    <sheet name="TAC22 Provisions" sheetId="519" r:id="rId23"/>
    <sheet name="TAC24 On-SoFP PFI" sheetId="521" r:id="rId24"/>
    <sheet name="TAC25 Off-SoFP PFI" sheetId="522" r:id="rId25"/>
    <sheet name="TAC26 Pension" sheetId="523" r:id="rId26"/>
    <sheet name="TAC27 Fin Inst" sheetId="524" r:id="rId27"/>
    <sheet name="TAC28 Disclosures" sheetId="525" r:id="rId28"/>
    <sheet name="TAC29 Losses+SP" sheetId="526" r:id="rId29"/>
  </sheets>
  <definedNames>
    <definedName name="_AMO_UniqueIdentifier" hidden="1">"'0a1b0b40-2e77-48ac-99f0-820fa6d1d0e7'"</definedName>
    <definedName name="_Box_PlanningFundingMethod">#REF!</definedName>
    <definedName name="_xlnm._FilterDatabase" localSheetId="18" hidden="1">'TAC18 Receivables'!$B$6:$D$55</definedName>
    <definedName name="_xlnm._FilterDatabase" localSheetId="21" hidden="1">'TAC21 Borrowings'!$E$25:$G$31</definedName>
    <definedName name="ActSave">#REF!</definedName>
    <definedName name="AuditedOnly">#REF!</definedName>
    <definedName name="AuditedSubDate">#REF!</definedName>
    <definedName name="CCGBottomRow">#REF!</definedName>
    <definedName name="CCGTopRow">#REF!</definedName>
    <definedName name="CM">#REF!</definedName>
    <definedName name="CommissionerPlanWS">#REF!</definedName>
    <definedName name="ComparativeFY">#REF!</definedName>
    <definedName name="ComparativeYear">#REF!</definedName>
    <definedName name="ComparativeYearEnd">#REF!</definedName>
    <definedName name="ComparativeYearStart">#REF!</definedName>
    <definedName name="CoverSheetName">#REF!</definedName>
    <definedName name="CT1617Accepted">#REF!</definedName>
    <definedName name="CurrentFY">#REF!</definedName>
    <definedName name="CurrentMonthDate">#REF!</definedName>
    <definedName name="CurrentYear">#REF!</definedName>
    <definedName name="CurrentYearStart">#REF!</definedName>
    <definedName name="Date2Yr">#REF!</definedName>
    <definedName name="Date5yr">#REF!</definedName>
    <definedName name="DateCYE">#REF!</definedName>
    <definedName name="DateM1">#REF!</definedName>
    <definedName name="DateM10">#REF!</definedName>
    <definedName name="DateM11">#REF!</definedName>
    <definedName name="DateM12">#REF!</definedName>
    <definedName name="DateM2">#REF!</definedName>
    <definedName name="DateM3">#REF!</definedName>
    <definedName name="DateM4">#REF!</definedName>
    <definedName name="DateM5">#REF!</definedName>
    <definedName name="DateM6">#REF!</definedName>
    <definedName name="DateM7">#REF!</definedName>
    <definedName name="DateM8">#REF!</definedName>
    <definedName name="DateM9">#REF!</definedName>
    <definedName name="DateNYE">#REF!</definedName>
    <definedName name="DateNYE2">#REF!</definedName>
    <definedName name="DateNYE3">#REF!</definedName>
    <definedName name="DateNYE4">#REF!</definedName>
    <definedName name="DatePost5Yr">#REF!</definedName>
    <definedName name="DatePYE">#REF!</definedName>
    <definedName name="DateQ1">#REF!</definedName>
    <definedName name="DateQ2">#REF!</definedName>
    <definedName name="DateQ3">#REF!</definedName>
    <definedName name="DateQ4">#REF!</definedName>
    <definedName name="DateSPE">#REF!</definedName>
    <definedName name="DateWhole">#REF!</definedName>
    <definedName name="DocProp">#REF!</definedName>
    <definedName name="DraftOnlyPDC">#REF!</definedName>
    <definedName name="DraftSubDate">#REF!</definedName>
    <definedName name="EnvMnt">#REF!</definedName>
    <definedName name="ExcelVersion">#REF!</definedName>
    <definedName name="FOTVIS">#REF!</definedName>
    <definedName name="HideList">OFFSET(#REF!,0,0,COUNTA(#REF!),3)</definedName>
    <definedName name="INC1960A">#REF!</definedName>
    <definedName name="IndexSheetName">#REF!</definedName>
    <definedName name="iTitle">#REF!</definedName>
    <definedName name="LATBottomRow">#REF!</definedName>
    <definedName name="LATTopRow">#REF!</definedName>
    <definedName name="Period2yr">#REF!</definedName>
    <definedName name="Period5Yr">#REF!</definedName>
    <definedName name="PeriodCYE">#REF!</definedName>
    <definedName name="PeriodM1">#REF!</definedName>
    <definedName name="PeriodM10">#REF!</definedName>
    <definedName name="PeriodM11">#REF!</definedName>
    <definedName name="PeriodM12">#REF!</definedName>
    <definedName name="PeriodM2">#REF!</definedName>
    <definedName name="PeriodM3">#REF!</definedName>
    <definedName name="PeriodM4">#REF!</definedName>
    <definedName name="PeriodM5">#REF!</definedName>
    <definedName name="PeriodM6">#REF!</definedName>
    <definedName name="PeriodM7">#REF!</definedName>
    <definedName name="PeriodM8">#REF!</definedName>
    <definedName name="PeriodM9">#REF!</definedName>
    <definedName name="PeriodNYE">#REF!</definedName>
    <definedName name="PeriodNYE2">#REF!</definedName>
    <definedName name="PeriodNYE3">#REF!</definedName>
    <definedName name="PeriodNYE4">#REF!</definedName>
    <definedName name="PeriodPost5Yr">#REF!</definedName>
    <definedName name="PeriodPYE">#REF!</definedName>
    <definedName name="PeriodQ1">#REF!</definedName>
    <definedName name="PeriodQ2">#REF!</definedName>
    <definedName name="PeriodQ3">#REF!</definedName>
    <definedName name="PeriodQ4">#REF!</definedName>
    <definedName name="PeriodWhole">#REF!</definedName>
    <definedName name="Plan2Yr">#REF!</definedName>
    <definedName name="Plan5yr">#REF!</definedName>
    <definedName name="PlanCYE">#REF!</definedName>
    <definedName name="PlanM1">#REF!</definedName>
    <definedName name="PlanM10">#REF!</definedName>
    <definedName name="PlanM11">#REF!</definedName>
    <definedName name="PlanM12">#REF!</definedName>
    <definedName name="PlanM2">#REF!</definedName>
    <definedName name="PlanM3">#REF!</definedName>
    <definedName name="PlanM4">#REF!</definedName>
    <definedName name="PlanM5">#REF!</definedName>
    <definedName name="PlanM6">#REF!</definedName>
    <definedName name="PlanM7">#REF!</definedName>
    <definedName name="PlanM8">#REF!</definedName>
    <definedName name="PlanM9">#REF!</definedName>
    <definedName name="PlanNYE">#REF!</definedName>
    <definedName name="PlanNYE2">#REF!</definedName>
    <definedName name="PlanNYE3">#REF!</definedName>
    <definedName name="PLanNYE4">#REF!</definedName>
    <definedName name="PlanPost5YR">#REF!</definedName>
    <definedName name="planPYE">#REF!</definedName>
    <definedName name="PlanQ1">#REF!</definedName>
    <definedName name="PlanQ2">#REF!</definedName>
    <definedName name="PlanQ3">#REF!</definedName>
    <definedName name="PlanQ4">#REF!</definedName>
    <definedName name="PlanWhole">#REF!</definedName>
    <definedName name="PrecomparativeFY">#REF!</definedName>
    <definedName name="PrecomparativeYear">#REF!</definedName>
    <definedName name="PrecomparativeYearEnd">#REF!</definedName>
    <definedName name="_xlnm.Print_Area" localSheetId="1">'TAC02 SoCI'!$B$2:$G$55</definedName>
    <definedName name="_xlnm.Print_Area" localSheetId="2">'TAC03 SoFP'!$B$2:$H$56</definedName>
    <definedName name="_xlnm.Print_Area" localSheetId="3">'TAC04 SOCIE'!$B$2:$N$81</definedName>
    <definedName name="_xlnm.Print_Area" localSheetId="4">'TAC05 SoCF'!$B$2:$G$79</definedName>
    <definedName name="_xlnm.Print_Area" localSheetId="5">'TAC06 Op Inc 1'!$B$2:$J$68</definedName>
    <definedName name="_xlnm.Print_Area" localSheetId="6">'TAC07 Op Inc 2'!$B$2:$J$51</definedName>
    <definedName name="_xlnm.Print_Area" localSheetId="7">'TAC08 Op Exp'!$B$2:$G$94</definedName>
    <definedName name="_xlnm.Print_Area" localSheetId="8">'TAC09 Staff'!$B$2:$N$108</definedName>
    <definedName name="_xlnm.Print_Area" localSheetId="9">'TAC11 Finance &amp; other'!$B$2:$K$96</definedName>
    <definedName name="_xlnm.Print_Area" localSheetId="10">'TAC12 Impairment'!$B$2:$K$21</definedName>
    <definedName name="_xlnm.Print_Area" localSheetId="11">'TAC13 Intangibles'!$B$2:$P$110</definedName>
    <definedName name="_xlnm.Print_Area" localSheetId="12">'TAC14 PPE'!$B$2:$O$142</definedName>
    <definedName name="_xlnm.Print_Area" localSheetId="13">'TAC14A RoU Assets'!$B$2:$L$67</definedName>
    <definedName name="_xlnm.Print_Area" localSheetId="14">'TAC14X RoU Assets PY'!$B$2:$L$70</definedName>
    <definedName name="_xlnm.Print_Area" localSheetId="15">'TAC15 Investments &amp; groups'!$B$2:$N$84</definedName>
    <definedName name="_xlnm.Print_Area" localSheetId="16">'TAC16 AHFS'!$B$2:$S$47</definedName>
    <definedName name="_xlnm.Print_Area" localSheetId="17">'TAC17 Inventories'!$B$2:$L$51</definedName>
    <definedName name="_xlnm.Print_Area" localSheetId="18">'TAC18 Receivables'!$B$2:$AA$183</definedName>
    <definedName name="_xlnm.Print_Area" localSheetId="19">'TAC19 CCE'!$B$2:$I$40</definedName>
    <definedName name="_xlnm.Print_Area" localSheetId="20">'TAC20 Payables'!$B$2:$W$85</definedName>
    <definedName name="_xlnm.Print_Area" localSheetId="21">'TAC21 Borrowings'!$B$2:$I$144</definedName>
    <definedName name="_xlnm.Print_Area" localSheetId="22">'TAC22 Provisions'!$B$2:$O$67</definedName>
    <definedName name="_xlnm.Print_Area" localSheetId="23">'TAC24 On-SoFP PFI'!$B$2:$M$63</definedName>
    <definedName name="_xlnm.Print_Area" localSheetId="24">'TAC25 Off-SoFP PFI'!$B$2:$K$22</definedName>
    <definedName name="_xlnm.Print_Area" localSheetId="25">'TAC26 Pension'!$B$1:$G$65</definedName>
    <definedName name="_xlnm.Print_Area" localSheetId="26">'TAC27 Fin Inst'!$B$2:$M$102</definedName>
    <definedName name="_xlnm.Print_Area" localSheetId="27">'TAC28 Disclosures'!$B$2:$O$107</definedName>
    <definedName name="_xlnm.Print_Area" localSheetId="28">'TAC29 Losses+SP'!$B$2:$I$66</definedName>
    <definedName name="ShowStartUpForm">FALSE</definedName>
    <definedName name="SignOffSheetName">#REF!</definedName>
    <definedName name="SpecBottomRow">#REF!</definedName>
    <definedName name="SpecialPeriodEnd">#REF!</definedName>
    <definedName name="SpecTopRow">#REF!</definedName>
    <definedName name="Submission1Only">#REF!</definedName>
    <definedName name="Submission2Start">#REF!</definedName>
    <definedName name="Submission3Only">#REF!</definedName>
    <definedName name="SubmissionType">#REF!</definedName>
    <definedName name="sysActivity">#REF!</definedName>
    <definedName name="sysAuthDate">IF(ISBLANK(#REF!)=TRUE,0,#REF!)</definedName>
    <definedName name="SysCFTolerance">#REF!</definedName>
    <definedName name="sysDataVersion">#REF!</definedName>
    <definedName name="sysDEV">#REF!</definedName>
    <definedName name="sysFilename">#REF!</definedName>
    <definedName name="sysGUID">#REF!</definedName>
    <definedName name="sysLongName">#REF!</definedName>
    <definedName name="sysMARSID">#REF!</definedName>
    <definedName name="SysMaxTolerance">#REF!</definedName>
    <definedName name="SysMinTolerance">#REF!</definedName>
    <definedName name="sysNHSCode">#REF!</definedName>
    <definedName name="sysPeriod">#REF!</definedName>
    <definedName name="sysRegion">#REF!</definedName>
    <definedName name="sysReturnDate">#REF!</definedName>
    <definedName name="sysSector">#REF!</definedName>
    <definedName name="sysStatus">#REF!</definedName>
    <definedName name="sysSubmissionNumber">#REF!</definedName>
    <definedName name="sysTACCode">#REF!</definedName>
    <definedName name="SysTolerance">#REF!</definedName>
    <definedName name="sysType">#REF!</definedName>
    <definedName name="sysValidation">#REF!</definedName>
    <definedName name="SysVersion">#REF!</definedName>
    <definedName name="sysWorkstream">#REF!</definedName>
    <definedName name="sysYear">#REF!</definedName>
    <definedName name="TACAuditSheetName">#REF!</definedName>
    <definedName name="TrustFindList">#REF!</definedName>
    <definedName name="UsrNme">#REF!</definedName>
    <definedName name="VBASubmissionType1">#REF!</definedName>
    <definedName name="VBASubmissionType2">#REF!</definedName>
    <definedName name="VBASubmissionType3">#REF!</definedName>
    <definedName name="VBASubmissionType4">#REF!</definedName>
    <definedName name="VBASubmissionType5">#REF!</definedName>
    <definedName name="VBASubmissionType6">#REF!</definedName>
    <definedName name="WSPassword">#REF!</definedName>
  </definedNames>
  <calcPr calcId="191028"/>
  <customWorkbookViews>
    <customWorkbookView name="Jonathan.Brown - Personal View" guid="{E4F26FFA-5313-49C9-9365-CBA576C57791}" mergeInterval="0" personalView="1" maximized="1" windowWidth="1276" windowHeight="832" tabRatio="931" activeSheetId="38"/>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7" i="518" l="1"/>
  <c r="H158" i="518"/>
  <c r="E143" i="515"/>
  <c r="H13" i="512" l="1"/>
  <c r="N17" i="508" l="1"/>
  <c r="E29" i="508"/>
  <c r="E30" i="508"/>
  <c r="E44" i="505"/>
  <c r="F27" i="504" l="1"/>
  <c r="E36" i="503"/>
  <c r="E64" i="501"/>
  <c r="E56" i="501"/>
  <c r="F33" i="501"/>
  <c r="E33" i="501"/>
  <c r="E52" i="499" l="1"/>
  <c r="E51" i="499"/>
  <c r="J83" i="525" l="1"/>
  <c r="I81" i="525"/>
  <c r="F39" i="526"/>
  <c r="G24" i="526"/>
  <c r="E24" i="526"/>
  <c r="E74" i="525"/>
  <c r="H46" i="525"/>
  <c r="E33" i="525"/>
  <c r="F24" i="525"/>
  <c r="E11" i="525"/>
  <c r="H91" i="524"/>
  <c r="H102" i="524"/>
  <c r="F91" i="524"/>
  <c r="F78" i="524"/>
  <c r="F29" i="524"/>
  <c r="E28" i="524"/>
  <c r="G31" i="524"/>
  <c r="G17" i="524"/>
  <c r="E12" i="524"/>
  <c r="E51" i="523"/>
  <c r="F50" i="523"/>
  <c r="E49" i="523"/>
  <c r="E38" i="523"/>
  <c r="E37" i="523"/>
  <c r="E42" i="523"/>
  <c r="F28" i="523"/>
  <c r="F11" i="523"/>
  <c r="F13" i="522"/>
  <c r="E109" i="521"/>
  <c r="E103" i="521"/>
  <c r="E98" i="521"/>
  <c r="E90" i="521"/>
  <c r="E89" i="521"/>
  <c r="G75" i="521"/>
  <c r="G71" i="521"/>
  <c r="F60" i="521"/>
  <c r="I57" i="521"/>
  <c r="K26" i="521"/>
  <c r="H17" i="521"/>
  <c r="G16" i="521"/>
  <c r="F16" i="521"/>
  <c r="F64" i="519"/>
  <c r="E62" i="519"/>
  <c r="E37" i="519"/>
  <c r="F41" i="519"/>
  <c r="E20" i="519"/>
  <c r="E127" i="518"/>
  <c r="F143" i="518"/>
  <c r="F169" i="518"/>
  <c r="G169" i="518"/>
  <c r="H169" i="518"/>
  <c r="H125" i="518" s="1"/>
  <c r="H143" i="518" s="1"/>
  <c r="I169" i="518"/>
  <c r="E157" i="518"/>
  <c r="G155" i="518"/>
  <c r="G154" i="518"/>
  <c r="F155" i="518"/>
  <c r="H154" i="518"/>
  <c r="H150" i="518"/>
  <c r="H142" i="518"/>
  <c r="I143" i="518"/>
  <c r="H128" i="518"/>
  <c r="H127" i="518"/>
  <c r="G128" i="518"/>
  <c r="G127" i="518"/>
  <c r="F128" i="518"/>
  <c r="I125" i="518"/>
  <c r="E118" i="518"/>
  <c r="E98" i="518"/>
  <c r="E89" i="518"/>
  <c r="E58" i="518"/>
  <c r="E60" i="518" s="1"/>
  <c r="E44" i="518"/>
  <c r="E42" i="518"/>
  <c r="E31" i="518"/>
  <c r="F22" i="518"/>
  <c r="E22" i="518"/>
  <c r="F85" i="517"/>
  <c r="E81" i="517"/>
  <c r="E71" i="517"/>
  <c r="F70" i="517"/>
  <c r="E61" i="517"/>
  <c r="F35" i="517"/>
  <c r="E24" i="517"/>
  <c r="E40" i="516"/>
  <c r="G32" i="516"/>
  <c r="E32" i="516"/>
  <c r="G30" i="516"/>
  <c r="E29" i="516"/>
  <c r="E12" i="516"/>
  <c r="G12" i="516"/>
  <c r="E179" i="515"/>
  <c r="E165" i="515"/>
  <c r="E129" i="515"/>
  <c r="E156" i="515"/>
  <c r="E108" i="515"/>
  <c r="E90" i="515"/>
  <c r="H81" i="515"/>
  <c r="G79" i="515"/>
  <c r="M79" i="515"/>
  <c r="K69" i="515"/>
  <c r="I24" i="514"/>
  <c r="I48" i="514"/>
  <c r="F36" i="514"/>
  <c r="I44" i="514"/>
  <c r="F19" i="513"/>
  <c r="E83" i="512"/>
  <c r="E49" i="512"/>
  <c r="E36" i="512"/>
  <c r="H12" i="512"/>
  <c r="G12" i="512"/>
  <c r="K66" i="510"/>
  <c r="I64" i="510"/>
  <c r="G41" i="510"/>
  <c r="G63" i="509"/>
  <c r="F61" i="509"/>
  <c r="F39" i="509"/>
  <c r="J129" i="508"/>
  <c r="F118" i="508"/>
  <c r="F114" i="508"/>
  <c r="E96" i="508"/>
  <c r="M84" i="508"/>
  <c r="F84" i="508"/>
  <c r="G51" i="508"/>
  <c r="K95" i="507"/>
  <c r="M93" i="507"/>
  <c r="I77" i="507"/>
  <c r="N73" i="507"/>
  <c r="F73" i="507"/>
  <c r="K44" i="507"/>
  <c r="L27" i="507"/>
  <c r="O16" i="507"/>
  <c r="J19" i="506"/>
  <c r="I19" i="506"/>
  <c r="G21" i="506"/>
  <c r="F21" i="506"/>
  <c r="G19" i="506"/>
  <c r="F19" i="506"/>
  <c r="F96" i="505"/>
  <c r="E96" i="505"/>
  <c r="F75" i="505"/>
  <c r="E75" i="505"/>
  <c r="F73" i="505"/>
  <c r="E73" i="505"/>
  <c r="F34" i="505"/>
  <c r="F37" i="505" s="1"/>
  <c r="E34" i="505"/>
  <c r="E37" i="505" s="1"/>
  <c r="F15" i="505"/>
  <c r="E15" i="505"/>
  <c r="J84" i="504"/>
  <c r="I84" i="504"/>
  <c r="I70" i="504"/>
  <c r="J69" i="504"/>
  <c r="I69" i="504"/>
  <c r="E61" i="504"/>
  <c r="E70" i="503"/>
  <c r="E72" i="503" s="1"/>
  <c r="E88" i="503"/>
  <c r="F62" i="502"/>
  <c r="E62" i="502"/>
  <c r="E58" i="502"/>
  <c r="E39" i="503"/>
  <c r="O41" i="519" l="1"/>
  <c r="I154" i="518"/>
  <c r="I163" i="518"/>
  <c r="H168" i="518"/>
  <c r="H166" i="518"/>
  <c r="H163" i="518"/>
  <c r="H162" i="518"/>
  <c r="H161" i="518"/>
  <c r="H160" i="518"/>
  <c r="H159" i="518"/>
  <c r="H157" i="518"/>
  <c r="H155" i="518"/>
  <c r="H151" i="518"/>
  <c r="H140" i="518"/>
  <c r="H137" i="518"/>
  <c r="H136" i="518"/>
  <c r="H134" i="518"/>
  <c r="H133" i="518"/>
  <c r="H132" i="518"/>
  <c r="F37" i="513"/>
  <c r="G19" i="513"/>
  <c r="N61" i="509"/>
  <c r="N39" i="509"/>
  <c r="I39" i="509"/>
  <c r="K51" i="508"/>
  <c r="G40" i="498" l="1"/>
  <c r="H40" i="498"/>
  <c r="I40" i="498"/>
  <c r="J40" i="498"/>
  <c r="K40" i="498"/>
  <c r="L40" i="498"/>
  <c r="F40" i="498"/>
  <c r="E79" i="498"/>
  <c r="I38" i="521" l="1"/>
  <c r="E38" i="521"/>
  <c r="G41" i="519"/>
  <c r="H41" i="519"/>
  <c r="I41" i="519"/>
  <c r="J41" i="519"/>
  <c r="K41" i="519"/>
  <c r="L41" i="519"/>
  <c r="M41" i="519"/>
  <c r="N41" i="519"/>
  <c r="N45" i="519" s="1"/>
  <c r="G24" i="514"/>
  <c r="H24" i="514"/>
  <c r="J24" i="514"/>
  <c r="K24" i="514"/>
  <c r="L24" i="514"/>
  <c r="H19" i="513"/>
  <c r="I19" i="513"/>
  <c r="J19" i="513"/>
  <c r="K19" i="513"/>
  <c r="L19" i="513"/>
  <c r="M19" i="513"/>
  <c r="N19" i="513"/>
  <c r="O19" i="513"/>
  <c r="P19" i="513"/>
  <c r="Q19" i="513"/>
  <c r="R19" i="513"/>
  <c r="B56" i="512"/>
  <c r="G61" i="509" l="1"/>
  <c r="H61" i="509"/>
  <c r="I61" i="509"/>
  <c r="J61" i="509"/>
  <c r="K61" i="509"/>
  <c r="L61" i="509"/>
  <c r="G39" i="509"/>
  <c r="H39" i="509"/>
  <c r="J39" i="509"/>
  <c r="K39" i="509"/>
  <c r="L39" i="509"/>
  <c r="F48" i="497" l="1"/>
  <c r="E48" i="497"/>
  <c r="G152" i="518"/>
  <c r="H152" i="518"/>
  <c r="I152" i="518"/>
  <c r="F152" i="518"/>
  <c r="F154" i="518"/>
  <c r="F127" i="518"/>
  <c r="M56" i="498" l="1"/>
  <c r="M16" i="498"/>
  <c r="M15" i="498"/>
  <c r="E54" i="501"/>
  <c r="E59" i="502"/>
  <c r="F36" i="502"/>
  <c r="F38" i="502" s="1"/>
  <c r="E36" i="502"/>
  <c r="I22" i="504"/>
  <c r="I25" i="504" s="1"/>
  <c r="E81" i="505"/>
  <c r="H20" i="506"/>
  <c r="E20" i="506"/>
  <c r="H18" i="506"/>
  <c r="E18" i="506"/>
  <c r="H17" i="506"/>
  <c r="E17" i="506"/>
  <c r="H16" i="506"/>
  <c r="E16" i="506"/>
  <c r="H15" i="506"/>
  <c r="E15" i="506"/>
  <c r="H14" i="506"/>
  <c r="E14" i="506"/>
  <c r="H13" i="506"/>
  <c r="E13" i="506"/>
  <c r="H12" i="506"/>
  <c r="E12" i="506"/>
  <c r="H11" i="506"/>
  <c r="E11" i="506"/>
  <c r="J21" i="506"/>
  <c r="N64" i="510"/>
  <c r="N41" i="510"/>
  <c r="E133" i="515"/>
  <c r="E112" i="515"/>
  <c r="J78" i="515"/>
  <c r="F55" i="515"/>
  <c r="E55" i="515"/>
  <c r="F33" i="515"/>
  <c r="E33" i="515"/>
  <c r="E70" i="517"/>
  <c r="E35" i="517"/>
  <c r="F24" i="517"/>
  <c r="E158" i="518"/>
  <c r="E161" i="518"/>
  <c r="E168" i="518"/>
  <c r="E166" i="518"/>
  <c r="E165" i="518"/>
  <c r="E164" i="518"/>
  <c r="E162" i="518"/>
  <c r="E151" i="518"/>
  <c r="E131" i="518"/>
  <c r="E141" i="518"/>
  <c r="E133" i="518"/>
  <c r="E134" i="518"/>
  <c r="E140" i="518"/>
  <c r="E142" i="518"/>
  <c r="E139" i="518"/>
  <c r="E138" i="518"/>
  <c r="E135" i="518"/>
  <c r="E130" i="518"/>
  <c r="F31" i="518"/>
  <c r="E16" i="519"/>
  <c r="E21" i="506" l="1"/>
  <c r="E38" i="502"/>
  <c r="E163" i="518"/>
  <c r="E154" i="518"/>
  <c r="E160" i="518"/>
  <c r="E137" i="518"/>
  <c r="E155" i="518"/>
  <c r="E159" i="518"/>
  <c r="E57" i="515"/>
  <c r="F57" i="515"/>
  <c r="E128" i="518"/>
  <c r="E152" i="518" s="1"/>
  <c r="H19" i="506"/>
  <c r="I21" i="506"/>
  <c r="H21" i="506" s="1"/>
  <c r="E19" i="506"/>
  <c r="F125" i="518"/>
  <c r="G125" i="518"/>
  <c r="G143" i="518" s="1"/>
  <c r="E167" i="518"/>
  <c r="E169" i="518" s="1"/>
  <c r="E136" i="518"/>
  <c r="E132" i="518"/>
  <c r="E143" i="518" l="1"/>
  <c r="E28" i="498" l="1"/>
  <c r="E38" i="495" s="1"/>
  <c r="E81" i="507"/>
  <c r="E92" i="508"/>
  <c r="E37" i="508"/>
  <c r="H39" i="526"/>
  <c r="G39" i="526"/>
  <c r="E39" i="526"/>
  <c r="H24" i="526"/>
  <c r="F24" i="526"/>
  <c r="B3" i="526"/>
  <c r="F100" i="525"/>
  <c r="F94" i="525"/>
  <c r="F81" i="525"/>
  <c r="G81" i="525" s="1"/>
  <c r="G83" i="525" s="1"/>
  <c r="H60" i="525"/>
  <c r="G60" i="525"/>
  <c r="F60" i="525"/>
  <c r="E60" i="525"/>
  <c r="G46" i="525"/>
  <c r="F46" i="525"/>
  <c r="E46" i="525"/>
  <c r="F33" i="525"/>
  <c r="F11" i="525"/>
  <c r="B3" i="525"/>
  <c r="G67" i="524"/>
  <c r="E66" i="524"/>
  <c r="E65" i="524"/>
  <c r="G100" i="524" s="1"/>
  <c r="E63" i="524"/>
  <c r="E62" i="524"/>
  <c r="G49" i="524"/>
  <c r="E48" i="524"/>
  <c r="E47" i="524"/>
  <c r="E45" i="524"/>
  <c r="E44" i="524"/>
  <c r="E97" i="524" s="1"/>
  <c r="H31" i="524"/>
  <c r="E30" i="524"/>
  <c r="E27" i="524"/>
  <c r="E26" i="524"/>
  <c r="H17" i="524"/>
  <c r="E16" i="524"/>
  <c r="E90" i="524" s="1"/>
  <c r="E14" i="524"/>
  <c r="E88" i="524" s="1"/>
  <c r="E13" i="524"/>
  <c r="B3" i="524"/>
  <c r="F61" i="523"/>
  <c r="E61" i="523"/>
  <c r="F60" i="523"/>
  <c r="E60" i="523"/>
  <c r="F59" i="523"/>
  <c r="E59" i="523"/>
  <c r="F38" i="523"/>
  <c r="F37" i="523"/>
  <c r="B3" i="523"/>
  <c r="H21" i="522"/>
  <c r="E21" i="522"/>
  <c r="H14" i="522"/>
  <c r="E14" i="522"/>
  <c r="J13" i="522"/>
  <c r="I13" i="522"/>
  <c r="G13" i="522"/>
  <c r="H12" i="522"/>
  <c r="E12" i="522"/>
  <c r="H11" i="522"/>
  <c r="E11" i="522"/>
  <c r="H10" i="522"/>
  <c r="E10" i="522"/>
  <c r="B3" i="522"/>
  <c r="I62" i="521"/>
  <c r="E62" i="521"/>
  <c r="L60" i="521"/>
  <c r="K60" i="521"/>
  <c r="J60" i="521"/>
  <c r="H60" i="521"/>
  <c r="G60" i="521"/>
  <c r="I58" i="521"/>
  <c r="E58" i="521"/>
  <c r="E57" i="521"/>
  <c r="I55" i="521"/>
  <c r="E55" i="521"/>
  <c r="I54" i="521"/>
  <c r="E54" i="521"/>
  <c r="I53" i="521"/>
  <c r="E53" i="521"/>
  <c r="I52" i="521"/>
  <c r="E52" i="521"/>
  <c r="I51" i="521"/>
  <c r="E51" i="521"/>
  <c r="I50" i="521"/>
  <c r="E50" i="521"/>
  <c r="I49" i="521"/>
  <c r="E49" i="521"/>
  <c r="I48" i="521"/>
  <c r="E48" i="521"/>
  <c r="I45" i="521"/>
  <c r="E45" i="521"/>
  <c r="E71" i="521" s="1"/>
  <c r="I30" i="521"/>
  <c r="E30" i="521"/>
  <c r="I29" i="521"/>
  <c r="E29" i="521"/>
  <c r="I28" i="521"/>
  <c r="E28" i="521"/>
  <c r="L26" i="521"/>
  <c r="J26" i="521"/>
  <c r="H26" i="521"/>
  <c r="G26" i="521"/>
  <c r="F26" i="521"/>
  <c r="I19" i="521"/>
  <c r="E19" i="521"/>
  <c r="I18" i="521"/>
  <c r="E18" i="521"/>
  <c r="I15" i="521"/>
  <c r="E15" i="521"/>
  <c r="I14" i="521"/>
  <c r="E14" i="521"/>
  <c r="I13" i="521"/>
  <c r="E13" i="521"/>
  <c r="I12" i="521"/>
  <c r="E12" i="521"/>
  <c r="L10" i="521"/>
  <c r="L16" i="521" s="1"/>
  <c r="K10" i="521"/>
  <c r="K16" i="521" s="1"/>
  <c r="J10" i="521"/>
  <c r="H10" i="521"/>
  <c r="G10" i="521"/>
  <c r="F10" i="521"/>
  <c r="B3" i="521"/>
  <c r="E70" i="498"/>
  <c r="F32" i="495" s="1"/>
  <c r="M58" i="498"/>
  <c r="E49" i="498"/>
  <c r="E30" i="498"/>
  <c r="M24" i="498"/>
  <c r="M17" i="498"/>
  <c r="F62" i="519"/>
  <c r="E44" i="519"/>
  <c r="E34" i="519"/>
  <c r="E19" i="519"/>
  <c r="E32" i="519"/>
  <c r="E18" i="519"/>
  <c r="E17" i="519"/>
  <c r="E15" i="519"/>
  <c r="E14" i="519"/>
  <c r="E13" i="519"/>
  <c r="E12" i="519"/>
  <c r="E11" i="519"/>
  <c r="E10" i="519"/>
  <c r="B3" i="519"/>
  <c r="M12" i="498"/>
  <c r="E12" i="498" s="1"/>
  <c r="E101" i="521" s="1"/>
  <c r="G31" i="516"/>
  <c r="E31" i="516"/>
  <c r="B3" i="518"/>
  <c r="E85" i="517"/>
  <c r="F81" i="517"/>
  <c r="E31" i="497"/>
  <c r="B3" i="517"/>
  <c r="F40" i="516"/>
  <c r="G29" i="516"/>
  <c r="F15" i="524"/>
  <c r="H29" i="516"/>
  <c r="F29" i="516"/>
  <c r="H12" i="516"/>
  <c r="B3" i="516"/>
  <c r="F44" i="499"/>
  <c r="F81" i="505"/>
  <c r="E44" i="499"/>
  <c r="F90" i="515"/>
  <c r="E24" i="497"/>
  <c r="N81" i="515"/>
  <c r="M81" i="515"/>
  <c r="L81" i="515"/>
  <c r="K81" i="515"/>
  <c r="I81" i="515"/>
  <c r="G81" i="515"/>
  <c r="F81" i="515"/>
  <c r="J77" i="515"/>
  <c r="E77" i="515"/>
  <c r="J76" i="515"/>
  <c r="E76" i="515"/>
  <c r="J75" i="515"/>
  <c r="E75" i="515"/>
  <c r="J74" i="515"/>
  <c r="E74" i="515"/>
  <c r="J73" i="515"/>
  <c r="E73" i="515"/>
  <c r="J72" i="515"/>
  <c r="E72" i="515"/>
  <c r="J71" i="515"/>
  <c r="N69" i="515"/>
  <c r="M69" i="515"/>
  <c r="L69" i="515"/>
  <c r="J68" i="515"/>
  <c r="E68" i="515"/>
  <c r="J67" i="515"/>
  <c r="B63" i="515"/>
  <c r="B3" i="515"/>
  <c r="E51" i="514"/>
  <c r="E45" i="514"/>
  <c r="E44" i="514"/>
  <c r="E43" i="514"/>
  <c r="E42" i="514"/>
  <c r="E41" i="514"/>
  <c r="E40" i="514"/>
  <c r="E39" i="514"/>
  <c r="E38" i="514"/>
  <c r="K36" i="514"/>
  <c r="J36" i="514"/>
  <c r="I36" i="514"/>
  <c r="H36" i="514"/>
  <c r="G36" i="514"/>
  <c r="E35" i="514"/>
  <c r="E27" i="514"/>
  <c r="E21" i="514"/>
  <c r="I20" i="514"/>
  <c r="E20" i="514" s="1"/>
  <c r="E19" i="514"/>
  <c r="E18" i="514"/>
  <c r="E17" i="514"/>
  <c r="E16" i="514"/>
  <c r="E15" i="514"/>
  <c r="E14" i="514"/>
  <c r="E13" i="514"/>
  <c r="B3" i="514"/>
  <c r="F47" i="513"/>
  <c r="E47" i="513"/>
  <c r="E35" i="513"/>
  <c r="E32" i="513"/>
  <c r="R31" i="513"/>
  <c r="Q31" i="513"/>
  <c r="P31" i="513"/>
  <c r="O31" i="513"/>
  <c r="N31" i="513"/>
  <c r="M31" i="513"/>
  <c r="L31" i="513"/>
  <c r="K31" i="513"/>
  <c r="J31" i="513"/>
  <c r="I31" i="513"/>
  <c r="H31" i="513"/>
  <c r="G31" i="513"/>
  <c r="E30" i="513"/>
  <c r="Q28" i="513"/>
  <c r="P28" i="513"/>
  <c r="O28" i="513"/>
  <c r="N28" i="513"/>
  <c r="M28" i="513"/>
  <c r="L28" i="513"/>
  <c r="K28" i="513"/>
  <c r="J28" i="513"/>
  <c r="I28" i="513"/>
  <c r="H28" i="513"/>
  <c r="G28" i="513"/>
  <c r="F28" i="513"/>
  <c r="E27" i="513"/>
  <c r="R28" i="513"/>
  <c r="E17" i="513"/>
  <c r="E14" i="513"/>
  <c r="R13" i="513"/>
  <c r="Q13" i="513"/>
  <c r="P13" i="513"/>
  <c r="O13" i="513"/>
  <c r="N13" i="513"/>
  <c r="M13" i="513"/>
  <c r="L13" i="513"/>
  <c r="K13" i="513"/>
  <c r="J13" i="513"/>
  <c r="I13" i="513"/>
  <c r="H13" i="513"/>
  <c r="G13" i="513"/>
  <c r="B3" i="513"/>
  <c r="H80" i="512"/>
  <c r="G80" i="512"/>
  <c r="F80" i="512"/>
  <c r="F83" i="512" s="1"/>
  <c r="E80" i="512"/>
  <c r="G58" i="512"/>
  <c r="B58" i="512"/>
  <c r="H58" i="512"/>
  <c r="H36" i="512"/>
  <c r="G36" i="512"/>
  <c r="B36" i="512"/>
  <c r="B34" i="512"/>
  <c r="B12" i="512"/>
  <c r="J12" i="512"/>
  <c r="B10" i="512"/>
  <c r="B3" i="512"/>
  <c r="B3" i="510"/>
  <c r="B3" i="509"/>
  <c r="E64" i="508"/>
  <c r="E128" i="508"/>
  <c r="E127" i="508"/>
  <c r="E126" i="508"/>
  <c r="E117" i="508"/>
  <c r="E116" i="508"/>
  <c r="E115" i="508"/>
  <c r="E105" i="508"/>
  <c r="E104" i="508"/>
  <c r="E102" i="508"/>
  <c r="E101" i="508"/>
  <c r="E100" i="508"/>
  <c r="E99" i="508"/>
  <c r="E98" i="508"/>
  <c r="E97" i="508"/>
  <c r="E95" i="508"/>
  <c r="E93" i="508"/>
  <c r="E91" i="508"/>
  <c r="E89" i="508"/>
  <c r="N88" i="508"/>
  <c r="M88" i="508"/>
  <c r="L88" i="508"/>
  <c r="K88" i="508"/>
  <c r="J88" i="508"/>
  <c r="I88" i="508"/>
  <c r="H88" i="508"/>
  <c r="G88" i="508"/>
  <c r="F88" i="508"/>
  <c r="E87" i="508"/>
  <c r="E86" i="508"/>
  <c r="E82" i="508"/>
  <c r="E81" i="508"/>
  <c r="E79" i="508"/>
  <c r="E78" i="508"/>
  <c r="E77" i="508"/>
  <c r="E76" i="508"/>
  <c r="E75" i="508"/>
  <c r="E73" i="508"/>
  <c r="E71" i="508"/>
  <c r="E70" i="508"/>
  <c r="E69" i="508"/>
  <c r="N68" i="508"/>
  <c r="E68" i="508" s="1"/>
  <c r="E67" i="508"/>
  <c r="E66" i="508"/>
  <c r="E65" i="508"/>
  <c r="E63" i="508"/>
  <c r="E61" i="508"/>
  <c r="M60" i="508"/>
  <c r="L60" i="508"/>
  <c r="K60" i="508"/>
  <c r="J60" i="508"/>
  <c r="I60" i="508"/>
  <c r="H60" i="508"/>
  <c r="G60" i="508"/>
  <c r="F60" i="508"/>
  <c r="E59" i="508"/>
  <c r="N60" i="508"/>
  <c r="E49" i="508"/>
  <c r="E47" i="508"/>
  <c r="E46" i="508"/>
  <c r="E45" i="508"/>
  <c r="E44" i="508"/>
  <c r="E43" i="508"/>
  <c r="E42" i="508"/>
  <c r="E40" i="508"/>
  <c r="E38" i="508"/>
  <c r="E28" i="508"/>
  <c r="E27" i="508"/>
  <c r="E26" i="508"/>
  <c r="E25" i="508"/>
  <c r="E24" i="508"/>
  <c r="E22" i="508"/>
  <c r="E20" i="508"/>
  <c r="E19" i="508"/>
  <c r="E18" i="508"/>
  <c r="E17" i="508"/>
  <c r="E16" i="508"/>
  <c r="E15" i="508"/>
  <c r="E14" i="508"/>
  <c r="B3" i="508"/>
  <c r="E91" i="507"/>
  <c r="E90" i="507"/>
  <c r="E89" i="507"/>
  <c r="E88" i="507"/>
  <c r="E87" i="507"/>
  <c r="E86" i="507"/>
  <c r="E84" i="507"/>
  <c r="E82" i="507"/>
  <c r="E80" i="507"/>
  <c r="E78" i="507"/>
  <c r="O77" i="507"/>
  <c r="N77" i="507"/>
  <c r="M77" i="507"/>
  <c r="L77" i="507"/>
  <c r="K77" i="507"/>
  <c r="J77" i="507"/>
  <c r="H77" i="507"/>
  <c r="G77" i="507"/>
  <c r="F77" i="507"/>
  <c r="E76" i="507"/>
  <c r="E75" i="507"/>
  <c r="E71" i="507"/>
  <c r="E70" i="507"/>
  <c r="E69" i="507"/>
  <c r="E68" i="507"/>
  <c r="E67" i="507"/>
  <c r="E65" i="507"/>
  <c r="E63" i="507"/>
  <c r="O62" i="507"/>
  <c r="E62" i="507" s="1"/>
  <c r="E61" i="507"/>
  <c r="E60" i="507"/>
  <c r="E59" i="507"/>
  <c r="E58" i="507"/>
  <c r="E56" i="507"/>
  <c r="N55" i="507"/>
  <c r="M55" i="507"/>
  <c r="L55" i="507"/>
  <c r="K55" i="507"/>
  <c r="J55" i="507"/>
  <c r="I55" i="507"/>
  <c r="H55" i="507"/>
  <c r="G55" i="507"/>
  <c r="F55" i="507"/>
  <c r="E54" i="507"/>
  <c r="O55" i="507"/>
  <c r="E42" i="507"/>
  <c r="E41" i="507"/>
  <c r="E40" i="507"/>
  <c r="E39" i="507"/>
  <c r="E38" i="507"/>
  <c r="E37" i="507"/>
  <c r="E35" i="507"/>
  <c r="E33" i="507"/>
  <c r="E25" i="507"/>
  <c r="E24" i="507"/>
  <c r="E23" i="507"/>
  <c r="E22" i="507"/>
  <c r="E21" i="507"/>
  <c r="E19" i="507"/>
  <c r="E17" i="507"/>
  <c r="E16" i="507"/>
  <c r="E15" i="507"/>
  <c r="E14" i="507"/>
  <c r="E13" i="507"/>
  <c r="B3" i="507"/>
  <c r="E66" i="507"/>
  <c r="E20" i="507"/>
  <c r="E74" i="508"/>
  <c r="E21" i="508"/>
  <c r="B3" i="506"/>
  <c r="F79" i="505"/>
  <c r="E79" i="505"/>
  <c r="F76" i="505"/>
  <c r="E76" i="505"/>
  <c r="E85" i="505" s="1"/>
  <c r="F44" i="505"/>
  <c r="B3" i="505"/>
  <c r="H104" i="504"/>
  <c r="G104" i="504"/>
  <c r="F104" i="504"/>
  <c r="E104" i="504"/>
  <c r="B94" i="504"/>
  <c r="L91" i="504"/>
  <c r="K91" i="504"/>
  <c r="H91" i="504"/>
  <c r="G91" i="504"/>
  <c r="F91" i="504"/>
  <c r="E91" i="504"/>
  <c r="J90" i="504"/>
  <c r="I90" i="504"/>
  <c r="J89" i="504"/>
  <c r="I89" i="504"/>
  <c r="J88" i="504"/>
  <c r="I88" i="504"/>
  <c r="J87" i="504"/>
  <c r="I87" i="504"/>
  <c r="J86" i="504"/>
  <c r="I86" i="504"/>
  <c r="J85" i="504"/>
  <c r="I85" i="504"/>
  <c r="L76" i="504"/>
  <c r="K76" i="504"/>
  <c r="H76" i="504"/>
  <c r="G76" i="504"/>
  <c r="F76" i="504"/>
  <c r="E76" i="504"/>
  <c r="J75" i="504"/>
  <c r="I75" i="504"/>
  <c r="J74" i="504"/>
  <c r="I74" i="504"/>
  <c r="J73" i="504"/>
  <c r="I73" i="504"/>
  <c r="J72" i="504"/>
  <c r="I72" i="504"/>
  <c r="J71" i="504"/>
  <c r="I71" i="504"/>
  <c r="J70" i="504"/>
  <c r="F61" i="504"/>
  <c r="H46" i="504"/>
  <c r="E46" i="504"/>
  <c r="J44" i="504"/>
  <c r="I44" i="504"/>
  <c r="G44" i="504"/>
  <c r="F44" i="504"/>
  <c r="H43" i="504"/>
  <c r="E43" i="504"/>
  <c r="H42" i="504"/>
  <c r="E42" i="504"/>
  <c r="H41" i="504"/>
  <c r="E41" i="504"/>
  <c r="H40" i="504"/>
  <c r="E40" i="504"/>
  <c r="H39" i="504"/>
  <c r="E39" i="504"/>
  <c r="H38" i="504"/>
  <c r="E38" i="504"/>
  <c r="H37" i="504"/>
  <c r="E37" i="504"/>
  <c r="H36" i="504"/>
  <c r="E36" i="504"/>
  <c r="H35" i="504"/>
  <c r="E35" i="504"/>
  <c r="H34" i="504"/>
  <c r="E34" i="504"/>
  <c r="B3" i="504"/>
  <c r="F88" i="503"/>
  <c r="F39" i="503" s="1"/>
  <c r="F70" i="503" s="1"/>
  <c r="F72" i="503" s="1"/>
  <c r="F92" i="505"/>
  <c r="E92" i="505"/>
  <c r="B3" i="503"/>
  <c r="F71" i="502"/>
  <c r="F50" i="502"/>
  <c r="E50" i="502"/>
  <c r="F91" i="505"/>
  <c r="E91" i="505"/>
  <c r="F17" i="499"/>
  <c r="F59" i="502"/>
  <c r="F58" i="502"/>
  <c r="B3" i="502"/>
  <c r="F67" i="501"/>
  <c r="E67" i="501"/>
  <c r="F64" i="501"/>
  <c r="F54" i="501"/>
  <c r="B3" i="501"/>
  <c r="F72" i="499"/>
  <c r="I66" i="499"/>
  <c r="I55" i="499"/>
  <c r="I48" i="499"/>
  <c r="I47" i="499"/>
  <c r="I29" i="499"/>
  <c r="B3" i="499"/>
  <c r="E76" i="498"/>
  <c r="E75" i="498"/>
  <c r="M74" i="498"/>
  <c r="E74" i="498" s="1"/>
  <c r="E73" i="498"/>
  <c r="F52" i="499" s="1"/>
  <c r="E72" i="498"/>
  <c r="F51" i="499" s="1"/>
  <c r="E71" i="498"/>
  <c r="F33" i="495" s="1"/>
  <c r="E69" i="498"/>
  <c r="F39" i="495" s="1"/>
  <c r="J67" i="498"/>
  <c r="J66" i="498"/>
  <c r="M65" i="498"/>
  <c r="E65" i="498" s="1"/>
  <c r="F30" i="495" s="1"/>
  <c r="E54" i="498"/>
  <c r="F34" i="495" s="1"/>
  <c r="G53" i="498"/>
  <c r="M50" i="498"/>
  <c r="L50" i="498"/>
  <c r="K50" i="498"/>
  <c r="J50" i="498"/>
  <c r="H50" i="498"/>
  <c r="G50" i="498"/>
  <c r="E36" i="498"/>
  <c r="E35" i="498"/>
  <c r="M34" i="498"/>
  <c r="E34" i="498" s="1"/>
  <c r="E31" i="498"/>
  <c r="E33" i="495" s="1"/>
  <c r="E29" i="498"/>
  <c r="E39" i="495" s="1"/>
  <c r="J27" i="498"/>
  <c r="J26" i="498"/>
  <c r="M25" i="498"/>
  <c r="E25" i="498" s="1"/>
  <c r="E30" i="495" s="1"/>
  <c r="G14" i="498"/>
  <c r="B3" i="498"/>
  <c r="B3" i="497"/>
  <c r="B3" i="495"/>
  <c r="F40" i="497" l="1"/>
  <c r="E26" i="498"/>
  <c r="E37" i="495" s="1"/>
  <c r="B41" i="502"/>
  <c r="E17" i="499"/>
  <c r="E74" i="521"/>
  <c r="E78" i="521"/>
  <c r="G78" i="521" s="1"/>
  <c r="E80" i="521"/>
  <c r="F80" i="521" s="1"/>
  <c r="G80" i="521" s="1"/>
  <c r="E75" i="521"/>
  <c r="E77" i="521"/>
  <c r="F77" i="521" s="1"/>
  <c r="G77" i="521" s="1"/>
  <c r="E63" i="498"/>
  <c r="E40" i="497"/>
  <c r="H16" i="521"/>
  <c r="E73" i="521"/>
  <c r="J16" i="521"/>
  <c r="E32" i="507"/>
  <c r="F56" i="499"/>
  <c r="E66" i="498"/>
  <c r="F37" i="495" s="1"/>
  <c r="E61" i="499"/>
  <c r="F24" i="497"/>
  <c r="F31" i="497"/>
  <c r="E67" i="498"/>
  <c r="F31" i="495" s="1"/>
  <c r="H20" i="504"/>
  <c r="E41" i="508"/>
  <c r="I26" i="521"/>
  <c r="E47" i="510"/>
  <c r="F35" i="501"/>
  <c r="F41" i="502" s="1"/>
  <c r="F42" i="502" s="1"/>
  <c r="F31" i="513"/>
  <c r="E31" i="513" s="1"/>
  <c r="E30" i="516"/>
  <c r="E32" i="498"/>
  <c r="E50" i="510"/>
  <c r="E39" i="508"/>
  <c r="E30" i="519"/>
  <c r="E63" i="523"/>
  <c r="E56" i="499"/>
  <c r="H15" i="504"/>
  <c r="E68" i="498"/>
  <c r="F38" i="495" s="1"/>
  <c r="F61" i="499"/>
  <c r="F83" i="525"/>
  <c r="F34" i="497"/>
  <c r="E15" i="510"/>
  <c r="E11" i="514"/>
  <c r="E33" i="498"/>
  <c r="E37" i="498"/>
  <c r="K93" i="507"/>
  <c r="K29" i="507" s="1"/>
  <c r="F63" i="523"/>
  <c r="F18" i="499" s="1"/>
  <c r="E18" i="510"/>
  <c r="E19" i="510"/>
  <c r="E43" i="510"/>
  <c r="E10" i="510"/>
  <c r="H44" i="504"/>
  <c r="H16" i="504"/>
  <c r="E18" i="504"/>
  <c r="E10" i="504"/>
  <c r="H23" i="504"/>
  <c r="E26" i="510"/>
  <c r="E34" i="497"/>
  <c r="E48" i="498"/>
  <c r="H11" i="504"/>
  <c r="E11" i="499"/>
  <c r="H21" i="504"/>
  <c r="F61" i="517"/>
  <c r="E13" i="508"/>
  <c r="E58" i="498"/>
  <c r="E37" i="510"/>
  <c r="E36" i="519"/>
  <c r="H12" i="504"/>
  <c r="E21" i="498"/>
  <c r="F71" i="505"/>
  <c r="E16" i="509"/>
  <c r="E26" i="513"/>
  <c r="E79" i="521"/>
  <c r="F79" i="521" s="1"/>
  <c r="H19" i="504"/>
  <c r="E24" i="509"/>
  <c r="E33" i="510"/>
  <c r="E76" i="521"/>
  <c r="F76" i="521" s="1"/>
  <c r="E31" i="519"/>
  <c r="E48" i="510"/>
  <c r="E33" i="519"/>
  <c r="F104" i="525"/>
  <c r="F107" i="525" s="1"/>
  <c r="E19" i="498"/>
  <c r="E28" i="495" s="1"/>
  <c r="E20" i="498"/>
  <c r="E57" i="510"/>
  <c r="E61" i="510"/>
  <c r="E81" i="515"/>
  <c r="F59" i="524"/>
  <c r="E59" i="524" s="1"/>
  <c r="E35" i="519"/>
  <c r="E13" i="522"/>
  <c r="E98" i="524"/>
  <c r="F40" i="526"/>
  <c r="F50" i="498"/>
  <c r="E51" i="498"/>
  <c r="E32" i="495"/>
  <c r="E17" i="498"/>
  <c r="E24" i="498"/>
  <c r="E44" i="509"/>
  <c r="M18" i="498"/>
  <c r="E18" i="498" s="1"/>
  <c r="E25" i="510"/>
  <c r="N10" i="507"/>
  <c r="N27" i="507" s="1"/>
  <c r="G40" i="526"/>
  <c r="H40" i="526"/>
  <c r="E24" i="525"/>
  <c r="G98" i="524"/>
  <c r="G87" i="524"/>
  <c r="E100" i="524"/>
  <c r="H13" i="522"/>
  <c r="I10" i="521"/>
  <c r="I16" i="521" s="1"/>
  <c r="E26" i="521"/>
  <c r="E43" i="519"/>
  <c r="E38" i="519"/>
  <c r="H32" i="516"/>
  <c r="H17" i="516"/>
  <c r="H15" i="516" s="1"/>
  <c r="E17" i="516"/>
  <c r="N79" i="515"/>
  <c r="I67" i="515" s="1"/>
  <c r="I69" i="515" s="1"/>
  <c r="J81" i="515"/>
  <c r="E28" i="513"/>
  <c r="M37" i="513"/>
  <c r="M10" i="513" s="1"/>
  <c r="H49" i="512"/>
  <c r="F34" i="512" s="1"/>
  <c r="F36" i="512" s="1"/>
  <c r="J27" i="512"/>
  <c r="G10" i="512" s="1"/>
  <c r="G27" i="512" s="1"/>
  <c r="E62" i="510"/>
  <c r="E34" i="510"/>
  <c r="E44" i="510"/>
  <c r="E60" i="510"/>
  <c r="E32" i="510"/>
  <c r="E54" i="510"/>
  <c r="E21" i="510"/>
  <c r="E38" i="510"/>
  <c r="E53" i="510"/>
  <c r="E59" i="510"/>
  <c r="E14" i="510"/>
  <c r="E16" i="510"/>
  <c r="E58" i="510"/>
  <c r="E36" i="509"/>
  <c r="E18" i="509"/>
  <c r="E37" i="509"/>
  <c r="E51" i="509"/>
  <c r="E17" i="509"/>
  <c r="E52" i="509"/>
  <c r="E49" i="509"/>
  <c r="E58" i="509"/>
  <c r="E28" i="509"/>
  <c r="E29" i="509"/>
  <c r="E34" i="509"/>
  <c r="E45" i="509"/>
  <c r="E50" i="509"/>
  <c r="E15" i="509"/>
  <c r="E20" i="509"/>
  <c r="E14" i="509"/>
  <c r="E58" i="508"/>
  <c r="L107" i="508"/>
  <c r="L34" i="508" s="1"/>
  <c r="L51" i="508" s="1"/>
  <c r="E80" i="508"/>
  <c r="M107" i="508"/>
  <c r="M34" i="508" s="1"/>
  <c r="M51" i="508" s="1"/>
  <c r="E103" i="508"/>
  <c r="M10" i="508"/>
  <c r="M32" i="508" s="1"/>
  <c r="E53" i="507"/>
  <c r="L93" i="507"/>
  <c r="L29" i="507" s="1"/>
  <c r="L44" i="507" s="1"/>
  <c r="E14" i="504"/>
  <c r="J91" i="504"/>
  <c r="E16" i="504"/>
  <c r="E44" i="504"/>
  <c r="H26" i="504"/>
  <c r="E71" i="502"/>
  <c r="F56" i="501"/>
  <c r="F10" i="495" s="1"/>
  <c r="H80" i="498"/>
  <c r="E26" i="507"/>
  <c r="E18" i="513"/>
  <c r="R37" i="513"/>
  <c r="K37" i="513"/>
  <c r="K10" i="513" s="1"/>
  <c r="E29" i="513"/>
  <c r="E28" i="519"/>
  <c r="E79" i="507"/>
  <c r="N84" i="508"/>
  <c r="N10" i="508" s="1"/>
  <c r="N32" i="508" s="1"/>
  <c r="E40" i="519"/>
  <c r="L37" i="513"/>
  <c r="L10" i="513" s="1"/>
  <c r="I107" i="508"/>
  <c r="I34" i="508" s="1"/>
  <c r="I51" i="508" s="1"/>
  <c r="E94" i="525"/>
  <c r="K107" i="508"/>
  <c r="K34" i="508" s="1"/>
  <c r="N37" i="513"/>
  <c r="N10" i="513" s="1"/>
  <c r="E57" i="507"/>
  <c r="H67" i="515"/>
  <c r="H69" i="515" s="1"/>
  <c r="J70" i="515"/>
  <c r="O73" i="507"/>
  <c r="O10" i="507" s="1"/>
  <c r="O27" i="507" s="1"/>
  <c r="K73" i="507"/>
  <c r="I73" i="507"/>
  <c r="I10" i="507" s="1"/>
  <c r="I27" i="507" s="1"/>
  <c r="M29" i="507"/>
  <c r="M44" i="507" s="1"/>
  <c r="E100" i="525"/>
  <c r="K84" i="508"/>
  <c r="K10" i="508" s="1"/>
  <c r="K32" i="508" s="1"/>
  <c r="E30" i="507"/>
  <c r="E35" i="508"/>
  <c r="E37" i="514"/>
  <c r="G73" i="507"/>
  <c r="G10" i="507" s="1"/>
  <c r="G27" i="507" s="1"/>
  <c r="H93" i="507"/>
  <c r="H29" i="507" s="1"/>
  <c r="H44" i="507" s="1"/>
  <c r="H107" i="508"/>
  <c r="H34" i="508" s="1"/>
  <c r="H51" i="508" s="1"/>
  <c r="E106" i="508"/>
  <c r="T80" i="525"/>
  <c r="H73" i="507"/>
  <c r="H10" i="507" s="1"/>
  <c r="H27" i="507" s="1"/>
  <c r="I93" i="507"/>
  <c r="I29" i="507" s="1"/>
  <c r="I44" i="507" s="1"/>
  <c r="H84" i="508"/>
  <c r="H10" i="508" s="1"/>
  <c r="H32" i="508" s="1"/>
  <c r="E11" i="513"/>
  <c r="E43" i="507"/>
  <c r="E72" i="507"/>
  <c r="J93" i="507"/>
  <c r="J29" i="507" s="1"/>
  <c r="J44" i="507" s="1"/>
  <c r="N93" i="507"/>
  <c r="N29" i="507" s="1"/>
  <c r="N44" i="507" s="1"/>
  <c r="J107" i="508"/>
  <c r="J34" i="508" s="1"/>
  <c r="J51" i="508" s="1"/>
  <c r="I37" i="513"/>
  <c r="I10" i="513" s="1"/>
  <c r="Q37" i="513"/>
  <c r="Q10" i="513" s="1"/>
  <c r="E23" i="514"/>
  <c r="G48" i="514"/>
  <c r="K79" i="515"/>
  <c r="J73" i="507"/>
  <c r="J84" i="508"/>
  <c r="J10" i="508" s="1"/>
  <c r="J32" i="508" s="1"/>
  <c r="J48" i="514"/>
  <c r="E78" i="515"/>
  <c r="E52" i="498"/>
  <c r="F42" i="523"/>
  <c r="E26" i="523" s="1"/>
  <c r="E28" i="523" s="1"/>
  <c r="F24" i="495"/>
  <c r="F11" i="499"/>
  <c r="G80" i="498"/>
  <c r="F54" i="497" s="1"/>
  <c r="M64" i="498"/>
  <c r="E64" i="498" s="1"/>
  <c r="E85" i="507"/>
  <c r="E31" i="508"/>
  <c r="I50" i="498"/>
  <c r="K80" i="498"/>
  <c r="F50" i="497" s="1"/>
  <c r="M57" i="498"/>
  <c r="E57" i="498" s="1"/>
  <c r="H24" i="504"/>
  <c r="E88" i="508"/>
  <c r="E30" i="509"/>
  <c r="H14" i="504"/>
  <c r="E17" i="504"/>
  <c r="H18" i="504"/>
  <c r="E21" i="504"/>
  <c r="I91" i="504"/>
  <c r="E92" i="507"/>
  <c r="L36" i="514"/>
  <c r="E36" i="514" s="1"/>
  <c r="E34" i="514"/>
  <c r="E77" i="498"/>
  <c r="E20" i="504"/>
  <c r="I76" i="504"/>
  <c r="M55" i="498"/>
  <c r="E55" i="498" s="1"/>
  <c r="J22" i="504"/>
  <c r="H13" i="504"/>
  <c r="H17" i="504"/>
  <c r="J76" i="504"/>
  <c r="E59" i="509"/>
  <c r="F60" i="502"/>
  <c r="E13" i="504"/>
  <c r="E29" i="510"/>
  <c r="E48" i="508"/>
  <c r="E23" i="498"/>
  <c r="E26" i="509"/>
  <c r="E12" i="510"/>
  <c r="E36" i="510"/>
  <c r="E56" i="510"/>
  <c r="G37" i="513"/>
  <c r="G10" i="513" s="1"/>
  <c r="G93" i="507"/>
  <c r="G29" i="507" s="1"/>
  <c r="G44" i="507" s="1"/>
  <c r="E77" i="507"/>
  <c r="O93" i="507"/>
  <c r="O29" i="507" s="1"/>
  <c r="O44" i="507" s="1"/>
  <c r="E50" i="508"/>
  <c r="L84" i="508"/>
  <c r="F107" i="508"/>
  <c r="E90" i="508"/>
  <c r="N107" i="508"/>
  <c r="N34" i="508" s="1"/>
  <c r="N51" i="508" s="1"/>
  <c r="E54" i="509"/>
  <c r="E20" i="510"/>
  <c r="E22" i="510"/>
  <c r="E30" i="510"/>
  <c r="E35" i="510"/>
  <c r="E46" i="510"/>
  <c r="E55" i="510"/>
  <c r="O37" i="513"/>
  <c r="O10" i="513" s="1"/>
  <c r="E36" i="513"/>
  <c r="F32" i="516"/>
  <c r="F17" i="516"/>
  <c r="J80" i="498"/>
  <c r="F49" i="497" s="1"/>
  <c r="E24" i="495"/>
  <c r="E24" i="504"/>
  <c r="E26" i="504"/>
  <c r="E16" i="513"/>
  <c r="E11" i="507"/>
  <c r="L73" i="507"/>
  <c r="E62" i="508"/>
  <c r="E53" i="509"/>
  <c r="E47" i="509"/>
  <c r="E33" i="513"/>
  <c r="M73" i="507"/>
  <c r="E83" i="508"/>
  <c r="E32" i="509"/>
  <c r="E17" i="510"/>
  <c r="E39" i="510"/>
  <c r="E28" i="510"/>
  <c r="E52" i="510"/>
  <c r="H73" i="512"/>
  <c r="L80" i="498"/>
  <c r="F51" i="497" s="1"/>
  <c r="E36" i="507"/>
  <c r="E34" i="513"/>
  <c r="F13" i="513"/>
  <c r="E13" i="513" s="1"/>
  <c r="E55" i="507"/>
  <c r="E11" i="508"/>
  <c r="I84" i="508"/>
  <c r="E60" i="508"/>
  <c r="E33" i="509"/>
  <c r="E55" i="509"/>
  <c r="E56" i="509"/>
  <c r="E11" i="510"/>
  <c r="E31" i="510"/>
  <c r="E70" i="515"/>
  <c r="E13" i="509"/>
  <c r="E19" i="509"/>
  <c r="E35" i="509"/>
  <c r="E57" i="509"/>
  <c r="G83" i="512"/>
  <c r="I12" i="512"/>
  <c r="E59" i="498"/>
  <c r="F28" i="495" s="1"/>
  <c r="H37" i="513"/>
  <c r="H10" i="513" s="1"/>
  <c r="P37" i="513"/>
  <c r="P10" i="513" s="1"/>
  <c r="K48" i="514"/>
  <c r="K10" i="514" s="1"/>
  <c r="G17" i="516"/>
  <c r="F48" i="514"/>
  <c r="F10" i="514" s="1"/>
  <c r="F24" i="514" s="1"/>
  <c r="L79" i="515"/>
  <c r="G67" i="515" s="1"/>
  <c r="G69" i="515" s="1"/>
  <c r="J69" i="515"/>
  <c r="F40" i="524"/>
  <c r="G97" i="524"/>
  <c r="E60" i="498"/>
  <c r="E87" i="524"/>
  <c r="E31" i="509"/>
  <c r="H27" i="512"/>
  <c r="E47" i="514"/>
  <c r="F46" i="524"/>
  <c r="E46" i="524" s="1"/>
  <c r="K17" i="521"/>
  <c r="G49" i="512"/>
  <c r="H48" i="514"/>
  <c r="H10" i="514" s="1"/>
  <c r="F17" i="521"/>
  <c r="F58" i="524"/>
  <c r="E15" i="513"/>
  <c r="H83" i="512"/>
  <c r="J37" i="513"/>
  <c r="J10" i="513" s="1"/>
  <c r="E13" i="498"/>
  <c r="E64" i="519"/>
  <c r="L17" i="521"/>
  <c r="F71" i="521"/>
  <c r="E60" i="521"/>
  <c r="F24" i="523"/>
  <c r="F64" i="524"/>
  <c r="E64" i="524" s="1"/>
  <c r="E40" i="526"/>
  <c r="I60" i="521"/>
  <c r="F41" i="524"/>
  <c r="E41" i="524" s="1"/>
  <c r="F20" i="519"/>
  <c r="E86" i="524"/>
  <c r="E15" i="524"/>
  <c r="F17" i="524"/>
  <c r="E17" i="524" s="1"/>
  <c r="E39" i="498"/>
  <c r="E10" i="521"/>
  <c r="E16" i="521" s="1"/>
  <c r="H81" i="525"/>
  <c r="E101" i="524"/>
  <c r="G86" i="524"/>
  <c r="G88" i="524"/>
  <c r="G90" i="524"/>
  <c r="G101" i="524"/>
  <c r="H11" i="498" l="1"/>
  <c r="F47" i="497"/>
  <c r="J50" i="514"/>
  <c r="J10" i="514"/>
  <c r="G50" i="514"/>
  <c r="G10" i="514"/>
  <c r="I50" i="514"/>
  <c r="I10" i="514"/>
  <c r="I26" i="514" s="1"/>
  <c r="E60" i="502"/>
  <c r="F67" i="499"/>
  <c r="E96" i="521"/>
  <c r="E95" i="521"/>
  <c r="E107" i="521"/>
  <c r="G73" i="521"/>
  <c r="E106" i="521"/>
  <c r="M78" i="498"/>
  <c r="E78" i="498" s="1"/>
  <c r="F35" i="495" s="1"/>
  <c r="E23" i="504"/>
  <c r="E24" i="510"/>
  <c r="E14" i="499"/>
  <c r="E35" i="501"/>
  <c r="E41" i="502" s="1"/>
  <c r="E42" i="502" s="1"/>
  <c r="L41" i="510"/>
  <c r="I79" i="515"/>
  <c r="F49" i="499"/>
  <c r="E27" i="498"/>
  <c r="E31" i="495" s="1"/>
  <c r="G64" i="510"/>
  <c r="F85" i="505"/>
  <c r="F19" i="495" s="1"/>
  <c r="E51" i="510"/>
  <c r="G17" i="521"/>
  <c r="J17" i="521"/>
  <c r="I17" i="521" s="1"/>
  <c r="E94" i="521"/>
  <c r="H79" i="515"/>
  <c r="F67" i="515"/>
  <c r="K10" i="507"/>
  <c r="K27" i="507" s="1"/>
  <c r="J26" i="514"/>
  <c r="G26" i="514"/>
  <c r="F10" i="516"/>
  <c r="F12" i="516" s="1"/>
  <c r="F15" i="516" s="1"/>
  <c r="L64" i="510"/>
  <c r="J41" i="510"/>
  <c r="G94" i="524"/>
  <c r="H64" i="510"/>
  <c r="K129" i="508"/>
  <c r="K125" i="508" s="1"/>
  <c r="J125" i="508"/>
  <c r="F49" i="512"/>
  <c r="E12" i="504"/>
  <c r="M129" i="508"/>
  <c r="M125" i="508" s="1"/>
  <c r="E31" i="507"/>
  <c r="G79" i="521"/>
  <c r="H41" i="510"/>
  <c r="E22" i="509"/>
  <c r="I95" i="507"/>
  <c r="J95" i="507"/>
  <c r="E104" i="525"/>
  <c r="E107" i="525" s="1"/>
  <c r="N95" i="507"/>
  <c r="E67" i="499"/>
  <c r="J10" i="507"/>
  <c r="J27" i="507" s="1"/>
  <c r="G76" i="521"/>
  <c r="H129" i="508"/>
  <c r="H125" i="508" s="1"/>
  <c r="E18" i="499"/>
  <c r="E23" i="509"/>
  <c r="E45" i="510"/>
  <c r="G74" i="521"/>
  <c r="E15" i="504"/>
  <c r="F10" i="513"/>
  <c r="E22" i="498"/>
  <c r="E29" i="495" s="1"/>
  <c r="E27" i="510"/>
  <c r="E23" i="497"/>
  <c r="E56" i="498"/>
  <c r="E71" i="515"/>
  <c r="H10" i="504"/>
  <c r="K64" i="510"/>
  <c r="J64" i="510"/>
  <c r="E36" i="508"/>
  <c r="F22" i="497"/>
  <c r="I41" i="510"/>
  <c r="E12" i="508"/>
  <c r="E16" i="499"/>
  <c r="F33" i="497"/>
  <c r="K41" i="510"/>
  <c r="E60" i="509"/>
  <c r="E38" i="509"/>
  <c r="H22" i="504"/>
  <c r="R10" i="513"/>
  <c r="E40" i="510"/>
  <c r="J79" i="515"/>
  <c r="H95" i="507"/>
  <c r="G95" i="507"/>
  <c r="E63" i="510"/>
  <c r="E13" i="510"/>
  <c r="N129" i="508"/>
  <c r="N125" i="508" s="1"/>
  <c r="N118" i="508"/>
  <c r="N114" i="508" s="1"/>
  <c r="E23" i="508"/>
  <c r="L95" i="507"/>
  <c r="L10" i="507"/>
  <c r="E50" i="523"/>
  <c r="H83" i="525"/>
  <c r="E34" i="512"/>
  <c r="E42" i="509"/>
  <c r="E19" i="495"/>
  <c r="E11" i="509"/>
  <c r="G22" i="504"/>
  <c r="G25" i="504" s="1"/>
  <c r="G27" i="504" s="1"/>
  <c r="G11" i="498"/>
  <c r="I27" i="512"/>
  <c r="F10" i="512" s="1"/>
  <c r="F12" i="512" s="1"/>
  <c r="E12" i="514"/>
  <c r="E58" i="524"/>
  <c r="E19" i="504"/>
  <c r="J25" i="504"/>
  <c r="J27" i="504" s="1"/>
  <c r="E46" i="514"/>
  <c r="F22" i="504"/>
  <c r="E62" i="498"/>
  <c r="F23" i="497"/>
  <c r="F56" i="512"/>
  <c r="F58" i="512" s="1"/>
  <c r="F73" i="512" s="1"/>
  <c r="E26" i="497"/>
  <c r="E72" i="508"/>
  <c r="G84" i="508"/>
  <c r="E84" i="508" s="1"/>
  <c r="O95" i="507"/>
  <c r="F15" i="495"/>
  <c r="F50" i="514"/>
  <c r="E21" i="509"/>
  <c r="E89" i="524"/>
  <c r="E91" i="524" s="1"/>
  <c r="F32" i="497"/>
  <c r="H26" i="514"/>
  <c r="H50" i="514"/>
  <c r="E16" i="498"/>
  <c r="G99" i="524"/>
  <c r="F29" i="497"/>
  <c r="E33" i="497"/>
  <c r="G15" i="516"/>
  <c r="E10" i="516"/>
  <c r="I10" i="508"/>
  <c r="I32" i="508" s="1"/>
  <c r="I129" i="508"/>
  <c r="I125" i="508" s="1"/>
  <c r="L11" i="498"/>
  <c r="J11" i="498"/>
  <c r="F34" i="508"/>
  <c r="F51" i="508" s="1"/>
  <c r="E18" i="507"/>
  <c r="O46" i="507"/>
  <c r="K11" i="498"/>
  <c r="E40" i="524"/>
  <c r="E38" i="497"/>
  <c r="F49" i="523"/>
  <c r="F43" i="523"/>
  <c r="E9" i="523"/>
  <c r="E11" i="523" s="1"/>
  <c r="E61" i="498"/>
  <c r="E29" i="524"/>
  <c r="F31" i="524"/>
  <c r="E31" i="524" s="1"/>
  <c r="F129" i="508"/>
  <c r="F10" i="508"/>
  <c r="F32" i="508" s="1"/>
  <c r="L10" i="508"/>
  <c r="L32" i="508" s="1"/>
  <c r="L129" i="508"/>
  <c r="L125" i="508" s="1"/>
  <c r="E12" i="513"/>
  <c r="E99" i="524"/>
  <c r="M10" i="507"/>
  <c r="M27" i="507" s="1"/>
  <c r="M95" i="507"/>
  <c r="E94" i="524"/>
  <c r="E32" i="497"/>
  <c r="E10" i="512"/>
  <c r="E12" i="512" s="1"/>
  <c r="E27" i="512" s="1"/>
  <c r="K50" i="514"/>
  <c r="K26" i="514"/>
  <c r="E34" i="507"/>
  <c r="E29" i="497"/>
  <c r="E23" i="510"/>
  <c r="E50" i="498"/>
  <c r="F69" i="515" l="1"/>
  <c r="F79" i="515" s="1"/>
  <c r="E79" i="515" s="1"/>
  <c r="F51" i="523"/>
  <c r="F53" i="523" s="1"/>
  <c r="K118" i="508"/>
  <c r="K114" i="508" s="1"/>
  <c r="J118" i="508"/>
  <c r="J114" i="508" s="1"/>
  <c r="G66" i="510"/>
  <c r="E91" i="521"/>
  <c r="K46" i="507"/>
  <c r="L66" i="510"/>
  <c r="E69" i="515"/>
  <c r="I46" i="507"/>
  <c r="E102" i="521"/>
  <c r="M46" i="507"/>
  <c r="H118" i="508"/>
  <c r="H114" i="508" s="1"/>
  <c r="E78" i="524"/>
  <c r="G46" i="507"/>
  <c r="N46" i="507"/>
  <c r="E17" i="521"/>
  <c r="E67" i="515"/>
  <c r="E29" i="519"/>
  <c r="F14" i="499"/>
  <c r="I118" i="508"/>
  <c r="I114" i="508" s="1"/>
  <c r="F80" i="498"/>
  <c r="F55" i="497" s="1"/>
  <c r="H66" i="510"/>
  <c r="J66" i="510"/>
  <c r="M118" i="508"/>
  <c r="M114" i="508" s="1"/>
  <c r="E43" i="509"/>
  <c r="L63" i="509"/>
  <c r="J46" i="507"/>
  <c r="F16" i="495"/>
  <c r="F41" i="510"/>
  <c r="E41" i="510" s="1"/>
  <c r="F29" i="495"/>
  <c r="F27" i="512"/>
  <c r="F11" i="495"/>
  <c r="H46" i="507"/>
  <c r="E37" i="513"/>
  <c r="F25" i="497" s="1"/>
  <c r="E11" i="504"/>
  <c r="I66" i="510"/>
  <c r="E64" i="507"/>
  <c r="E15" i="495"/>
  <c r="E37" i="517"/>
  <c r="L48" i="514"/>
  <c r="F25" i="504"/>
  <c r="E22" i="504"/>
  <c r="F15" i="497"/>
  <c r="E27" i="509"/>
  <c r="E11" i="495"/>
  <c r="M38" i="498"/>
  <c r="E38" i="498" s="1"/>
  <c r="E35" i="495" s="1"/>
  <c r="E25" i="509"/>
  <c r="F26" i="497"/>
  <c r="E15" i="516"/>
  <c r="E12" i="507"/>
  <c r="F15" i="499"/>
  <c r="I45" i="519"/>
  <c r="G13" i="519"/>
  <c r="E93" i="524"/>
  <c r="I80" i="498"/>
  <c r="K45" i="519"/>
  <c r="G15" i="519"/>
  <c r="F37" i="517"/>
  <c r="F38" i="497"/>
  <c r="E39" i="519"/>
  <c r="L118" i="508"/>
  <c r="L114" i="508" s="1"/>
  <c r="G93" i="524"/>
  <c r="G17" i="519"/>
  <c r="M45" i="519"/>
  <c r="F14" i="497"/>
  <c r="F125" i="508"/>
  <c r="E47" i="497"/>
  <c r="E24" i="523"/>
  <c r="G10" i="508"/>
  <c r="G32" i="508" s="1"/>
  <c r="I83" i="525"/>
  <c r="J81" i="525"/>
  <c r="L46" i="507"/>
  <c r="G89" i="524"/>
  <c r="G91" i="524" s="1"/>
  <c r="E10" i="513"/>
  <c r="E48" i="514" l="1"/>
  <c r="F21" i="497" s="1"/>
  <c r="L10" i="514"/>
  <c r="F92" i="515"/>
  <c r="F94" i="515" s="1"/>
  <c r="F18" i="497" s="1"/>
  <c r="G18" i="519"/>
  <c r="J63" i="509"/>
  <c r="I63" i="509"/>
  <c r="K63" i="509"/>
  <c r="H63" i="509"/>
  <c r="E12" i="509"/>
  <c r="L50" i="514"/>
  <c r="E50" i="514" s="1"/>
  <c r="E10" i="514"/>
  <c r="F10" i="507"/>
  <c r="F27" i="507" s="1"/>
  <c r="E73" i="507"/>
  <c r="E10" i="508"/>
  <c r="I27" i="504"/>
  <c r="H25" i="504"/>
  <c r="H27" i="504" s="1"/>
  <c r="G11" i="519"/>
  <c r="G45" i="519"/>
  <c r="E15" i="497"/>
  <c r="K81" i="525"/>
  <c r="E16" i="495"/>
  <c r="E43" i="523"/>
  <c r="E15" i="499"/>
  <c r="F61" i="524"/>
  <c r="E61" i="524" s="1"/>
  <c r="G73" i="512"/>
  <c r="E50" i="497"/>
  <c r="F18" i="495"/>
  <c r="G14" i="519"/>
  <c r="J45" i="519"/>
  <c r="G16" i="519"/>
  <c r="E22" i="497"/>
  <c r="F11" i="498"/>
  <c r="E54" i="497"/>
  <c r="E49" i="497"/>
  <c r="F12" i="495"/>
  <c r="F13" i="495" s="1"/>
  <c r="G12" i="519"/>
  <c r="H45" i="519"/>
  <c r="I11" i="498"/>
  <c r="E51" i="497"/>
  <c r="E46" i="509"/>
  <c r="E14" i="497"/>
  <c r="F45" i="519"/>
  <c r="G10" i="519"/>
  <c r="G20" i="519" s="1"/>
  <c r="E27" i="519"/>
  <c r="E25" i="504"/>
  <c r="E27" i="504" s="1"/>
  <c r="E22" i="514" l="1"/>
  <c r="E10" i="507"/>
  <c r="H20" i="519"/>
  <c r="E49" i="499"/>
  <c r="E10" i="509"/>
  <c r="F26" i="514"/>
  <c r="E19" i="513"/>
  <c r="F42" i="524"/>
  <c r="E30" i="497"/>
  <c r="F71" i="517"/>
  <c r="F42" i="497"/>
  <c r="E39" i="497"/>
  <c r="F43" i="524"/>
  <c r="E43" i="524" s="1"/>
  <c r="E56" i="512"/>
  <c r="E58" i="512" s="1"/>
  <c r="G19" i="519"/>
  <c r="O45" i="519"/>
  <c r="E18" i="495"/>
  <c r="E41" i="519"/>
  <c r="E32" i="508"/>
  <c r="E53" i="523"/>
  <c r="E92" i="515"/>
  <c r="F30" i="497"/>
  <c r="E94" i="508"/>
  <c r="G107" i="508"/>
  <c r="E48" i="509"/>
  <c r="K83" i="525"/>
  <c r="L81" i="525"/>
  <c r="E83" i="507"/>
  <c r="F93" i="507"/>
  <c r="G96" i="524"/>
  <c r="F60" i="524"/>
  <c r="F23" i="495"/>
  <c r="F25" i="495" s="1"/>
  <c r="F10" i="499"/>
  <c r="F12" i="499" s="1"/>
  <c r="F30" i="499" s="1"/>
  <c r="F68" i="499" s="1"/>
  <c r="F77" i="499" s="1"/>
  <c r="L45" i="519"/>
  <c r="E15" i="498"/>
  <c r="E10" i="495" l="1"/>
  <c r="E12" i="495"/>
  <c r="E45" i="519"/>
  <c r="L26" i="514"/>
  <c r="E26" i="514" s="1"/>
  <c r="F41" i="497"/>
  <c r="E17" i="497"/>
  <c r="F27" i="497"/>
  <c r="E49" i="510"/>
  <c r="F64" i="510"/>
  <c r="E35" i="497"/>
  <c r="E60" i="524"/>
  <c r="F67" i="524"/>
  <c r="E67" i="524" s="1"/>
  <c r="N66" i="510"/>
  <c r="E94" i="515"/>
  <c r="E42" i="524"/>
  <c r="F49" i="524"/>
  <c r="E49" i="524" s="1"/>
  <c r="E93" i="507"/>
  <c r="E95" i="507" s="1"/>
  <c r="F11" i="497" s="1"/>
  <c r="F29" i="507"/>
  <c r="F44" i="507" s="1"/>
  <c r="F95" i="507"/>
  <c r="E73" i="512"/>
  <c r="F16" i="497"/>
  <c r="M53" i="498"/>
  <c r="F40" i="495"/>
  <c r="F54" i="495" s="1"/>
  <c r="F53" i="495" s="1"/>
  <c r="F50" i="495"/>
  <c r="F49" i="495" s="1"/>
  <c r="L83" i="525"/>
  <c r="M81" i="525"/>
  <c r="G34" i="508"/>
  <c r="E107" i="508"/>
  <c r="G129" i="508"/>
  <c r="F17" i="497"/>
  <c r="E96" i="524"/>
  <c r="E25" i="497"/>
  <c r="E70" i="499"/>
  <c r="F35" i="497"/>
  <c r="E13" i="495" l="1"/>
  <c r="E10" i="499" s="1"/>
  <c r="E12" i="499" s="1"/>
  <c r="E24" i="514"/>
  <c r="E41" i="497"/>
  <c r="E27" i="507"/>
  <c r="G95" i="524"/>
  <c r="G102" i="524" s="1"/>
  <c r="F39" i="497"/>
  <c r="E34" i="508"/>
  <c r="E55" i="497"/>
  <c r="F102" i="524"/>
  <c r="E95" i="524"/>
  <c r="E102" i="524" s="1"/>
  <c r="G125" i="508"/>
  <c r="E129" i="508"/>
  <c r="F12" i="497" s="1"/>
  <c r="M83" i="525"/>
  <c r="N81" i="525"/>
  <c r="E16" i="497"/>
  <c r="E72" i="499"/>
  <c r="E64" i="510"/>
  <c r="F66" i="510"/>
  <c r="E66" i="510" s="1"/>
  <c r="F13" i="497" s="1"/>
  <c r="E29" i="507"/>
  <c r="E39" i="509"/>
  <c r="E18" i="497"/>
  <c r="M80" i="498"/>
  <c r="F52" i="497" s="1"/>
  <c r="E53" i="498"/>
  <c r="E23" i="495" l="1"/>
  <c r="E25" i="495" s="1"/>
  <c r="E21" i="497"/>
  <c r="E27" i="497" s="1"/>
  <c r="N63" i="509"/>
  <c r="O81" i="525"/>
  <c r="N83" i="525"/>
  <c r="E41" i="509"/>
  <c r="M11" i="498"/>
  <c r="E80" i="498"/>
  <c r="E125" i="508"/>
  <c r="F43" i="497"/>
  <c r="E50" i="495" l="1"/>
  <c r="E49" i="495" s="1"/>
  <c r="M14" i="498"/>
  <c r="E14" i="498" s="1"/>
  <c r="E40" i="495"/>
  <c r="E54" i="495" s="1"/>
  <c r="E53" i="495" s="1"/>
  <c r="E42" i="497"/>
  <c r="G118" i="508"/>
  <c r="E51" i="508"/>
  <c r="O83" i="525"/>
  <c r="P81" i="525"/>
  <c r="E44" i="507"/>
  <c r="E46" i="507" s="1"/>
  <c r="F46" i="507"/>
  <c r="E11" i="498"/>
  <c r="M40" i="498" l="1"/>
  <c r="Q81" i="525"/>
  <c r="P83" i="525"/>
  <c r="E61" i="509"/>
  <c r="F63" i="509"/>
  <c r="E63" i="509" s="1"/>
  <c r="F19" i="497" s="1"/>
  <c r="F36" i="497" s="1"/>
  <c r="F44" i="497" s="1"/>
  <c r="E11" i="497"/>
  <c r="G114" i="508"/>
  <c r="E118" i="508"/>
  <c r="E43" i="497"/>
  <c r="E30" i="499" l="1"/>
  <c r="E68" i="499" s="1"/>
  <c r="E77" i="499" s="1"/>
  <c r="F56" i="497"/>
  <c r="E12" i="497"/>
  <c r="E52" i="497"/>
  <c r="E56" i="497" s="1"/>
  <c r="E40" i="498"/>
  <c r="E114" i="508"/>
  <c r="E13" i="497"/>
  <c r="Q83" i="525"/>
  <c r="R81" i="525"/>
  <c r="E19" i="497" l="1"/>
  <c r="E36" i="497" s="1"/>
  <c r="E44" i="497" s="1"/>
  <c r="R83" i="525"/>
  <c r="S81" i="525"/>
  <c r="S83" i="525" l="1"/>
  <c r="T81" i="525"/>
  <c r="T83" i="525" s="1"/>
</calcChain>
</file>

<file path=xl/sharedStrings.xml><?xml version="1.0" encoding="utf-8"?>
<sst xmlns="http://schemas.openxmlformats.org/spreadsheetml/2006/main" count="7019" uniqueCount="2735">
  <si>
    <t>i</t>
  </si>
  <si>
    <t>+/-</t>
  </si>
  <si>
    <t>Expected sign</t>
  </si>
  <si>
    <t>Trust Accounts Consolidation Schedules</t>
  </si>
  <si>
    <t>Non-current assets</t>
  </si>
  <si>
    <t>Current assets</t>
  </si>
  <si>
    <t>Current liabilities</t>
  </si>
  <si>
    <t>Non-current liabilities</t>
  </si>
  <si>
    <t>Taxpayers' equity</t>
  </si>
  <si>
    <t>Others' equity</t>
  </si>
  <si>
    <t>Public dividend capital received</t>
  </si>
  <si>
    <t>Public dividend capital repaid</t>
  </si>
  <si>
    <t>Public dividend capital written off</t>
  </si>
  <si>
    <t>Income for commissioning services from other providers as a mental health collaborative lead provider</t>
  </si>
  <si>
    <t>Mental health collaboratives (lead provider) - purchase of healthcare from NHS bodies</t>
  </si>
  <si>
    <t>Mental health collaboratives (lead provider) - purchase of healthcare from non-NHS bodies</t>
  </si>
  <si>
    <t>Of which:</t>
  </si>
  <si>
    <t>Additions - purchased / internally generated</t>
  </si>
  <si>
    <t>Additions - assets purchased from cash donations/grants</t>
  </si>
  <si>
    <t>Total</t>
  </si>
  <si>
    <t>Right of use assets</t>
  </si>
  <si>
    <t>Leased to other NHS providers</t>
  </si>
  <si>
    <t>Leased to other DHSC group bodies</t>
  </si>
  <si>
    <t>Land</t>
  </si>
  <si>
    <t>Dwellings</t>
  </si>
  <si>
    <t>Plant &amp; machinery</t>
  </si>
  <si>
    <t>Transport equipment</t>
  </si>
  <si>
    <t>Information technology</t>
  </si>
  <si>
    <t>Furniture &amp; fittings</t>
  </si>
  <si>
    <t>Leased from other NHS providers</t>
  </si>
  <si>
    <t>Leased from other DHSC group bodies</t>
  </si>
  <si>
    <t>Investments in JVs and associates designated as DHSC group bodies</t>
  </si>
  <si>
    <t>Estimated value of unguaranteed residual interest</t>
  </si>
  <si>
    <t>Unearned interest income</t>
  </si>
  <si>
    <t>Allowance for uncollectable lease payments</t>
  </si>
  <si>
    <t>Property, Plant and Equipment</t>
  </si>
  <si>
    <t>Investment property</t>
  </si>
  <si>
    <t>Less assets sold in year</t>
  </si>
  <si>
    <t>- not later than one year;</t>
  </si>
  <si>
    <t>- later than one year and not later than five years;</t>
  </si>
  <si>
    <t>- later than five years.</t>
  </si>
  <si>
    <t>Remeasurements of defined net benefit pension scheme liability / asset</t>
  </si>
  <si>
    <t>Total assets employed</t>
  </si>
  <si>
    <t>Interest received</t>
  </si>
  <si>
    <t>Total operating income</t>
  </si>
  <si>
    <t>Total other operating income</t>
  </si>
  <si>
    <t>Cash grants for the purchase of capital assets - received from other bodies</t>
  </si>
  <si>
    <t>Total operating expenditure</t>
  </si>
  <si>
    <t>Interest on lease obligations</t>
  </si>
  <si>
    <t>(Increase)/decrease in credit loss allowance (stages 1 and 2)</t>
  </si>
  <si>
    <t>Net impairments on credit impaired financial assets (stage 3 credit losses)</t>
  </si>
  <si>
    <t>Total receivables</t>
  </si>
  <si>
    <t>PDC dividend receivable</t>
  </si>
  <si>
    <t>PDC dividend payable</t>
  </si>
  <si>
    <t>Impact of change</t>
  </si>
  <si>
    <t>Maincode</t>
  </si>
  <si>
    <t>£000</t>
  </si>
  <si>
    <t>Subcode</t>
  </si>
  <si>
    <t>Intangible assets</t>
  </si>
  <si>
    <t>-</t>
  </si>
  <si>
    <t>Property, plant and equipment</t>
  </si>
  <si>
    <t>+</t>
  </si>
  <si>
    <t>Total assets</t>
  </si>
  <si>
    <t>Total liabilities</t>
  </si>
  <si>
    <t>Income and expenditure reserve</t>
  </si>
  <si>
    <t>Non-controlling interest</t>
  </si>
  <si>
    <t>2021/22</t>
  </si>
  <si>
    <t>No.</t>
  </si>
  <si>
    <t>STATEMENT OF COMPREHENSIVE INCOME</t>
  </si>
  <si>
    <t>A02CY01</t>
  </si>
  <si>
    <t>A02PY01</t>
  </si>
  <si>
    <t>SoCI</t>
  </si>
  <si>
    <t>Operating income from patient care activities</t>
  </si>
  <si>
    <t>SCI0100A</t>
  </si>
  <si>
    <t>Other operating income</t>
  </si>
  <si>
    <t>SCI0110A</t>
  </si>
  <si>
    <t>Operating expenses</t>
  </si>
  <si>
    <t>SCI0125A</t>
  </si>
  <si>
    <t>OPERATING SURPLUS / (DEFICIT)</t>
  </si>
  <si>
    <t>SCI0140A</t>
  </si>
  <si>
    <t>FINANCE COSTS</t>
  </si>
  <si>
    <t>Finance income</t>
  </si>
  <si>
    <t>SCI0150</t>
  </si>
  <si>
    <t>Finance expense</t>
  </si>
  <si>
    <t>SCI0160</t>
  </si>
  <si>
    <t>PDC dividend expense</t>
  </si>
  <si>
    <t>SCI0170</t>
  </si>
  <si>
    <t>NET FINANCE COSTS</t>
  </si>
  <si>
    <t>SCI0180</t>
  </si>
  <si>
    <t>Other gains/(losses)</t>
  </si>
  <si>
    <t>SCI0190A</t>
  </si>
  <si>
    <t>Share of profit/(loss) of associates/ joint ventures</t>
  </si>
  <si>
    <t>SCI0200</t>
  </si>
  <si>
    <t>Gains/(losses) from transfers by absorption</t>
  </si>
  <si>
    <t>SCI0210</t>
  </si>
  <si>
    <t>Corporation tax expense</t>
  </si>
  <si>
    <t>SCI0230</t>
  </si>
  <si>
    <t>SURPLUS/(DEFICIT) FROM CONTINUING OPERATIONS</t>
  </si>
  <si>
    <t>SCI0240A</t>
  </si>
  <si>
    <t>Surplus/(deficit) from discontinued operations and the gain/(loss) on disposal of discontinued operations</t>
  </si>
  <si>
    <t>SCI0240B</t>
  </si>
  <si>
    <t>SURPLUS/(DEFICIT) FOR THE YEAR</t>
  </si>
  <si>
    <t>SCI0240</t>
  </si>
  <si>
    <t>Other comprehensive income</t>
  </si>
  <si>
    <t>Will not be reclassified to income and expenditure:</t>
  </si>
  <si>
    <t xml:space="preserve">Impairments </t>
  </si>
  <si>
    <t>SOC0100</t>
  </si>
  <si>
    <t xml:space="preserve">Revaluations </t>
  </si>
  <si>
    <t>SOC0110</t>
  </si>
  <si>
    <t>Share of comprehensive income from associates and joint ventures</t>
  </si>
  <si>
    <t>SOC0120</t>
  </si>
  <si>
    <t>SOC0125</t>
  </si>
  <si>
    <t>Other recognised gains and losses</t>
  </si>
  <si>
    <t>SOC0130</t>
  </si>
  <si>
    <t>Remeasurements of net defined benefit pension scheme liability / asset</t>
  </si>
  <si>
    <t>SOC0140</t>
  </si>
  <si>
    <t>Gain/(loss) on transfers by absorption (modified)</t>
  </si>
  <si>
    <t>SOC0145</t>
  </si>
  <si>
    <t>Other reserve movements</t>
  </si>
  <si>
    <t>SOC0150</t>
  </si>
  <si>
    <t>May be reclassified to income and expenditure when certain conditions are met:</t>
  </si>
  <si>
    <t>SOC0160</t>
  </si>
  <si>
    <t>SOC0170</t>
  </si>
  <si>
    <t>Foreign exchange gains/(losses) recognised directly in OCI</t>
  </si>
  <si>
    <t>SOC0180</t>
  </si>
  <si>
    <t>TOTAL COMPREHENSIVE INCOME / (EXPENSE) FOR THE PERIOD</t>
  </si>
  <si>
    <t>SOC0190</t>
  </si>
  <si>
    <t>Note: Allocation of surplus/ (deficit) for the period:</t>
  </si>
  <si>
    <t>(a) Surplus/ (deficit) for the period attributable to:</t>
  </si>
  <si>
    <t>(i) non-controlling interest, and</t>
  </si>
  <si>
    <t>SOC0200</t>
  </si>
  <si>
    <t>(ii) owners of the parent</t>
  </si>
  <si>
    <t>SOC0210</t>
  </si>
  <si>
    <t>TOTAL</t>
  </si>
  <si>
    <t>SOC0220</t>
  </si>
  <si>
    <t>(b) total comprehensive income/ (expense) for the period attributable to:</t>
  </si>
  <si>
    <t>SOC0230</t>
  </si>
  <si>
    <t>SOC0240</t>
  </si>
  <si>
    <t>SOC0250</t>
  </si>
  <si>
    <t>Prior period adjustments</t>
  </si>
  <si>
    <t>SoFP</t>
  </si>
  <si>
    <t>BAL1100</t>
  </si>
  <si>
    <t>BAL1110</t>
  </si>
  <si>
    <t>BAL1115</t>
  </si>
  <si>
    <t>BAL1120</t>
  </si>
  <si>
    <t>Investments in joint ventures and associates</t>
  </si>
  <si>
    <t>BAL1130</t>
  </si>
  <si>
    <t>Other investments / financial assets</t>
  </si>
  <si>
    <t>BAL1140</t>
  </si>
  <si>
    <t>Receivables</t>
  </si>
  <si>
    <t>BAL1150</t>
  </si>
  <si>
    <t>Other assets</t>
  </si>
  <si>
    <t>BAL1170</t>
  </si>
  <si>
    <t>Total non-current assets</t>
  </si>
  <si>
    <t>BAL1180</t>
  </si>
  <si>
    <t>Inventories</t>
  </si>
  <si>
    <t>BAL1190</t>
  </si>
  <si>
    <t>BAL1200</t>
  </si>
  <si>
    <t>BAL1210</t>
  </si>
  <si>
    <t>BAL1220</t>
  </si>
  <si>
    <t>BAL1230</t>
  </si>
  <si>
    <t>Cash and cash equivalents</t>
  </si>
  <si>
    <t>BAL1240</t>
  </si>
  <si>
    <t>Total current assets</t>
  </si>
  <si>
    <t>BAL1250</t>
  </si>
  <si>
    <t>Trade and other payables</t>
  </si>
  <si>
    <t>BAL1260</t>
  </si>
  <si>
    <t>Borrowings</t>
  </si>
  <si>
    <t>BAL1270</t>
  </si>
  <si>
    <t>Other financial liabilities</t>
  </si>
  <si>
    <t>BAL1280</t>
  </si>
  <si>
    <t>Provisions</t>
  </si>
  <si>
    <t>BAL1290</t>
  </si>
  <si>
    <t>Other liabilities</t>
  </si>
  <si>
    <t>BAL1300</t>
  </si>
  <si>
    <t>Liabilities in disposal groups</t>
  </si>
  <si>
    <t>BAL1310</t>
  </si>
  <si>
    <t>Total current liabilities</t>
  </si>
  <si>
    <t>BAL1320</t>
  </si>
  <si>
    <t>Total assets less current liabilities</t>
  </si>
  <si>
    <t>BAL1330</t>
  </si>
  <si>
    <t>BAL1340</t>
  </si>
  <si>
    <t>BAL1350</t>
  </si>
  <si>
    <t>BAL1360</t>
  </si>
  <si>
    <t>BAL1370</t>
  </si>
  <si>
    <t>BAL1380</t>
  </si>
  <si>
    <t>Total non-current liabilities</t>
  </si>
  <si>
    <t>BAL1390</t>
  </si>
  <si>
    <t>BAL1400</t>
  </si>
  <si>
    <t xml:space="preserve">
Financed by </t>
  </si>
  <si>
    <t>Public dividend capital</t>
  </si>
  <si>
    <t>BAL1410</t>
  </si>
  <si>
    <t>Revaluation reserve</t>
  </si>
  <si>
    <t>BAL1420</t>
  </si>
  <si>
    <t>Financial assets at FV through OCI reserve</t>
  </si>
  <si>
    <t>BAL1430</t>
  </si>
  <si>
    <t>Other reserves</t>
  </si>
  <si>
    <t>BAL1440</t>
  </si>
  <si>
    <t>Merger reserve</t>
  </si>
  <si>
    <t>BAL1450</t>
  </si>
  <si>
    <t>BAL1460</t>
  </si>
  <si>
    <t>Non-controlling Interest</t>
  </si>
  <si>
    <t>BAL1470</t>
  </si>
  <si>
    <t>Total taxpayers' and others' equity</t>
  </si>
  <si>
    <t>BAL1500</t>
  </si>
  <si>
    <t>STATEMENT OF FINANCIAL POSITION</t>
  </si>
  <si>
    <t>A03CY01</t>
  </si>
  <si>
    <t>A03PY01</t>
  </si>
  <si>
    <t>Non-current assets held for sale and assets in disposal groups</t>
  </si>
  <si>
    <t>Charitable fund reserves</t>
  </si>
  <si>
    <t>BAL1490</t>
  </si>
  <si>
    <t>A04CY01</t>
  </si>
  <si>
    <t>A04CY02</t>
  </si>
  <si>
    <t>A04CY03</t>
  </si>
  <si>
    <t>A04CY04</t>
  </si>
  <si>
    <t>A04CY05</t>
  </si>
  <si>
    <t>A04CY06</t>
  </si>
  <si>
    <t>A04CY07</t>
  </si>
  <si>
    <t>A04CY08</t>
  </si>
  <si>
    <t>A04CY09</t>
  </si>
  <si>
    <t>Public Dividend Capital</t>
  </si>
  <si>
    <t>SCE0010</t>
  </si>
  <si>
    <t>Prior period adjustment</t>
  </si>
  <si>
    <t>SCE0020</t>
  </si>
  <si>
    <t>SCE0030</t>
  </si>
  <si>
    <t>SCE0031</t>
  </si>
  <si>
    <t>SCE0032</t>
  </si>
  <si>
    <t xml:space="preserve">At start of period for new FTs </t>
  </si>
  <si>
    <t>SCE0040</t>
  </si>
  <si>
    <t>Surplus/(deficit) for the year</t>
  </si>
  <si>
    <t>SCE0050</t>
  </si>
  <si>
    <t>Gain / (loss) on transfers by absorption (modified)</t>
  </si>
  <si>
    <t>SCE0055</t>
  </si>
  <si>
    <t>Transfers by absorption: transfers between reserves</t>
  </si>
  <si>
    <t>NIL</t>
  </si>
  <si>
    <t>SCE0060</t>
  </si>
  <si>
    <t>Transfers by absorption: transfers between reserves (charitable fund)</t>
  </si>
  <si>
    <t>SCE0065</t>
  </si>
  <si>
    <t>Transfer from reval reserve to I&amp;E reserve for impairments arising from consumption of economic benefits</t>
  </si>
  <si>
    <t>SCE0070</t>
  </si>
  <si>
    <t>Transfers between reserves</t>
  </si>
  <si>
    <t>SCE0080</t>
  </si>
  <si>
    <t>Net impairments</t>
  </si>
  <si>
    <t>SCE0090</t>
  </si>
  <si>
    <t>Revaluations - property, plant and equipment</t>
  </si>
  <si>
    <t>SCE0100</t>
  </si>
  <si>
    <t>Revaluations - intangible assets</t>
  </si>
  <si>
    <t>SCE0110</t>
  </si>
  <si>
    <t>Revaluations - right of use assets</t>
  </si>
  <si>
    <t>SCE0112</t>
  </si>
  <si>
    <t>Revaluations and impairments - charitable fund assets</t>
  </si>
  <si>
    <t>SCE0115</t>
  </si>
  <si>
    <t>Transfer to retained earnings on disposal of assets</t>
  </si>
  <si>
    <t>SCE0120</t>
  </si>
  <si>
    <t>SCE0130</t>
  </si>
  <si>
    <t>SCE0140</t>
  </si>
  <si>
    <t>SCE0145</t>
  </si>
  <si>
    <t>SCE0150</t>
  </si>
  <si>
    <t>SCE0160</t>
  </si>
  <si>
    <t>SCE0170</t>
  </si>
  <si>
    <t>SCE0180</t>
  </si>
  <si>
    <t>SCE0200</t>
  </si>
  <si>
    <t>SCE0210</t>
  </si>
  <si>
    <t>SCE0220</t>
  </si>
  <si>
    <t>Other movements in PDC in year (unlocked on request)</t>
  </si>
  <si>
    <t>SCE0230</t>
  </si>
  <si>
    <t>Reserves eliminated on dissolution (unlocked on request)</t>
  </si>
  <si>
    <t>SCE0240</t>
  </si>
  <si>
    <t>SCE0250</t>
  </si>
  <si>
    <t>Other reserve movements - charitable fund consolidation adjustment</t>
  </si>
  <si>
    <t>SCE0255</t>
  </si>
  <si>
    <t>Transfer to FT upon authorisation</t>
  </si>
  <si>
    <t>SCE0260</t>
  </si>
  <si>
    <t>SCE0270</t>
  </si>
  <si>
    <t>A04PY01</t>
  </si>
  <si>
    <t>A04PY02</t>
  </si>
  <si>
    <t>A04PY03</t>
  </si>
  <si>
    <t>A04PY04</t>
  </si>
  <si>
    <t>A04PY05</t>
  </si>
  <si>
    <t>A04PY06</t>
  </si>
  <si>
    <t>A04PY07</t>
  </si>
  <si>
    <t>A04PY08</t>
  </si>
  <si>
    <t>A04PY09</t>
  </si>
  <si>
    <t>Implementation of IFRS 16 on 1 April 2022</t>
  </si>
  <si>
    <t>Other movements in PDC in year</t>
  </si>
  <si>
    <t>STATEMENT OF CASH FLOWS</t>
  </si>
  <si>
    <t>A05CY01</t>
  </si>
  <si>
    <t>A05PY01</t>
  </si>
  <si>
    <t>Cash flows from operating activities</t>
  </si>
  <si>
    <t>Operating surplus/(deficit) from continuing operations</t>
  </si>
  <si>
    <t>SCF0100A</t>
  </si>
  <si>
    <t xml:space="preserve">Operating surplus/(deficit) of discontinued operations </t>
  </si>
  <si>
    <t>SCF0100B</t>
  </si>
  <si>
    <t>Operating surplus/(deficit)</t>
  </si>
  <si>
    <t>SCF0100</t>
  </si>
  <si>
    <t>Non-cash or non-operating income and expense:</t>
  </si>
  <si>
    <t>Depreciation and amortisation</t>
  </si>
  <si>
    <t>SCF0105</t>
  </si>
  <si>
    <t>Impairments and reversals</t>
  </si>
  <si>
    <t>SCF0110</t>
  </si>
  <si>
    <t>Income recognised in respect of capital donations (cash and non-cash)</t>
  </si>
  <si>
    <t>SCF0120</t>
  </si>
  <si>
    <t>Amortisation of PFI deferred income / credit</t>
  </si>
  <si>
    <t>SCF0125</t>
  </si>
  <si>
    <t>On SoFP pension liability - employer contributions paid less net charge to the SOCI</t>
  </si>
  <si>
    <t>SCF0130</t>
  </si>
  <si>
    <t>(Increase)/decrease in receivables</t>
  </si>
  <si>
    <t>SCF0135</t>
  </si>
  <si>
    <t>(Increase)/decrease in other assets</t>
  </si>
  <si>
    <t>SCF0140A</t>
  </si>
  <si>
    <t>(Increase)/decrease in inventories</t>
  </si>
  <si>
    <t>SCF0150</t>
  </si>
  <si>
    <t>Increase/(decrease) in trade and other payables</t>
  </si>
  <si>
    <t>SCF0155</t>
  </si>
  <si>
    <t>Increase/(decrease) in other liabilities</t>
  </si>
  <si>
    <t>SCF0160</t>
  </si>
  <si>
    <t>Increase/(decrease) in provisions</t>
  </si>
  <si>
    <t>SCF0165</t>
  </si>
  <si>
    <t>Movements in charitable fund working capital</t>
  </si>
  <si>
    <t>CFS0010</t>
  </si>
  <si>
    <t>Corporation tax (paid) / received</t>
  </si>
  <si>
    <t>SCF0170</t>
  </si>
  <si>
    <t>Movements in operating cash flows of discontinued operations</t>
  </si>
  <si>
    <t>SCF0175A</t>
  </si>
  <si>
    <t>NHS charitable funds: other movements in operating cash flows</t>
  </si>
  <si>
    <t>CFS0020</t>
  </si>
  <si>
    <t>Other movements in operating cash flows</t>
  </si>
  <si>
    <t>SCF0175B</t>
  </si>
  <si>
    <t>Net cash generated from / (used in) operations</t>
  </si>
  <si>
    <t>SCF0180</t>
  </si>
  <si>
    <t>Cash flows from investing activities</t>
  </si>
  <si>
    <t>SCF0185</t>
  </si>
  <si>
    <t>Purchase of financial assets / investments</t>
  </si>
  <si>
    <t>SCF0190</t>
  </si>
  <si>
    <t>Proceeds from sales / settlements of financial assets / investments</t>
  </si>
  <si>
    <t>SCF0195</t>
  </si>
  <si>
    <t>Purchase of intangible assets</t>
  </si>
  <si>
    <t>SCF0200</t>
  </si>
  <si>
    <t>Proceeds from sales of intangible assets</t>
  </si>
  <si>
    <t>SCF0205</t>
  </si>
  <si>
    <t>Purchase of property, plant and equipment and investment property</t>
  </si>
  <si>
    <t>SCF0210</t>
  </si>
  <si>
    <t>Proceeds from sales of property, plant and equipment and investment property</t>
  </si>
  <si>
    <t>SCF0215</t>
  </si>
  <si>
    <t>Initial direct costs or up front payments in respect of new right of use assets (lessee)</t>
  </si>
  <si>
    <t>SCF0216A</t>
  </si>
  <si>
    <t>Receipt of cash lease incentives (lessee)</t>
  </si>
  <si>
    <t>SCF0216B</t>
  </si>
  <si>
    <t>Lease termination fees paid (lessee)</t>
  </si>
  <si>
    <t>SCF0216C</t>
  </si>
  <si>
    <t>Receipt of cash donations to purchase capital assets</t>
  </si>
  <si>
    <t>SCF0220</t>
  </si>
  <si>
    <t>Prepayment of PFI capital contributions (cash payments)</t>
  </si>
  <si>
    <t>SCF0226</t>
  </si>
  <si>
    <t>Finance lease receipts (principal and interest)</t>
  </si>
  <si>
    <t>SCF0227</t>
  </si>
  <si>
    <t>NHS charitable funds: net cash flows from investing activities</t>
  </si>
  <si>
    <t>CFS0030</t>
  </si>
  <si>
    <t>Cash flows attributable to investing activities of discontinued operations</t>
  </si>
  <si>
    <t>SCF0235A</t>
  </si>
  <si>
    <t>Cash movement from acquisitions of business units and subsidiaries (not absorption transfers)</t>
  </si>
  <si>
    <t>SCF0230</t>
  </si>
  <si>
    <t>Cash movement from disposals of business units and subsidiaries (not absorption transfers)</t>
  </si>
  <si>
    <t>SCF0235</t>
  </si>
  <si>
    <t>Net cash generated from/(used in) investing activities</t>
  </si>
  <si>
    <t>SCF0240</t>
  </si>
  <si>
    <t>Cash flows from financing activities</t>
  </si>
  <si>
    <t>SCF0245</t>
  </si>
  <si>
    <t>SCF0250</t>
  </si>
  <si>
    <t>Movement in loans from the Department of Health and Social Care</t>
  </si>
  <si>
    <t>CFS1000</t>
  </si>
  <si>
    <t>Movement in other loans</t>
  </si>
  <si>
    <t>CFS1010</t>
  </si>
  <si>
    <t>Other capital receipts</t>
  </si>
  <si>
    <t>SCF0275</t>
  </si>
  <si>
    <t>Capital element of lease liability repayments</t>
  </si>
  <si>
    <t>SCF0280</t>
  </si>
  <si>
    <t>Capital element of PFI, LIFT and other service concession payments</t>
  </si>
  <si>
    <t>SCF0285</t>
  </si>
  <si>
    <t>Interest on DHSC loans</t>
  </si>
  <si>
    <t>SCF0290A</t>
  </si>
  <si>
    <t>Interest on other loans</t>
  </si>
  <si>
    <t>SCF0290C</t>
  </si>
  <si>
    <t>Other interest (e.g. overdrafts)</t>
  </si>
  <si>
    <t>SCF0290B</t>
  </si>
  <si>
    <t>Interest element of lease liability repayments</t>
  </si>
  <si>
    <t>SCF0295</t>
  </si>
  <si>
    <t>Interest element of PFI, LIFT and other service concession obligations</t>
  </si>
  <si>
    <t>SCF0300</t>
  </si>
  <si>
    <t>PDC dividend (paid)/refunded</t>
  </si>
  <si>
    <t>SCF0305</t>
  </si>
  <si>
    <t>Cash flows attributable to financing activities of discontinued operations</t>
  </si>
  <si>
    <t>SCF0310A</t>
  </si>
  <si>
    <t>NHS charitable funds: net cash flows from financing activities</t>
  </si>
  <si>
    <t>CFS0040</t>
  </si>
  <si>
    <t>Cash flows from (used in) other financing activities</t>
  </si>
  <si>
    <t>SCF0310</t>
  </si>
  <si>
    <t>Net cash generated from/(used in) financing activities</t>
  </si>
  <si>
    <t>SCF0315</t>
  </si>
  <si>
    <t>Increase/(decrease) in cash and cash equivalents</t>
  </si>
  <si>
    <t>SCF0320</t>
  </si>
  <si>
    <t>Cash and cash equivalents at 1 April - brought forward</t>
  </si>
  <si>
    <t>SCF0325A</t>
  </si>
  <si>
    <t>SCF0325B</t>
  </si>
  <si>
    <t>Cash and cash equivalents at 1 April - restated</t>
  </si>
  <si>
    <t>SCF0325</t>
  </si>
  <si>
    <t>Cash and cash equivalents at start of period for new FTs</t>
  </si>
  <si>
    <t>SCF0345</t>
  </si>
  <si>
    <t>Cash and cash equivalents transferred by absorption</t>
  </si>
  <si>
    <t>SCF0350</t>
  </si>
  <si>
    <t>Unrealised gains/(losses) on foreign exchange</t>
  </si>
  <si>
    <t>SCF0115</t>
  </si>
  <si>
    <t>Cash transferred to NHS foundation trust upon authorisation as FT</t>
  </si>
  <si>
    <t>SCF0340</t>
  </si>
  <si>
    <t>SCF0355</t>
  </si>
  <si>
    <t>-/+</t>
  </si>
  <si>
    <t>Note 1.1 Income from patient care (by nature)</t>
  </si>
  <si>
    <t>A06CY01</t>
  </si>
  <si>
    <t>A06PY01</t>
  </si>
  <si>
    <t>Income within this note is recognised in accordance with IFRS 15</t>
  </si>
  <si>
    <t>Acute services</t>
  </si>
  <si>
    <t>INC0197</t>
  </si>
  <si>
    <t>INC0198</t>
  </si>
  <si>
    <t>High cost drugs income from commissioners</t>
  </si>
  <si>
    <t>INC0200</t>
  </si>
  <si>
    <t>INC0210</t>
  </si>
  <si>
    <t>Mental health services</t>
  </si>
  <si>
    <t>Aligned payment &amp; incentive (API) income</t>
  </si>
  <si>
    <t>INC0231</t>
  </si>
  <si>
    <t>Services delivered as part of a mental health collaborative</t>
  </si>
  <si>
    <t>INC0235</t>
  </si>
  <si>
    <t>INC0236</t>
  </si>
  <si>
    <t>INC0240</t>
  </si>
  <si>
    <t>Clinical income for the secondary commissioning of mandatory services</t>
  </si>
  <si>
    <t>INC0250</t>
  </si>
  <si>
    <t>Other clinical income from mandatory services</t>
  </si>
  <si>
    <t>INC0260</t>
  </si>
  <si>
    <t>Ambulance services</t>
  </si>
  <si>
    <t>A&amp;E income</t>
  </si>
  <si>
    <t>INC0270</t>
  </si>
  <si>
    <t>PTS income</t>
  </si>
  <si>
    <t>INC0280</t>
  </si>
  <si>
    <t>Other income</t>
  </si>
  <si>
    <t>INC0290</t>
  </si>
  <si>
    <t>Community services</t>
  </si>
  <si>
    <t>INC0302</t>
  </si>
  <si>
    <t>Income from other sources (e.g. local authorities)</t>
  </si>
  <si>
    <t>INC0310</t>
  </si>
  <si>
    <t>All trusts</t>
  </si>
  <si>
    <t xml:space="preserve">Private patient income </t>
  </si>
  <si>
    <t>INC0330</t>
  </si>
  <si>
    <t>INC0331</t>
  </si>
  <si>
    <t>Pay award central funding</t>
  </si>
  <si>
    <t>INC0332</t>
  </si>
  <si>
    <t>Additional pension contribution central funding</t>
  </si>
  <si>
    <t>INC0333</t>
  </si>
  <si>
    <t>INC0340</t>
  </si>
  <si>
    <t>Total income from patient care activities</t>
  </si>
  <si>
    <t>INC0350</t>
  </si>
  <si>
    <t>Note 1.2 Income from patient care (by source)</t>
  </si>
  <si>
    <t>INC1100</t>
  </si>
  <si>
    <t>INC1110</t>
  </si>
  <si>
    <t>Integrated care boards</t>
  </si>
  <si>
    <t>INC1115</t>
  </si>
  <si>
    <t>NHS foundation trusts</t>
  </si>
  <si>
    <t>INC1120</t>
  </si>
  <si>
    <t>NHS trusts</t>
  </si>
  <si>
    <t>INC1130</t>
  </si>
  <si>
    <t>Local authorities</t>
  </si>
  <si>
    <t>INC1140</t>
  </si>
  <si>
    <t>Department of Health and Social Care</t>
  </si>
  <si>
    <t>INC1150</t>
  </si>
  <si>
    <t>INC1160</t>
  </si>
  <si>
    <t>Non NHS: private patients</t>
  </si>
  <si>
    <t>INC1170</t>
  </si>
  <si>
    <t>Non NHS: overseas patients (non-reciprocal, chargeable to patient)</t>
  </si>
  <si>
    <t>INC1180</t>
  </si>
  <si>
    <t>Injury cost recovery scheme</t>
  </si>
  <si>
    <t>INC1190</t>
  </si>
  <si>
    <t>INC1200</t>
  </si>
  <si>
    <t>INC1220</t>
  </si>
  <si>
    <t>Of Which:</t>
  </si>
  <si>
    <t>Related to continuing operations</t>
  </si>
  <si>
    <t>OPP0001</t>
  </si>
  <si>
    <t>Related to discontinued operations</t>
  </si>
  <si>
    <t>OPP0002</t>
  </si>
  <si>
    <t>Note 1.3 Overseas visitors (relating to patients charged directly by the provider)</t>
  </si>
  <si>
    <t>Income recognised this year</t>
  </si>
  <si>
    <t>OPP0010</t>
  </si>
  <si>
    <t>Cash payments received in-year (relating to invoices raised in current and previous years)</t>
  </si>
  <si>
    <t>OPP0020</t>
  </si>
  <si>
    <r>
      <t xml:space="preserve">Amounts </t>
    </r>
    <r>
      <rPr>
        <u/>
        <sz val="10"/>
        <color theme="1"/>
        <rFont val="Arial"/>
        <family val="2"/>
      </rPr>
      <t>added</t>
    </r>
    <r>
      <rPr>
        <sz val="10"/>
        <color theme="1"/>
        <rFont val="Arial"/>
        <family val="2"/>
      </rPr>
      <t xml:space="preserve"> to allowance for impairment of receivables (relating to invoices raised in current and prior years)</t>
    </r>
  </si>
  <si>
    <t>OPP0030</t>
  </si>
  <si>
    <t>Amounts written off in-year (relating to invoices raised in current and previous years)</t>
  </si>
  <si>
    <t>OPP0040</t>
  </si>
  <si>
    <t>Note 2.1 Other Operating Income</t>
  </si>
  <si>
    <t>A07CY01</t>
  </si>
  <si>
    <t>A07PY01</t>
  </si>
  <si>
    <t>Other operating income recognised in accordance with IFRS 15:</t>
  </si>
  <si>
    <t>INC1230A</t>
  </si>
  <si>
    <t>INC1240A</t>
  </si>
  <si>
    <t>Non-patient care services to other bodies</t>
  </si>
  <si>
    <t>INC1280A</t>
  </si>
  <si>
    <t>INC1310A</t>
  </si>
  <si>
    <t>Income in respect of employee benefits accounted on a gross basis</t>
  </si>
  <si>
    <t>INC1320</t>
  </si>
  <si>
    <t>INC1350</t>
  </si>
  <si>
    <t>Other operating income recognised in accordance with other standards:</t>
  </si>
  <si>
    <t>INC1230B</t>
  </si>
  <si>
    <t>Education and training - notional income from apprenticeship fund</t>
  </si>
  <si>
    <t>INC1240B</t>
  </si>
  <si>
    <t>Donations/grants of physical assets (non-cash) - received from NHS charities</t>
  </si>
  <si>
    <t>INC1250A</t>
  </si>
  <si>
    <t>INC1250B</t>
  </si>
  <si>
    <t>Peppercorn leased assets recognised</t>
  </si>
  <si>
    <t>INC1250C</t>
  </si>
  <si>
    <t>Cash donations for the purchase of capital assets - received from NHS charities</t>
  </si>
  <si>
    <t>INC1260A</t>
  </si>
  <si>
    <t>INC1260B</t>
  </si>
  <si>
    <t>INC1260C</t>
  </si>
  <si>
    <t>Charitable and other contributions to expenditure - received from NHS charities</t>
  </si>
  <si>
    <t>INC1270A</t>
  </si>
  <si>
    <t>INC1270B</t>
  </si>
  <si>
    <t>INC1275</t>
  </si>
  <si>
    <t>Support from DHSC for mergers</t>
  </si>
  <si>
    <t>INC1300</t>
  </si>
  <si>
    <t>Finance leases - variable lease receipts (previously contingent rent)</t>
  </si>
  <si>
    <t>INC1330A</t>
  </si>
  <si>
    <t>Operating leases - minimum lease receipts</t>
  </si>
  <si>
    <t>INC1340A</t>
  </si>
  <si>
    <t>Operating leases - variable lease receipts</t>
  </si>
  <si>
    <t>INC1340B</t>
  </si>
  <si>
    <t>Amortisation of PFI deferred income / credits</t>
  </si>
  <si>
    <t>INC1355A</t>
  </si>
  <si>
    <t>Charitable fund incoming resources</t>
  </si>
  <si>
    <t>OPO0010</t>
  </si>
  <si>
    <t>INC1355</t>
  </si>
  <si>
    <t>INC1360</t>
  </si>
  <si>
    <t>INC1361</t>
  </si>
  <si>
    <t>INC1362</t>
  </si>
  <si>
    <t>INC1364</t>
  </si>
  <si>
    <t>INC1365</t>
  </si>
  <si>
    <t>Grossing up consortium arrangements</t>
  </si>
  <si>
    <t>Note 2.2 Fees and charges - aggregate of all schemes that, individually, have a cost exceeding £1m</t>
  </si>
  <si>
    <t>Income</t>
  </si>
  <si>
    <t>OPO0110</t>
  </si>
  <si>
    <t>Full cost</t>
  </si>
  <si>
    <t>OPO0120</t>
  </si>
  <si>
    <t>Surplus / (deficit)</t>
  </si>
  <si>
    <t>OPO0130</t>
  </si>
  <si>
    <t>Note 2.3 Operating lease income and future receipts (trust as a lessor)</t>
  </si>
  <si>
    <t>Lease receipts recognised as income in year:</t>
  </si>
  <si>
    <t>Minimum lease receipts</t>
  </si>
  <si>
    <t>OPO0300</t>
  </si>
  <si>
    <t>Variable lease receipts</t>
  </si>
  <si>
    <t>OPO0310</t>
  </si>
  <si>
    <t>Total in-year operating lease income</t>
  </si>
  <si>
    <t>OPO0320</t>
  </si>
  <si>
    <t>Income generated from owned assets</t>
  </si>
  <si>
    <t>OPO0330</t>
  </si>
  <si>
    <t>Income generated from subleased right of use assets</t>
  </si>
  <si>
    <t>OPO0340</t>
  </si>
  <si>
    <t>Future minimum lease receipts due:</t>
  </si>
  <si>
    <t>- not later than one year</t>
  </si>
  <si>
    <t>OPO0350</t>
  </si>
  <si>
    <t>- later than one year and not later than two years</t>
  </si>
  <si>
    <t>OPO0360</t>
  </si>
  <si>
    <t>- later than two years and not later than three years</t>
  </si>
  <si>
    <t>OPO0370</t>
  </si>
  <si>
    <t>- later than three years and not later than four years</t>
  </si>
  <si>
    <t>OPO0380</t>
  </si>
  <si>
    <t>- later than four years and not later than five years</t>
  </si>
  <si>
    <t>OPO0390</t>
  </si>
  <si>
    <t>- later than five years</t>
  </si>
  <si>
    <t>OPO0400</t>
  </si>
  <si>
    <t>OPO0410</t>
  </si>
  <si>
    <t>Note 3 Operating expenditure</t>
  </si>
  <si>
    <t>A08CY01</t>
  </si>
  <si>
    <t>A08PY01</t>
  </si>
  <si>
    <t>EXP0100</t>
  </si>
  <si>
    <t>EXP0110</t>
  </si>
  <si>
    <t>EXP0102</t>
  </si>
  <si>
    <t>EXP0112</t>
  </si>
  <si>
    <t>Purchase of social care</t>
  </si>
  <si>
    <t>EXP0120</t>
  </si>
  <si>
    <t>Staff and executive directors costs</t>
  </si>
  <si>
    <t>EXP0130</t>
  </si>
  <si>
    <t>Non-executive directors</t>
  </si>
  <si>
    <t>EXP0140</t>
  </si>
  <si>
    <t>Supplies and services – clinical (excluding drugs costs)</t>
  </si>
  <si>
    <t>EXP0150</t>
  </si>
  <si>
    <t>Supplies and services – clinical: utilisation of consumables donated from DHSC group bodies for COVID response</t>
  </si>
  <si>
    <t>EXP0155</t>
  </si>
  <si>
    <t>Supplies and services - general</t>
  </si>
  <si>
    <t>EXP0160</t>
  </si>
  <si>
    <t>Drugs costs (drugs inventory consumed and purchase of non-inventory drugs)</t>
  </si>
  <si>
    <t>EXP0170</t>
  </si>
  <si>
    <t>Inventories written down (net including drugs)</t>
  </si>
  <si>
    <t>EXP0380A</t>
  </si>
  <si>
    <t>Inventories written down (consumables donated from DHSC group bodies for COVID response)</t>
  </si>
  <si>
    <t>EXP0379</t>
  </si>
  <si>
    <t>Consultancy</t>
  </si>
  <si>
    <t>EXP0190</t>
  </si>
  <si>
    <t>Establishment</t>
  </si>
  <si>
    <t>EXP0200</t>
  </si>
  <si>
    <t>Premises - business rates collected by local authorities</t>
  </si>
  <si>
    <t>EXP0210</t>
  </si>
  <si>
    <t>Premises - other</t>
  </si>
  <si>
    <t>EXP0220</t>
  </si>
  <si>
    <t>Transport (business travel only)</t>
  </si>
  <si>
    <t>EXP0230A</t>
  </si>
  <si>
    <t>Transport - other (including patient travel)</t>
  </si>
  <si>
    <t>EXP0230B</t>
  </si>
  <si>
    <t>Depreciation</t>
  </si>
  <si>
    <t>EXP0240</t>
  </si>
  <si>
    <t>Amortisation</t>
  </si>
  <si>
    <t>EXP0250</t>
  </si>
  <si>
    <t>Impairments net of (reversals)</t>
  </si>
  <si>
    <t>EXP0260</t>
  </si>
  <si>
    <t>EXP0270A</t>
  </si>
  <si>
    <t>EXP0270C</t>
  </si>
  <si>
    <t>EXP0270B</t>
  </si>
  <si>
    <t>Provisions arising / released in year</t>
  </si>
  <si>
    <t>EXP0380B</t>
  </si>
  <si>
    <t>Change in provisions discount rate</t>
  </si>
  <si>
    <t>EXP0380C</t>
  </si>
  <si>
    <t>Fees payable to the external auditor:</t>
  </si>
  <si>
    <t>Audit services - statutory audit</t>
  </si>
  <si>
    <t>EXP0280A</t>
  </si>
  <si>
    <t>EXP0280B</t>
  </si>
  <si>
    <t>Charitable fund audit</t>
  </si>
  <si>
    <t>OPX0010</t>
  </si>
  <si>
    <t>Internal audit - staff costs</t>
  </si>
  <si>
    <t>EXP0380D</t>
  </si>
  <si>
    <t>Internal audit - non-staff</t>
  </si>
  <si>
    <t>EXP0380E</t>
  </si>
  <si>
    <t>Clinical negligence - amounts payable to NHS Resolution (premium)</t>
  </si>
  <si>
    <t>EXP0290A</t>
  </si>
  <si>
    <t>Clinical negligence - excesses payable and premiums due to alternative insurers</t>
  </si>
  <si>
    <t>EXP0290B</t>
  </si>
  <si>
    <t>Legal fees</t>
  </si>
  <si>
    <t>EXP0380F</t>
  </si>
  <si>
    <t>Insurance</t>
  </si>
  <si>
    <t>EXP0380G</t>
  </si>
  <si>
    <t>Research and development - staff costs</t>
  </si>
  <si>
    <t>EXP0300</t>
  </si>
  <si>
    <t>Research and development - non-staff</t>
  </si>
  <si>
    <t>EXP0310</t>
  </si>
  <si>
    <t>Education and training - staff costs</t>
  </si>
  <si>
    <t>EXP0320</t>
  </si>
  <si>
    <t>Education and training - non-staff</t>
  </si>
  <si>
    <t>EXP0330A</t>
  </si>
  <si>
    <t>Education and training - notional expenditure funded from apprenticeship fund</t>
  </si>
  <si>
    <t>EXP0330B</t>
  </si>
  <si>
    <t>Lease expenditure - short term leases (&lt;= 12 months)</t>
  </si>
  <si>
    <t>EXP0340A</t>
  </si>
  <si>
    <t>Lease expenditure - low value assets (&lt;£5k, excluding short term leases)</t>
  </si>
  <si>
    <t>EXP0340B</t>
  </si>
  <si>
    <t>Lease expenditure - variable lease payments not included in the liability</t>
  </si>
  <si>
    <t>EXP0340C</t>
  </si>
  <si>
    <t>Lease expenditure - irrecoverable VAT (map to premises costs in accounts)</t>
  </si>
  <si>
    <t>EXP0340D</t>
  </si>
  <si>
    <t>Early retirements - staff costs</t>
  </si>
  <si>
    <t>EXP0380H</t>
  </si>
  <si>
    <t>Early retirements - non-staff</t>
  </si>
  <si>
    <t>EXP0380I</t>
  </si>
  <si>
    <t>Redundancy costs - staff costs</t>
  </si>
  <si>
    <t>EXP0350</t>
  </si>
  <si>
    <t>Redundancy costs - non-staff</t>
  </si>
  <si>
    <t>EXP0360</t>
  </si>
  <si>
    <t>Charges to operating expenditure for on-SoFP IFRIC 12 schemes (e.g. PFI / LIFT) on IFRS basis</t>
  </si>
  <si>
    <t>EXP0370</t>
  </si>
  <si>
    <t>Charges to operating expenditure for off-SoFP PFI / LIFT schemes</t>
  </si>
  <si>
    <t>EXP0375</t>
  </si>
  <si>
    <t>Car parking and security</t>
  </si>
  <si>
    <t>EXP0380J</t>
  </si>
  <si>
    <t>Hospitality</t>
  </si>
  <si>
    <t>EXP0380K</t>
  </si>
  <si>
    <t>Other losses and special payments - staff costs</t>
  </si>
  <si>
    <t>EXP0380L</t>
  </si>
  <si>
    <t>Other losses and special payments - non-staff</t>
  </si>
  <si>
    <t>EXP0380M</t>
  </si>
  <si>
    <t>EXP0380N</t>
  </si>
  <si>
    <t>Other services (e.g. external payroll)</t>
  </si>
  <si>
    <t>EXP0380O</t>
  </si>
  <si>
    <t>Other NHS charitable fund resources expended</t>
  </si>
  <si>
    <t>OPX0020</t>
  </si>
  <si>
    <t>Other</t>
  </si>
  <si>
    <t>EXP0380Z</t>
  </si>
  <si>
    <t>EXP0390</t>
  </si>
  <si>
    <t>OPX0030</t>
  </si>
  <si>
    <t>OPX0040</t>
  </si>
  <si>
    <t>Note 4.1 Other auditor remuneration</t>
  </si>
  <si>
    <t>1. The auditing of accounts of any associate of the Trust</t>
  </si>
  <si>
    <t>OPX0050</t>
  </si>
  <si>
    <t>2. Audit-related assurance services</t>
  </si>
  <si>
    <t>OPX0060</t>
  </si>
  <si>
    <t>3. Taxation compliance services</t>
  </si>
  <si>
    <t>OPX0070</t>
  </si>
  <si>
    <t>4. All taxation advisory services not falling within item 3 above;</t>
  </si>
  <si>
    <t>OPX0080</t>
  </si>
  <si>
    <t>OPX0090</t>
  </si>
  <si>
    <t>6. All assurance services not falling within items 1 to 5</t>
  </si>
  <si>
    <t>OPX0100</t>
  </si>
  <si>
    <t>7. Corporate finance transaction services not falling within items 1 to 6 above</t>
  </si>
  <si>
    <t>OPX0110</t>
  </si>
  <si>
    <t>8. All other non-audit services not falling within items 2 to 7 above</t>
  </si>
  <si>
    <t>OPX0120</t>
  </si>
  <si>
    <t>OPX0130</t>
  </si>
  <si>
    <t>OPX0140</t>
  </si>
  <si>
    <t>A09CY01</t>
  </si>
  <si>
    <t>A09CY01P</t>
  </si>
  <si>
    <t>A09CY01O</t>
  </si>
  <si>
    <t>A09PY01</t>
  </si>
  <si>
    <t>A09PY01P</t>
  </si>
  <si>
    <t>A09PY01O</t>
  </si>
  <si>
    <t>Salaries and wages</t>
  </si>
  <si>
    <t xml:space="preserve">Social security costs </t>
  </si>
  <si>
    <t>Apprenticeship levy</t>
  </si>
  <si>
    <t>Pension cost - employer contributions to NHS pension scheme</t>
  </si>
  <si>
    <t>Other post employment benefits</t>
  </si>
  <si>
    <t>Other employment benefits</t>
  </si>
  <si>
    <t>Termination benefits</t>
  </si>
  <si>
    <t xml:space="preserve">Temporary staff - agency/contract staff </t>
  </si>
  <si>
    <t>TOTAL GROSS STAFF COSTS</t>
  </si>
  <si>
    <t>Recoveries from DHSC Group bodies in respect of staff cost netted off expenditure</t>
  </si>
  <si>
    <t>Recoveries from other bodies in respect of staff cost netted off expenditure</t>
  </si>
  <si>
    <t>TOTAL STAFF COSTS</t>
  </si>
  <si>
    <t>Costs capitalised as part of assets</t>
  </si>
  <si>
    <t>Redundancy</t>
  </si>
  <si>
    <t>Total employee benefits excl. capitalised costs</t>
  </si>
  <si>
    <t>Permanent</t>
  </si>
  <si>
    <t>STA0230</t>
  </si>
  <si>
    <t>STA0240</t>
  </si>
  <si>
    <t>STA0245</t>
  </si>
  <si>
    <t>STA0250</t>
  </si>
  <si>
    <t>STA0250A</t>
  </si>
  <si>
    <t>Pension cost - other</t>
  </si>
  <si>
    <t>STA0260</t>
  </si>
  <si>
    <t>STA0270</t>
  </si>
  <si>
    <t>STA0280</t>
  </si>
  <si>
    <t>STA0290</t>
  </si>
  <si>
    <t>Temporary staff - external bank</t>
  </si>
  <si>
    <t>STA0300</t>
  </si>
  <si>
    <t>STA0310</t>
  </si>
  <si>
    <t>NHS charitable funds staff</t>
  </si>
  <si>
    <t>STA0320</t>
  </si>
  <si>
    <t>STA0330</t>
  </si>
  <si>
    <t>STA0340</t>
  </si>
  <si>
    <t>STA0350</t>
  </si>
  <si>
    <t>STA0360</t>
  </si>
  <si>
    <t>STA0365</t>
  </si>
  <si>
    <t>STA0366</t>
  </si>
  <si>
    <t>Note 5.3 Average number of employees (WTE basis)</t>
  </si>
  <si>
    <t xml:space="preserve">Medical and dental </t>
  </si>
  <si>
    <t>STA0370</t>
  </si>
  <si>
    <t xml:space="preserve">Ambulance staff </t>
  </si>
  <si>
    <t>STA0380</t>
  </si>
  <si>
    <t xml:space="preserve">Administration and estates </t>
  </si>
  <si>
    <t>STA0390</t>
  </si>
  <si>
    <t xml:space="preserve">Healthcare assistants and other support staff </t>
  </si>
  <si>
    <t>STA0400</t>
  </si>
  <si>
    <t xml:space="preserve">Nursing, midwifery and health visiting staff </t>
  </si>
  <si>
    <t>STA0410</t>
  </si>
  <si>
    <t xml:space="preserve">Nursing, midwifery and health visiting learners </t>
  </si>
  <si>
    <t>STA0420</t>
  </si>
  <si>
    <t xml:space="preserve">Scientific, therapeutic and technical staff </t>
  </si>
  <si>
    <t>STA0430</t>
  </si>
  <si>
    <t>Healthcare science staff</t>
  </si>
  <si>
    <t>STA0440</t>
  </si>
  <si>
    <t xml:space="preserve">Social care staff </t>
  </si>
  <si>
    <t>STA0450</t>
  </si>
  <si>
    <t>STA0480</t>
  </si>
  <si>
    <t>Total average numbers</t>
  </si>
  <si>
    <t>STA0490</t>
  </si>
  <si>
    <t>Number of employees (WTE) engaged on capital projects</t>
  </si>
  <si>
    <t>STA0500</t>
  </si>
  <si>
    <t>Note 5.4 Early retirements due to ill health</t>
  </si>
  <si>
    <t>A09CY14</t>
  </si>
  <si>
    <t>A09CY15</t>
  </si>
  <si>
    <t>A09PY14</t>
  </si>
  <si>
    <t>A09PY15</t>
  </si>
  <si>
    <t xml:space="preserve">No of early retirements on the grounds of ill-health </t>
  </si>
  <si>
    <t>STA0510</t>
  </si>
  <si>
    <t xml:space="preserve">Value of early retirements on the grounds of ill-health </t>
  </si>
  <si>
    <t>STA0520</t>
  </si>
  <si>
    <t>Table 5A Staff sickness absence</t>
  </si>
  <si>
    <t>A09CY16</t>
  </si>
  <si>
    <t>A09PY16</t>
  </si>
  <si>
    <t>Total days lost</t>
  </si>
  <si>
    <t>STA0530</t>
  </si>
  <si>
    <t>Total staff years</t>
  </si>
  <si>
    <t>STA0540</t>
  </si>
  <si>
    <t>Average working days lost (per WTE)</t>
  </si>
  <si>
    <t>STA0550</t>
  </si>
  <si>
    <t>A09CY17</t>
  </si>
  <si>
    <t>A09CY18</t>
  </si>
  <si>
    <t>A09CY19</t>
  </si>
  <si>
    <t>A09CY20</t>
  </si>
  <si>
    <t>A09CY21</t>
  </si>
  <si>
    <t>A09CY22</t>
  </si>
  <si>
    <t>A09CY23</t>
  </si>
  <si>
    <t>A09CY24</t>
  </si>
  <si>
    <t>Number of compulsory redundancies</t>
  </si>
  <si>
    <t>Cost of compulsory redundancies</t>
  </si>
  <si>
    <t>Number of other departures agreed</t>
  </si>
  <si>
    <t>Cost of other departures agreed</t>
  </si>
  <si>
    <t>Total number of exit packages</t>
  </si>
  <si>
    <t>Total cost of exit packages</t>
  </si>
  <si>
    <t>Number of departures where special payments have been made</t>
  </si>
  <si>
    <t>Cost of special payment element included in exit packages</t>
  </si>
  <si>
    <t>Exit package cost band (including any special payment element)</t>
  </si>
  <si>
    <t>&lt;£10,000</t>
  </si>
  <si>
    <t>STA0560</t>
  </si>
  <si>
    <t>£10,000 - £25,000</t>
  </si>
  <si>
    <t>STA0570</t>
  </si>
  <si>
    <t>£25,001 - £50,000</t>
  </si>
  <si>
    <t>STA0580</t>
  </si>
  <si>
    <t>£50,001 - £100,000</t>
  </si>
  <si>
    <t>STA0590</t>
  </si>
  <si>
    <t>£100,001 - £150,000</t>
  </si>
  <si>
    <t>STA0600</t>
  </si>
  <si>
    <t>£150,001 - £200,000</t>
  </si>
  <si>
    <t>STA0610</t>
  </si>
  <si>
    <t>&gt;£200,000</t>
  </si>
  <si>
    <t>STA0620</t>
  </si>
  <si>
    <t>STA0630</t>
  </si>
  <si>
    <t>A09PY17</t>
  </si>
  <si>
    <t>A09PY18</t>
  </si>
  <si>
    <t>A09PY19</t>
  </si>
  <si>
    <t>A09PY20</t>
  </si>
  <si>
    <t>A09PY21</t>
  </si>
  <si>
    <t>A09PY22</t>
  </si>
  <si>
    <t>A09PY23</t>
  </si>
  <si>
    <t>A09PY24</t>
  </si>
  <si>
    <t>A09CY25</t>
  </si>
  <si>
    <t>A09CY26</t>
  </si>
  <si>
    <t>A09PY25</t>
  </si>
  <si>
    <t>A09PY26</t>
  </si>
  <si>
    <t>Payments agreed</t>
  </si>
  <si>
    <t>Total value of agreements</t>
  </si>
  <si>
    <t>Voluntary redundancies including early retirement contractual costs</t>
  </si>
  <si>
    <t>STA0720</t>
  </si>
  <si>
    <t>Mutually agreed resignations (MARS) contractual costs</t>
  </si>
  <si>
    <t>STA0730</t>
  </si>
  <si>
    <t>Early retirements in the efficiency of the service contractual costs</t>
  </si>
  <si>
    <t>STA0740</t>
  </si>
  <si>
    <t xml:space="preserve">Contractual payments in lieu of notice </t>
  </si>
  <si>
    <t>STA0750</t>
  </si>
  <si>
    <t>Exit payments following employment tribunals or court orders</t>
  </si>
  <si>
    <t>STA0760</t>
  </si>
  <si>
    <t>STA0770</t>
  </si>
  <si>
    <t>STA0780</t>
  </si>
  <si>
    <t>of which:</t>
  </si>
  <si>
    <t>STA0790</t>
  </si>
  <si>
    <t>Note 7 Finance revenue</t>
  </si>
  <si>
    <t>A11CY01</t>
  </si>
  <si>
    <t>A11PY01</t>
  </si>
  <si>
    <t>Interest on bank accounts</t>
  </si>
  <si>
    <t>FIN0010</t>
  </si>
  <si>
    <t>Interest income on finance leases</t>
  </si>
  <si>
    <t>FIN0030</t>
  </si>
  <si>
    <t>Interest on other investments / financial assets</t>
  </si>
  <si>
    <t>FIN0040</t>
  </si>
  <si>
    <t>NHS charitable fund investment income</t>
  </si>
  <si>
    <t>FIN0050</t>
  </si>
  <si>
    <t>FIN0060</t>
  </si>
  <si>
    <t>Total finance revenue</t>
  </si>
  <si>
    <t>FIN0070</t>
  </si>
  <si>
    <t>Note 8.1 Finance expenditure</t>
  </si>
  <si>
    <t>Interest on loans from the Department of Health and Social Care:</t>
  </si>
  <si>
    <t>- Capital loans</t>
  </si>
  <si>
    <t>SCI1210</t>
  </si>
  <si>
    <t>- Revenue support / working capital loans</t>
  </si>
  <si>
    <t>SCI1220</t>
  </si>
  <si>
    <t>Other interest:</t>
  </si>
  <si>
    <t>SCI1240</t>
  </si>
  <si>
    <t>Interest on bank overdrafts</t>
  </si>
  <si>
    <t>SCI1250</t>
  </si>
  <si>
    <t>SCI1260</t>
  </si>
  <si>
    <t>Interest on the late payment of commercial debt</t>
  </si>
  <si>
    <t>SCI1270</t>
  </si>
  <si>
    <t>- Main finance costs</t>
  </si>
  <si>
    <t>SCI1280</t>
  </si>
  <si>
    <t>SCI1290</t>
  </si>
  <si>
    <t>- Remeasurement of PFI / other service concession liability resulting from change in index or rate</t>
  </si>
  <si>
    <t>SCI1295</t>
  </si>
  <si>
    <t>Total interest expense</t>
  </si>
  <si>
    <t>FIN0080</t>
  </si>
  <si>
    <t>Unwinding of discount on provisions</t>
  </si>
  <si>
    <t>SCI1320</t>
  </si>
  <si>
    <t>Other finance costs</t>
  </si>
  <si>
    <t>SCI1330</t>
  </si>
  <si>
    <t>Total finance expenditure</t>
  </si>
  <si>
    <t>SCI1340</t>
  </si>
  <si>
    <t>Note 8.2 The late payment of commercial debts (interest) Act 1998 / Public Contract Regulations 2015</t>
  </si>
  <si>
    <t>Total liability accruing in year under this legislation as a result of late payments</t>
  </si>
  <si>
    <t>FIN0089</t>
  </si>
  <si>
    <t>Amounts actually paid and included within other interest arising from claims made under this legislation</t>
  </si>
  <si>
    <t>FIN0090</t>
  </si>
  <si>
    <t>Compensation paid to cover debt recovery costs under this legislation</t>
  </si>
  <si>
    <t>FIN0100</t>
  </si>
  <si>
    <t>Note 9 Other gains and (losses)</t>
  </si>
  <si>
    <t>Gains on disposal of property, plant and equipment (sale)</t>
  </si>
  <si>
    <t>SCI1100A</t>
  </si>
  <si>
    <t>Gains on disposal of PPE from creation of a finance lease (lessor)</t>
  </si>
  <si>
    <t>SCI1100B</t>
  </si>
  <si>
    <t>Gains on disposal of intangible assets (sale)</t>
  </si>
  <si>
    <t>SCI1110</t>
  </si>
  <si>
    <t>Gains on disposal of right of use assets (creation of a sublease)</t>
  </si>
  <si>
    <t>SCI1115A</t>
  </si>
  <si>
    <t>Gains on disposal of right of use assets (lease termination - lessee)</t>
  </si>
  <si>
    <t>SCI1115B</t>
  </si>
  <si>
    <t>Gains on disposal of investment properties (sale)</t>
  </si>
  <si>
    <t>SCI1120</t>
  </si>
  <si>
    <t>Gain on disposal of financial assets held at amortised cost</t>
  </si>
  <si>
    <t>SCI1130A</t>
  </si>
  <si>
    <t>Gain on disposal of other financial assets / investments</t>
  </si>
  <si>
    <t>SCI1130B</t>
  </si>
  <si>
    <t>Gains on disposal of assets held for sale</t>
  </si>
  <si>
    <t>SCI1140</t>
  </si>
  <si>
    <t>Losses on disposal of property, plant and equipment (sale or other derecognition)</t>
  </si>
  <si>
    <t>SCI1150B</t>
  </si>
  <si>
    <t>Losses on disposal of PPE from creation of a finance lease (lessor)</t>
  </si>
  <si>
    <t>SCI1150C</t>
  </si>
  <si>
    <t>Losses on disposal of intangible assets (sale or other derecognition)</t>
  </si>
  <si>
    <t>SCI1160</t>
  </si>
  <si>
    <t>Losses on disposal of right of use assets (creation of a sublease)</t>
  </si>
  <si>
    <t>SCI1165A</t>
  </si>
  <si>
    <t>Losses on disposal of right of use assets (lease termination - lessee)</t>
  </si>
  <si>
    <t>SCI1165B</t>
  </si>
  <si>
    <t>Losses on disposal of investment properties (sale or other derecognition)</t>
  </si>
  <si>
    <t>SCI1170</t>
  </si>
  <si>
    <t>Losses disposal of financial assets held at amortised cost</t>
  </si>
  <si>
    <t>SCI1180A</t>
  </si>
  <si>
    <t>Losses on disposal of other financial assets / investments</t>
  </si>
  <si>
    <t>SCI1180B</t>
  </si>
  <si>
    <t>Losses on disposal of assets held for sale</t>
  </si>
  <si>
    <t>SCI1190</t>
  </si>
  <si>
    <t>Losses on disposal of peppercorn leased assets (new peppercorn lease as lessor, terminated peppercorn lease as lessee)</t>
  </si>
  <si>
    <t>SCI1191</t>
  </si>
  <si>
    <t>SCI1150A</t>
  </si>
  <si>
    <t>Gains / losses on disposal of charitable fund assets</t>
  </si>
  <si>
    <t>FIN0110</t>
  </si>
  <si>
    <t>Total gains/(losses) on disposal of assets</t>
  </si>
  <si>
    <t>SCI1200</t>
  </si>
  <si>
    <t>Gains/(losses) on foreign exchange</t>
  </si>
  <si>
    <t>SCI1201</t>
  </si>
  <si>
    <t>Fair value gains/(losses) on investment properties</t>
  </si>
  <si>
    <t>SCI0220A</t>
  </si>
  <si>
    <t>Fair value gains/(losses) on financial assets / investments</t>
  </si>
  <si>
    <t>SCI0220B</t>
  </si>
  <si>
    <t>Fair value gains/(losses) on charitable fund investments &amp; investment properties</t>
  </si>
  <si>
    <t>FIN0120</t>
  </si>
  <si>
    <t>SCI0220C</t>
  </si>
  <si>
    <t>SCI0220D</t>
  </si>
  <si>
    <t>FIN0130</t>
  </si>
  <si>
    <t>Gains/(losses) on remeasurement of finance lease receivables (lessor)</t>
  </si>
  <si>
    <t>FIN0133</t>
  </si>
  <si>
    <t>Gains/(losses) on termination of finance leases (lessor)</t>
  </si>
  <si>
    <t>FIN0134</t>
  </si>
  <si>
    <t>FIN0135</t>
  </si>
  <si>
    <t>SCI1203</t>
  </si>
  <si>
    <t>Total other gains/(losses)</t>
  </si>
  <si>
    <t>SCI1205</t>
  </si>
  <si>
    <t xml:space="preserve">Operating income of discontinued operations </t>
  </si>
  <si>
    <t>FIN0140</t>
  </si>
  <si>
    <t xml:space="preserve">Operating expenses of discontinued operations </t>
  </si>
  <si>
    <t>FIN0150</t>
  </si>
  <si>
    <t>Gain on disposal of discontinued operations</t>
  </si>
  <si>
    <t>FIN0160</t>
  </si>
  <si>
    <t>(Loss) on disposal of discontinued operations</t>
  </si>
  <si>
    <t>FIN0170</t>
  </si>
  <si>
    <t>Corporation tax expense attributable to discontinued operations</t>
  </si>
  <si>
    <t>FIN0180</t>
  </si>
  <si>
    <t>FIN0190</t>
  </si>
  <si>
    <t>Note 11 Impairments of assets</t>
  </si>
  <si>
    <t>A12CY01</t>
  </si>
  <si>
    <t>A12CY02</t>
  </si>
  <si>
    <t>A12CY03</t>
  </si>
  <si>
    <t>A12PY01</t>
  </si>
  <si>
    <t>A12PY02</t>
  </si>
  <si>
    <t>A12PY03</t>
  </si>
  <si>
    <t>Impairments</t>
  </si>
  <si>
    <t>Reversals</t>
  </si>
  <si>
    <t>Net Impairments</t>
  </si>
  <si>
    <t>+/- £000</t>
  </si>
  <si>
    <t>+ £000</t>
  </si>
  <si>
    <t>- £000</t>
  </si>
  <si>
    <t>Impairments and (reversals) charged to operating surplus / deficit</t>
  </si>
  <si>
    <t>Loss or damage resulting from normal operations</t>
  </si>
  <si>
    <t>IMP0010</t>
  </si>
  <si>
    <t>Over specification of assets</t>
  </si>
  <si>
    <t>IMP0015</t>
  </si>
  <si>
    <t>Abandonment of assets in the course of construction</t>
  </si>
  <si>
    <t>IMP0020</t>
  </si>
  <si>
    <t>Unforeseen obsolescence</t>
  </si>
  <si>
    <t>IMP0025</t>
  </si>
  <si>
    <t>Loss as a result of a catastrophe</t>
  </si>
  <si>
    <t>IMP0030</t>
  </si>
  <si>
    <t>IMP0035</t>
  </si>
  <si>
    <t>Changes in market price</t>
  </si>
  <si>
    <t>IMP0040</t>
  </si>
  <si>
    <t>Impairments of charitable fund assets</t>
  </si>
  <si>
    <t>IMP0044</t>
  </si>
  <si>
    <t>Total impairments and (reversals) charged to operating surplus / deficit</t>
  </si>
  <si>
    <t>IMP0045</t>
  </si>
  <si>
    <t>Total net impairments charged to revaluation reserve</t>
  </si>
  <si>
    <t>IMP0050</t>
  </si>
  <si>
    <t>IMP0055</t>
  </si>
  <si>
    <t>A13CY01</t>
  </si>
  <si>
    <t>A13CY02</t>
  </si>
  <si>
    <t>A13CY03</t>
  </si>
  <si>
    <t>A13CY04</t>
  </si>
  <si>
    <t>A13CY05</t>
  </si>
  <si>
    <t>A13CY06</t>
  </si>
  <si>
    <t>A13CY07</t>
  </si>
  <si>
    <t>A13CY08</t>
  </si>
  <si>
    <t>A13CY09</t>
  </si>
  <si>
    <t>A13CY10</t>
  </si>
  <si>
    <t>A13CY11</t>
  </si>
  <si>
    <t>Software licences</t>
  </si>
  <si>
    <t>Licences &amp; trademarks</t>
  </si>
  <si>
    <t>Patents</t>
  </si>
  <si>
    <t>IT (internally generated and 3rd party)</t>
  </si>
  <si>
    <t>Development expenditure</t>
  </si>
  <si>
    <t>Goodwill</t>
  </si>
  <si>
    <t>Websites</t>
  </si>
  <si>
    <t>Intangible assets under construction</t>
  </si>
  <si>
    <t>Other (purchased)*</t>
  </si>
  <si>
    <t>Charitable fund intangible assets</t>
  </si>
  <si>
    <t>INT0010</t>
  </si>
  <si>
    <t>INT0020</t>
  </si>
  <si>
    <t>INT0030</t>
  </si>
  <si>
    <t>INT0035</t>
  </si>
  <si>
    <t>At start of period for new FTs</t>
  </si>
  <si>
    <t>INT0040</t>
  </si>
  <si>
    <t>Transfers by absorption</t>
  </si>
  <si>
    <t>INT0050</t>
  </si>
  <si>
    <t>INT0060</t>
  </si>
  <si>
    <t>Additions - donations of physical assets (non-cash)</t>
  </si>
  <si>
    <t>INT0080</t>
  </si>
  <si>
    <t>INT0090</t>
  </si>
  <si>
    <t>Transfer of donated assets (non-cash) from consolidated charitable fund to trust</t>
  </si>
  <si>
    <t>INT0095</t>
  </si>
  <si>
    <t>Impairments charged to operating expenses</t>
  </si>
  <si>
    <t>INT0100</t>
  </si>
  <si>
    <t>Impairments charged to the revaluation reserve</t>
  </si>
  <si>
    <t>INT0110</t>
  </si>
  <si>
    <t>Reversal of impairments credited to operating expenses</t>
  </si>
  <si>
    <t>INT0120</t>
  </si>
  <si>
    <t>Reversal of impairments credited to the revaluation reserve</t>
  </si>
  <si>
    <t>INT0130</t>
  </si>
  <si>
    <t>Revaluations</t>
  </si>
  <si>
    <t>INT0140</t>
  </si>
  <si>
    <t>Remeasurements - retranslation gains / (losses) on foreign operations</t>
  </si>
  <si>
    <t>INT0145</t>
  </si>
  <si>
    <t>Reclassifications</t>
  </si>
  <si>
    <t>INT0150</t>
  </si>
  <si>
    <t>Transfers to/from assets held for sale and assets in disposal groups</t>
  </si>
  <si>
    <t>INT0160</t>
  </si>
  <si>
    <t>Disposals/derecognition</t>
  </si>
  <si>
    <t>INT0170</t>
  </si>
  <si>
    <t>INT0180</t>
  </si>
  <si>
    <t>INT0190</t>
  </si>
  <si>
    <t>INT0200</t>
  </si>
  <si>
    <t>INT0210</t>
  </si>
  <si>
    <t>INT0220</t>
  </si>
  <si>
    <t>INT0225</t>
  </si>
  <si>
    <t>INT0230</t>
  </si>
  <si>
    <t>INT0240</t>
  </si>
  <si>
    <t>Provided during the year</t>
  </si>
  <si>
    <t>INT0250</t>
  </si>
  <si>
    <t>INT0255</t>
  </si>
  <si>
    <t>INT0260</t>
  </si>
  <si>
    <t>INT0270</t>
  </si>
  <si>
    <t>INT0280</t>
  </si>
  <si>
    <t>INT0290</t>
  </si>
  <si>
    <t>INT0300</t>
  </si>
  <si>
    <t>INT0305</t>
  </si>
  <si>
    <t>INT0310</t>
  </si>
  <si>
    <t>INT0320</t>
  </si>
  <si>
    <t>INT0330</t>
  </si>
  <si>
    <t>INT0340</t>
  </si>
  <si>
    <t>INT0350</t>
  </si>
  <si>
    <t>INT0360</t>
  </si>
  <si>
    <t>A13PY01</t>
  </si>
  <si>
    <t>A13PY02</t>
  </si>
  <si>
    <t>A13PY03</t>
  </si>
  <si>
    <t>A13PY04</t>
  </si>
  <si>
    <t>A13PY05</t>
  </si>
  <si>
    <t>A13PY06</t>
  </si>
  <si>
    <t>A13PY07</t>
  </si>
  <si>
    <t>A13PY08</t>
  </si>
  <si>
    <t>A13PY09</t>
  </si>
  <si>
    <t>A13PY10</t>
  </si>
  <si>
    <t>A13PY11</t>
  </si>
  <si>
    <t>Other (purchased)</t>
  </si>
  <si>
    <t>Reclassification of existing finance leased assets to right of use assets on 1 April 2022</t>
  </si>
  <si>
    <t>Note 12.3 Range of lives of intangible assets</t>
  </si>
  <si>
    <t>A13CY15</t>
  </si>
  <si>
    <t>A13CY16</t>
  </si>
  <si>
    <t>Min life</t>
  </si>
  <si>
    <t>Max life</t>
  </si>
  <si>
    <t>Years</t>
  </si>
  <si>
    <t>Intangible assets - internally generated</t>
  </si>
  <si>
    <t>INT0390</t>
  </si>
  <si>
    <t>INT0400</t>
  </si>
  <si>
    <t>INT0410</t>
  </si>
  <si>
    <t>Intangible assets - purchased</t>
  </si>
  <si>
    <t>INT0430</t>
  </si>
  <si>
    <t>INT0440</t>
  </si>
  <si>
    <t>INT0450</t>
  </si>
  <si>
    <t>INT0460</t>
  </si>
  <si>
    <t>INT0470</t>
  </si>
  <si>
    <t>A14CY01</t>
  </si>
  <si>
    <t>A14CY02</t>
  </si>
  <si>
    <t>A14CY03</t>
  </si>
  <si>
    <t>A14CY04</t>
  </si>
  <si>
    <t>A14CY05</t>
  </si>
  <si>
    <t>A14CY06</t>
  </si>
  <si>
    <t>A14CY07</t>
  </si>
  <si>
    <t>A14CY08</t>
  </si>
  <si>
    <t>A14CY09</t>
  </si>
  <si>
    <t>A14CY10</t>
  </si>
  <si>
    <t>Buildings excluding dwellings</t>
  </si>
  <si>
    <t>Assets under construction and payments on account</t>
  </si>
  <si>
    <t>Charitable fund PPE assets</t>
  </si>
  <si>
    <t>PPE0010</t>
  </si>
  <si>
    <t>PPE0020</t>
  </si>
  <si>
    <t>PPE0030</t>
  </si>
  <si>
    <t>PPE0035</t>
  </si>
  <si>
    <t>PPE0040</t>
  </si>
  <si>
    <t>PPE0050</t>
  </si>
  <si>
    <t>PPE0060</t>
  </si>
  <si>
    <t>PPE0070</t>
  </si>
  <si>
    <t>PPE0080</t>
  </si>
  <si>
    <t>PPE0090</t>
  </si>
  <si>
    <t>PPE0095</t>
  </si>
  <si>
    <t>Additions - assets re-recognised at the end of an intra-government finance lease (trust was lessor)</t>
  </si>
  <si>
    <t>PPE0096</t>
  </si>
  <si>
    <t>Additions - assets re-recognised at the end of an external to government finance lease (trust was lessor)</t>
  </si>
  <si>
    <t>PPE0097</t>
  </si>
  <si>
    <t>PPE0100</t>
  </si>
  <si>
    <t>PPE0110</t>
  </si>
  <si>
    <t>PPE0120</t>
  </si>
  <si>
    <t>PPE0130</t>
  </si>
  <si>
    <t>PPE0140</t>
  </si>
  <si>
    <t>PPE0145</t>
  </si>
  <si>
    <t>PPE0150</t>
  </si>
  <si>
    <t>PPE0160</t>
  </si>
  <si>
    <t>PPE0170</t>
  </si>
  <si>
    <t>Disposals - new finance lease (lessor)</t>
  </si>
  <si>
    <t>PPE0172</t>
  </si>
  <si>
    <t>PPE0151</t>
  </si>
  <si>
    <t>PPE0180</t>
  </si>
  <si>
    <t>PPE0190</t>
  </si>
  <si>
    <t>PPE0200</t>
  </si>
  <si>
    <t>PPE0210</t>
  </si>
  <si>
    <t>PPE0220</t>
  </si>
  <si>
    <t>PPE0225</t>
  </si>
  <si>
    <t>PPE0230</t>
  </si>
  <si>
    <t>PPE0240</t>
  </si>
  <si>
    <t>PPE0250</t>
  </si>
  <si>
    <t>PPE0255</t>
  </si>
  <si>
    <t>PPE0260</t>
  </si>
  <si>
    <t>PPE0270</t>
  </si>
  <si>
    <t>PPE0280</t>
  </si>
  <si>
    <t>PPE0290</t>
  </si>
  <si>
    <t>PPE0300</t>
  </si>
  <si>
    <t>PPE0305</t>
  </si>
  <si>
    <t>PPE0310</t>
  </si>
  <si>
    <t>PPE0320</t>
  </si>
  <si>
    <t>PPE0330</t>
  </si>
  <si>
    <t>PPE0332</t>
  </si>
  <si>
    <t>PPE0311</t>
  </si>
  <si>
    <t>PPE0340</t>
  </si>
  <si>
    <t>PPE0350</t>
  </si>
  <si>
    <t>A14PY01</t>
  </si>
  <si>
    <t>A14PY02</t>
  </si>
  <si>
    <t>A14PY03</t>
  </si>
  <si>
    <t>A14PY04</t>
  </si>
  <si>
    <t>A14PY05</t>
  </si>
  <si>
    <t>A14PY06</t>
  </si>
  <si>
    <t>A14PY07</t>
  </si>
  <si>
    <t>A14PY08</t>
  </si>
  <si>
    <t>A14PY09</t>
  </si>
  <si>
    <t>A14PY10</t>
  </si>
  <si>
    <t>Derecognition - COVID equipment returned to DHSC</t>
  </si>
  <si>
    <t>PPE0175</t>
  </si>
  <si>
    <t>PPE0335</t>
  </si>
  <si>
    <t>Owned - purchased</t>
  </si>
  <si>
    <t>PPE0360</t>
  </si>
  <si>
    <t>On-SoFP PFI contracts and other service concession arrangements</t>
  </si>
  <si>
    <t>PPE0380</t>
  </si>
  <si>
    <t>Off-SoFP PFI residual interests</t>
  </si>
  <si>
    <t>PPE0390</t>
  </si>
  <si>
    <t>Owned - donated / granted</t>
  </si>
  <si>
    <t>PPE0410</t>
  </si>
  <si>
    <t>PPE0420</t>
  </si>
  <si>
    <t xml:space="preserve">Total </t>
  </si>
  <si>
    <t>Note 13.6 Range of lives of property, plant and equipment</t>
  </si>
  <si>
    <t>A14CY15</t>
  </si>
  <si>
    <t>A14CY16</t>
  </si>
  <si>
    <t>PPE0490</t>
  </si>
  <si>
    <t>PPE0500</t>
  </si>
  <si>
    <t>PPE0510</t>
  </si>
  <si>
    <t>PPE0520</t>
  </si>
  <si>
    <t>PPE0530</t>
  </si>
  <si>
    <t>PPE0540</t>
  </si>
  <si>
    <t>PPE0550</t>
  </si>
  <si>
    <t>A14ACY01</t>
  </si>
  <si>
    <t>A14ACY02</t>
  </si>
  <si>
    <t>A14ACY03</t>
  </si>
  <si>
    <t>A14ACY04</t>
  </si>
  <si>
    <t>A14ACY05</t>
  </si>
  <si>
    <t>A14ACY06</t>
  </si>
  <si>
    <t>A14ACY07</t>
  </si>
  <si>
    <t>A14ACY08</t>
  </si>
  <si>
    <t>A14ACY13</t>
  </si>
  <si>
    <r>
      <t xml:space="preserve">Property 
</t>
    </r>
    <r>
      <rPr>
        <sz val="10"/>
        <color theme="1"/>
        <rFont val="Arial"/>
        <family val="2"/>
      </rPr>
      <t>(land and buildings)</t>
    </r>
  </si>
  <si>
    <t>Charitable fund RoU assets</t>
  </si>
  <si>
    <t>Of which: leased from DHSC group bodies</t>
  </si>
  <si>
    <t>ROU0010</t>
  </si>
  <si>
    <t>ROU0035</t>
  </si>
  <si>
    <t>ROU0040</t>
  </si>
  <si>
    <t>ROU0050</t>
  </si>
  <si>
    <t>Additions - lease liability</t>
  </si>
  <si>
    <t>ROU0070</t>
  </si>
  <si>
    <t>Additions - up front lease payments (before or on commencement)</t>
  </si>
  <si>
    <t>ROU0071</t>
  </si>
  <si>
    <t>Additions - initial direct costs of obtaining a lease</t>
  </si>
  <si>
    <t>ROU0072</t>
  </si>
  <si>
    <t>Additions - cash lease incentives (reduce the RoU addition value)</t>
  </si>
  <si>
    <t>ROU0073</t>
  </si>
  <si>
    <t>Additions - peppercorn leases</t>
  </si>
  <si>
    <t>ROU0080</t>
  </si>
  <si>
    <t>Re-recognition of RoU asset at end of sublease - intra-gov sublease</t>
  </si>
  <si>
    <t>ROU0081</t>
  </si>
  <si>
    <t>Re-recognition of RoU asset at end of sublease - ext to gov sublease</t>
  </si>
  <si>
    <t>ROU0082</t>
  </si>
  <si>
    <t>Remeasurements of the lease liability</t>
  </si>
  <si>
    <t>ROU0096</t>
  </si>
  <si>
    <t>Dilapidation provisions arising (capitalised in RoU asset)</t>
  </si>
  <si>
    <t>ROU0097</t>
  </si>
  <si>
    <t>Dilapidation provisions reversed unused</t>
  </si>
  <si>
    <t>ROU0098</t>
  </si>
  <si>
    <t>Dilapidation provisions - change in discount rate</t>
  </si>
  <si>
    <t>ROU0099</t>
  </si>
  <si>
    <t>ROU0100</t>
  </si>
  <si>
    <t>ROU0110</t>
  </si>
  <si>
    <t>ROU0120</t>
  </si>
  <si>
    <t>ROU0130</t>
  </si>
  <si>
    <t>ROU0140</t>
  </si>
  <si>
    <t>ROU0145</t>
  </si>
  <si>
    <t>ROU0150</t>
  </si>
  <si>
    <t>Disposals/derecognition - lease termination</t>
  </si>
  <si>
    <t>ROU0171</t>
  </si>
  <si>
    <t>Disposals/derecognition - peppercorn lease termination</t>
  </si>
  <si>
    <t>ROU0172</t>
  </si>
  <si>
    <t>Disposals/derecognition - new sublease (leased to intra-government body)</t>
  </si>
  <si>
    <t>ROU0173</t>
  </si>
  <si>
    <t>Disposals/derecognition - new sublease (leased to external to government)</t>
  </si>
  <si>
    <t>ROU0174</t>
  </si>
  <si>
    <t>Disposals/derecognition - new peppercorn sublease (intra-government)</t>
  </si>
  <si>
    <t>ROU0175</t>
  </si>
  <si>
    <t>Disposals/derecognition - new peppercorn sublease (ext to government)</t>
  </si>
  <si>
    <t>ROU0176</t>
  </si>
  <si>
    <t>Reclassifications to PPE where ownership has transferred</t>
  </si>
  <si>
    <t>ROU0151</t>
  </si>
  <si>
    <t>ROU0180</t>
  </si>
  <si>
    <t>ROU0190</t>
  </si>
  <si>
    <t>ROU0200</t>
  </si>
  <si>
    <t>ROU0225</t>
  </si>
  <si>
    <t>ROU0230</t>
  </si>
  <si>
    <t>ROU0240</t>
  </si>
  <si>
    <t>Provided during the year - right of use asset</t>
  </si>
  <si>
    <t>ROU0250</t>
  </si>
  <si>
    <t>Provided during the year - peppercorn leased asset</t>
  </si>
  <si>
    <t>ROU0251</t>
  </si>
  <si>
    <t>ROU0260</t>
  </si>
  <si>
    <t>ROU0270</t>
  </si>
  <si>
    <t>ROU0280</t>
  </si>
  <si>
    <t>ROU0290</t>
  </si>
  <si>
    <t>ROU0300</t>
  </si>
  <si>
    <t>ROU0305</t>
  </si>
  <si>
    <t>ROU0310</t>
  </si>
  <si>
    <t>ROU0331</t>
  </si>
  <si>
    <t>ROU0332</t>
  </si>
  <si>
    <t>ROU0333</t>
  </si>
  <si>
    <t>ROU0334</t>
  </si>
  <si>
    <t>ROU0335</t>
  </si>
  <si>
    <t>ROU0336</t>
  </si>
  <si>
    <t>ROU0311</t>
  </si>
  <si>
    <t>ROU0340</t>
  </si>
  <si>
    <t>ROU0350</t>
  </si>
  <si>
    <t>ROU0360</t>
  </si>
  <si>
    <t xml:space="preserve"> ROU0361</t>
  </si>
  <si>
    <t xml:space="preserve"> ROU0362</t>
  </si>
  <si>
    <t>A14APY01</t>
  </si>
  <si>
    <t>A14APY02</t>
  </si>
  <si>
    <t>A14APY03</t>
  </si>
  <si>
    <t>A14APY04</t>
  </si>
  <si>
    <t>A14APY05</t>
  </si>
  <si>
    <t>A14APY06</t>
  </si>
  <si>
    <t>A14APY07</t>
  </si>
  <si>
    <t>A14APY08</t>
  </si>
  <si>
    <t>A14APY13</t>
  </si>
  <si>
    <t>ROU0036</t>
  </si>
  <si>
    <t>ROU0037</t>
  </si>
  <si>
    <t>ROU0226</t>
  </si>
  <si>
    <t>A15CY01</t>
  </si>
  <si>
    <t>A15CY01A</t>
  </si>
  <si>
    <t>A15CY02</t>
  </si>
  <si>
    <t>A15PY01</t>
  </si>
  <si>
    <t>A15PY01A</t>
  </si>
  <si>
    <t>A15PY02</t>
  </si>
  <si>
    <t>Investment Property</t>
  </si>
  <si>
    <t>RoU assets classified as investment property</t>
  </si>
  <si>
    <t>Charitable fund investment property</t>
  </si>
  <si>
    <t>IGR0010</t>
  </si>
  <si>
    <t>IGR0020</t>
  </si>
  <si>
    <t>IGR0030</t>
  </si>
  <si>
    <t>Reclassification of existing finance leased assets classified as investment property on 1 April 2022</t>
  </si>
  <si>
    <t>IGR0034</t>
  </si>
  <si>
    <t>Recognition of right of use assets for existing operating leases on initial application of IFRS 16 on 1 April 2022</t>
  </si>
  <si>
    <t>IGR0035</t>
  </si>
  <si>
    <t>IGR0040</t>
  </si>
  <si>
    <t>IGR0050</t>
  </si>
  <si>
    <t>Additions</t>
  </si>
  <si>
    <t>IGR0060</t>
  </si>
  <si>
    <t>IGR0062</t>
  </si>
  <si>
    <t>Capitalised dilapidation provisions</t>
  </si>
  <si>
    <t>IGR0065</t>
  </si>
  <si>
    <t>IGR0080</t>
  </si>
  <si>
    <t>IGR0090</t>
  </si>
  <si>
    <t>Reclassifications to/from PPE</t>
  </si>
  <si>
    <t>IGR0100</t>
  </si>
  <si>
    <t>Reclassifications to/from RoU assets</t>
  </si>
  <si>
    <t>IGR0105</t>
  </si>
  <si>
    <t>IGR0110</t>
  </si>
  <si>
    <t>Disposals</t>
  </si>
  <si>
    <t>IGR0120</t>
  </si>
  <si>
    <t>IGR0130</t>
  </si>
  <si>
    <t>IGR0140</t>
  </si>
  <si>
    <t>A15CY03</t>
  </si>
  <si>
    <t>A15CY04</t>
  </si>
  <si>
    <t>A15PY03</t>
  </si>
  <si>
    <t>A15PY04</t>
  </si>
  <si>
    <t>Investments in JVs and associates outside of the WGA boundary</t>
  </si>
  <si>
    <t>IGR0190</t>
  </si>
  <si>
    <t>IGR0200</t>
  </si>
  <si>
    <t>IGR0210</t>
  </si>
  <si>
    <t>IGR0220</t>
  </si>
  <si>
    <t>IGR0230</t>
  </si>
  <si>
    <t>IGR0240</t>
  </si>
  <si>
    <t>Share of profit/(loss)</t>
  </si>
  <si>
    <t>IGR0250</t>
  </si>
  <si>
    <t>IGR0260</t>
  </si>
  <si>
    <t>Reversal of impairment</t>
  </si>
  <si>
    <t>IGR0270</t>
  </si>
  <si>
    <t>IGR0280</t>
  </si>
  <si>
    <t>Disbursements / dividends received</t>
  </si>
  <si>
    <t>IGR0290</t>
  </si>
  <si>
    <t>IGR0300</t>
  </si>
  <si>
    <t>Share of Other Comprehensive Income recognised by joint ventures/associates</t>
  </si>
  <si>
    <t>IGR0310</t>
  </si>
  <si>
    <t>IGR0320</t>
  </si>
  <si>
    <t>IGR0330</t>
  </si>
  <si>
    <t>IGR0340</t>
  </si>
  <si>
    <t>Charitable fund investments</t>
  </si>
  <si>
    <t>Other investment / financial assets</t>
  </si>
  <si>
    <t>IGR0350</t>
  </si>
  <si>
    <t>IGR0360</t>
  </si>
  <si>
    <t>IGR0370</t>
  </si>
  <si>
    <t>IGR0380</t>
  </si>
  <si>
    <t>IGR0390</t>
  </si>
  <si>
    <t>IGR0400</t>
  </si>
  <si>
    <t>Fair value gains [taken to I&amp;E] (for assets held at FV through I&amp;E)</t>
  </si>
  <si>
    <t>IGR0410</t>
  </si>
  <si>
    <t>Fair value losses [taken to I&amp;E] (for assets held at FV through I&amp;E)</t>
  </si>
  <si>
    <t>IGR0420</t>
  </si>
  <si>
    <t>IGR0430</t>
  </si>
  <si>
    <t>IGR0435</t>
  </si>
  <si>
    <t>IGR0439</t>
  </si>
  <si>
    <t>IGR0440</t>
  </si>
  <si>
    <t>IGR0460</t>
  </si>
  <si>
    <t>IGR0470</t>
  </si>
  <si>
    <t>Current portion of loans receivable transferred to current financial assets</t>
  </si>
  <si>
    <t>IGR0475</t>
  </si>
  <si>
    <t>IGR0480</t>
  </si>
  <si>
    <t>IGR0490</t>
  </si>
  <si>
    <t>IGR0500</t>
  </si>
  <si>
    <t>Loans receivable within 12 months transferred from non-current financial assets</t>
  </si>
  <si>
    <t>IGR0505</t>
  </si>
  <si>
    <t>NLF deposits (where not considered to be cash equivalents)</t>
  </si>
  <si>
    <t>IGR0510</t>
  </si>
  <si>
    <t>Other current financial assets</t>
  </si>
  <si>
    <t>IGR0515</t>
  </si>
  <si>
    <t>IGR0520</t>
  </si>
  <si>
    <t>Select</t>
  </si>
  <si>
    <t>%</t>
  </si>
  <si>
    <t>A16CY01</t>
  </si>
  <si>
    <t>A16CY02</t>
  </si>
  <si>
    <t>A16CY03</t>
  </si>
  <si>
    <t>A16CY04</t>
  </si>
  <si>
    <t>A16CY05</t>
  </si>
  <si>
    <t>A16CY06</t>
  </si>
  <si>
    <t>A16CY07</t>
  </si>
  <si>
    <t>A16CY08</t>
  </si>
  <si>
    <t>A16CY09</t>
  </si>
  <si>
    <t>A16CY10</t>
  </si>
  <si>
    <t>A16CY11</t>
  </si>
  <si>
    <t>A16CY12</t>
  </si>
  <si>
    <t>A16CY13</t>
  </si>
  <si>
    <t>A16CY14</t>
  </si>
  <si>
    <t>PPE: Land</t>
  </si>
  <si>
    <t>PPE: Buildings excl. dwellings</t>
  </si>
  <si>
    <t>PPE: Dwellings</t>
  </si>
  <si>
    <t>PPE: Assets under construction</t>
  </si>
  <si>
    <t>PPE: Plant &amp; machinery</t>
  </si>
  <si>
    <t>PPE: Transport equipment</t>
  </si>
  <si>
    <t>PPE: Information technology</t>
  </si>
  <si>
    <t>PPE: Furniture &amp; fittings</t>
  </si>
  <si>
    <t>Investment properties</t>
  </si>
  <si>
    <t>Interests in JVs and associates</t>
  </si>
  <si>
    <t>Charitable fund assets held for sale</t>
  </si>
  <si>
    <t>AHS0010</t>
  </si>
  <si>
    <t>AHS0020</t>
  </si>
  <si>
    <t>AHS0030</t>
  </si>
  <si>
    <t>AHS0040</t>
  </si>
  <si>
    <t>AHS0050</t>
  </si>
  <si>
    <t>Plus assets classified as available for sale in the year</t>
  </si>
  <si>
    <t>AHS0060</t>
  </si>
  <si>
    <t>AHS0070</t>
  </si>
  <si>
    <t>Less impairment of assets held for sale</t>
  </si>
  <si>
    <t>AHS0080</t>
  </si>
  <si>
    <t>Plus reversal of impairment of assets held for sale</t>
  </si>
  <si>
    <t>AHS0090</t>
  </si>
  <si>
    <t>Less assets no longer classified as held for sale, for reasons other than disposal by sale</t>
  </si>
  <si>
    <t>AHS0100</t>
  </si>
  <si>
    <t>AHS0110</t>
  </si>
  <si>
    <t>AHS0120</t>
  </si>
  <si>
    <t>A16PY01</t>
  </si>
  <si>
    <t>A16PY02</t>
  </si>
  <si>
    <t>A16PY03</t>
  </si>
  <si>
    <t>A16PY04</t>
  </si>
  <si>
    <t>A16PY05</t>
  </si>
  <si>
    <t>A16PY06</t>
  </si>
  <si>
    <t>A16PY07</t>
  </si>
  <si>
    <t>A16PY08</t>
  </si>
  <si>
    <t>A16PY09</t>
  </si>
  <si>
    <t>A16PY10</t>
  </si>
  <si>
    <t>A16PY11</t>
  </si>
  <si>
    <t>A16PY12</t>
  </si>
  <si>
    <t>A16PY13</t>
  </si>
  <si>
    <t>A16PY14</t>
  </si>
  <si>
    <t>Note 18.3 Liabilities in disposal groups</t>
  </si>
  <si>
    <t>Categorised as:</t>
  </si>
  <si>
    <t>AHS0130</t>
  </si>
  <si>
    <t>AHS0140</t>
  </si>
  <si>
    <t>AHS0150</t>
  </si>
  <si>
    <t>AHS0160</t>
  </si>
  <si>
    <t>A17CY01</t>
  </si>
  <si>
    <t>A17CY02</t>
  </si>
  <si>
    <t>A17CY03</t>
  </si>
  <si>
    <t>A17CY03A</t>
  </si>
  <si>
    <t>A17CY04</t>
  </si>
  <si>
    <t>A17CY05</t>
  </si>
  <si>
    <t>A17CY06</t>
  </si>
  <si>
    <t>A17CY07</t>
  </si>
  <si>
    <t>Drugs</t>
  </si>
  <si>
    <t>Consumables</t>
  </si>
  <si>
    <t>Consumables donated from DHSC group bodies</t>
  </si>
  <si>
    <t>Work in progress</t>
  </si>
  <si>
    <t>Energy</t>
  </si>
  <si>
    <t>Charitable fund inventory</t>
  </si>
  <si>
    <t>INV0010</t>
  </si>
  <si>
    <t>INV0020</t>
  </si>
  <si>
    <t>INV0030</t>
  </si>
  <si>
    <t>INV0040</t>
  </si>
  <si>
    <t>INV0050</t>
  </si>
  <si>
    <t>Additions (purchased)</t>
  </si>
  <si>
    <t>INV0060</t>
  </si>
  <si>
    <t>Additions (donated) - from DHSC</t>
  </si>
  <si>
    <t>INV0061</t>
  </si>
  <si>
    <t>Additions (donated) - from NHS provider (purchased by DHSC)</t>
  </si>
  <si>
    <t>INV0062</t>
  </si>
  <si>
    <t>INV0063</t>
  </si>
  <si>
    <t>INV0070</t>
  </si>
  <si>
    <t>INV0080</t>
  </si>
  <si>
    <t>Reversal of any write down of inventories</t>
  </si>
  <si>
    <t>INV0090</t>
  </si>
  <si>
    <t>Transfer (to) / from inventory work in progress</t>
  </si>
  <si>
    <t>Nets to zero</t>
  </si>
  <si>
    <t>INV0100</t>
  </si>
  <si>
    <t>INV0110</t>
  </si>
  <si>
    <t>Movement in charitable funds inventories</t>
  </si>
  <si>
    <t>INV0115</t>
  </si>
  <si>
    <t>INV0120</t>
  </si>
  <si>
    <t>INV0130</t>
  </si>
  <si>
    <t>Held at lower of cost and NRV</t>
  </si>
  <si>
    <t>INV0140</t>
  </si>
  <si>
    <t>Held at fair value less costs to sell</t>
  </si>
  <si>
    <t>INV0150</t>
  </si>
  <si>
    <t>A17PY01</t>
  </si>
  <si>
    <t>A17PY02</t>
  </si>
  <si>
    <t>A17PY03</t>
  </si>
  <si>
    <t>A17PY03A</t>
  </si>
  <si>
    <t>A17PY04</t>
  </si>
  <si>
    <t>A17PY05</t>
  </si>
  <si>
    <t>A17PY06</t>
  </si>
  <si>
    <t>A17PY07</t>
  </si>
  <si>
    <t>Additions (donated)</t>
  </si>
  <si>
    <t>INV0060A</t>
  </si>
  <si>
    <t>Write-down of inventories recognised as an expense</t>
  </si>
  <si>
    <t>Movement in charitable fund inventories</t>
  </si>
  <si>
    <t>Note 20.1 Receivables</t>
  </si>
  <si>
    <t>A18CY01</t>
  </si>
  <si>
    <t>A18PY01</t>
  </si>
  <si>
    <t>Current</t>
  </si>
  <si>
    <t>REC0001</t>
  </si>
  <si>
    <t>REC0002</t>
  </si>
  <si>
    <t>Contract assets (IFRS 15)</t>
  </si>
  <si>
    <t>REC0005</t>
  </si>
  <si>
    <t>Capital receivables (including accrued capital related income)</t>
  </si>
  <si>
    <t>REC0020</t>
  </si>
  <si>
    <t>REC0039</t>
  </si>
  <si>
    <t>REC0040</t>
  </si>
  <si>
    <t>Deposits and advances</t>
  </si>
  <si>
    <t>REC0050</t>
  </si>
  <si>
    <t>Prepayments (revenue) [non-PFI]</t>
  </si>
  <si>
    <t>REC0060</t>
  </si>
  <si>
    <t>Prepayments (capital) [non-PFI]</t>
  </si>
  <si>
    <t>REC0070</t>
  </si>
  <si>
    <t>PFI prepayments - capital contributions</t>
  </si>
  <si>
    <t>REC0080</t>
  </si>
  <si>
    <t>PFI lifecycle prepayments (revenue)</t>
  </si>
  <si>
    <t>REC0090</t>
  </si>
  <si>
    <t>PFI lifecycle prepayments (capital)</t>
  </si>
  <si>
    <t>REC0100</t>
  </si>
  <si>
    <t>REC0110</t>
  </si>
  <si>
    <t>REC0119</t>
  </si>
  <si>
    <t>REC0120</t>
  </si>
  <si>
    <t>Operating lease receivables</t>
  </si>
  <si>
    <t>REC0125</t>
  </si>
  <si>
    <t>REC0130</t>
  </si>
  <si>
    <t>VAT receivable</t>
  </si>
  <si>
    <t>REC0140</t>
  </si>
  <si>
    <t>Corporation and other taxes receivable</t>
  </si>
  <si>
    <t>REC0150</t>
  </si>
  <si>
    <t>Clinician pension tax provision reimbursement funding from NHSE</t>
  </si>
  <si>
    <t>REC0155</t>
  </si>
  <si>
    <t>Other receivables</t>
  </si>
  <si>
    <t>REC0160</t>
  </si>
  <si>
    <t>NHS charitable funds: receivables</t>
  </si>
  <si>
    <t>REC0165</t>
  </si>
  <si>
    <t>Total current receivables</t>
  </si>
  <si>
    <t>REC0170</t>
  </si>
  <si>
    <t>Non-current</t>
  </si>
  <si>
    <t>REC0171</t>
  </si>
  <si>
    <t>REC0172</t>
  </si>
  <si>
    <t>REC0175</t>
  </si>
  <si>
    <t>REC0190</t>
  </si>
  <si>
    <t>REC0209</t>
  </si>
  <si>
    <t>REC0210</t>
  </si>
  <si>
    <t>REC0220</t>
  </si>
  <si>
    <t>REC0230</t>
  </si>
  <si>
    <t>REC0240</t>
  </si>
  <si>
    <t>REC0250</t>
  </si>
  <si>
    <t>REC0260</t>
  </si>
  <si>
    <t>REC0270</t>
  </si>
  <si>
    <t>Interest receivable</t>
  </si>
  <si>
    <t>REC0280</t>
  </si>
  <si>
    <t>REC0290</t>
  </si>
  <si>
    <t>REC0295</t>
  </si>
  <si>
    <t>REC0300</t>
  </si>
  <si>
    <t>REC0310</t>
  </si>
  <si>
    <t>REC0315</t>
  </si>
  <si>
    <t>REC0320</t>
  </si>
  <si>
    <t>REC0325</t>
  </si>
  <si>
    <t>Total non-current receivables</t>
  </si>
  <si>
    <t>REC0330</t>
  </si>
  <si>
    <t>REC0335</t>
  </si>
  <si>
    <t>Of which receivable from NHS and DHSC group bodies:</t>
  </si>
  <si>
    <t>REC0340</t>
  </si>
  <si>
    <t>REC0350</t>
  </si>
  <si>
    <t>A18CY14A</t>
  </si>
  <si>
    <t>A18CY14B</t>
  </si>
  <si>
    <t>A18CY15A</t>
  </si>
  <si>
    <t>A18CY15B</t>
  </si>
  <si>
    <t>A18PY14A</t>
  </si>
  <si>
    <t>A18PY14B</t>
  </si>
  <si>
    <t>A18PY15A</t>
  </si>
  <si>
    <t>A18PY15B</t>
  </si>
  <si>
    <t>Excludes credit loss allowances for finance lease receivables</t>
  </si>
  <si>
    <t>REC1100</t>
  </si>
  <si>
    <t>REC1110</t>
  </si>
  <si>
    <t>REC1120</t>
  </si>
  <si>
    <t>REC1130</t>
  </si>
  <si>
    <t>Transfer by absorption</t>
  </si>
  <si>
    <t>REC1140</t>
  </si>
  <si>
    <t>New allowances arising</t>
  </si>
  <si>
    <t>REC1150</t>
  </si>
  <si>
    <t>Changes in the calculation of existing allowances</t>
  </si>
  <si>
    <t>REC1160</t>
  </si>
  <si>
    <t>Reversals of allowances (where receivable is collected in-year)</t>
  </si>
  <si>
    <t>REC1170</t>
  </si>
  <si>
    <t>Utilisation of allowances (where receivable is written off)</t>
  </si>
  <si>
    <t>REC1180</t>
  </si>
  <si>
    <t>Changes arising following modification of contractual cash flows</t>
  </si>
  <si>
    <t>REC1190</t>
  </si>
  <si>
    <t>REC1200</t>
  </si>
  <si>
    <t>REC1210</t>
  </si>
  <si>
    <t>REC1220</t>
  </si>
  <si>
    <t>Loss / (gain) recognised in expenditure</t>
  </si>
  <si>
    <t>REC1230</t>
  </si>
  <si>
    <t>Note 21 Other assets</t>
  </si>
  <si>
    <t>REC0590</t>
  </si>
  <si>
    <t>Short term PFI receivable</t>
  </si>
  <si>
    <t>REC0600</t>
  </si>
  <si>
    <t>Total other current assets</t>
  </si>
  <si>
    <t>REC0610</t>
  </si>
  <si>
    <t>Net defined benefit pension scheme asset</t>
  </si>
  <si>
    <t>REC0620</t>
  </si>
  <si>
    <t>REC0630</t>
  </si>
  <si>
    <t>Total other non-current assets</t>
  </si>
  <si>
    <t>REC0640</t>
  </si>
  <si>
    <t>Undiscounted future lease receipts receivable in:</t>
  </si>
  <si>
    <t>REC1400</t>
  </si>
  <si>
    <t>- later than one year and not later than two years;</t>
  </si>
  <si>
    <t>REC1410</t>
  </si>
  <si>
    <t>- later than two years and not later than three years;</t>
  </si>
  <si>
    <t>REC1420</t>
  </si>
  <si>
    <t>- later than three years and not later than four years;</t>
  </si>
  <si>
    <t>REC1430</t>
  </si>
  <si>
    <t>- later than four years and not later than five years;</t>
  </si>
  <si>
    <t>REC1440</t>
  </si>
  <si>
    <t>REC1450</t>
  </si>
  <si>
    <t>Total future finance lease payments to be received</t>
  </si>
  <si>
    <t>REC1460</t>
  </si>
  <si>
    <t>REC1470</t>
  </si>
  <si>
    <t>REC1480</t>
  </si>
  <si>
    <t>REC1490</t>
  </si>
  <si>
    <t>Net investment in lease (net lease receivable)</t>
  </si>
  <si>
    <t>REC1500</t>
  </si>
  <si>
    <t>of which</t>
  </si>
  <si>
    <t>REC1535</t>
  </si>
  <si>
    <t>REC1540</t>
  </si>
  <si>
    <t xml:space="preserve">  </t>
  </si>
  <si>
    <t>- Leased to other NHS providers</t>
  </si>
  <si>
    <t>- Leased to other DHSC group bodies</t>
  </si>
  <si>
    <t>REC1250</t>
  </si>
  <si>
    <t>REC1260</t>
  </si>
  <si>
    <t>REC1270</t>
  </si>
  <si>
    <t>REC1280</t>
  </si>
  <si>
    <t>At start of period for New FTs</t>
  </si>
  <si>
    <t>REC1290</t>
  </si>
  <si>
    <t>REC1300</t>
  </si>
  <si>
    <t>Additions - new finance leases of assets previously held in PPE</t>
  </si>
  <si>
    <t>REC1310</t>
  </si>
  <si>
    <t>Additions - new finance subleases of previously held RoU assets</t>
  </si>
  <si>
    <t>REC1311</t>
  </si>
  <si>
    <t>Additions - finance subleases granted simultaneously with the headlease</t>
  </si>
  <si>
    <t>REC1312</t>
  </si>
  <si>
    <t>Interest arising  (unwinding of discount)</t>
  </si>
  <si>
    <t>REC1320</t>
  </si>
  <si>
    <t>Remeasurements of lease receivables - taken to I&amp;E</t>
  </si>
  <si>
    <t>REC1330</t>
  </si>
  <si>
    <t>Remeasurements of lease receivables - arising from movements in head lease liability passed on to sublessee</t>
  </si>
  <si>
    <t>REC1340</t>
  </si>
  <si>
    <t>Movement in allowances for uncollectable lease payments (amounts arising or reversed)</t>
  </si>
  <si>
    <t>REC1345</t>
  </si>
  <si>
    <t>Lease receipts (cash payments received)</t>
  </si>
  <si>
    <t>REC1350</t>
  </si>
  <si>
    <t>Derecognition due to lease termination</t>
  </si>
  <si>
    <t>REC1360</t>
  </si>
  <si>
    <t>REC1370</t>
  </si>
  <si>
    <t>REC1380</t>
  </si>
  <si>
    <t>Implementation of IFRS 16 on 1 April 2022 - subleases reclassified as finance leases</t>
  </si>
  <si>
    <t>Note 23.1 Cash and cash equivalents movements</t>
  </si>
  <si>
    <t>A19CY01</t>
  </si>
  <si>
    <t>A19CY02</t>
  </si>
  <si>
    <t>A19PY01</t>
  </si>
  <si>
    <t>A19PY02</t>
  </si>
  <si>
    <t xml:space="preserve">Cash and cash equivalents </t>
  </si>
  <si>
    <t xml:space="preserve">Charitable funds: cash and cash equivalents </t>
  </si>
  <si>
    <t>At 1 April</t>
  </si>
  <si>
    <t>CCE0010</t>
  </si>
  <si>
    <t>CCE0020</t>
  </si>
  <si>
    <t>At 1 April (restated)</t>
  </si>
  <si>
    <t>CCE0030</t>
  </si>
  <si>
    <t>CCE0040</t>
  </si>
  <si>
    <t>CCE0050</t>
  </si>
  <si>
    <t>Net change in year</t>
  </si>
  <si>
    <t>CCE0060</t>
  </si>
  <si>
    <t xml:space="preserve">Transfers to FT upon authorisation </t>
  </si>
  <si>
    <t>CCE0070</t>
  </si>
  <si>
    <t>CCE0080</t>
  </si>
  <si>
    <t>Note 23.2 Breakdown of cash and cash equivalents</t>
  </si>
  <si>
    <t>Total cash and cash equivalents balance at period end is broken down into:</t>
  </si>
  <si>
    <t xml:space="preserve">Cash at commercial banks and in hand </t>
  </si>
  <si>
    <t>CCE0090</t>
  </si>
  <si>
    <t>Cash with the Government Banking Service</t>
  </si>
  <si>
    <t>CCE0100</t>
  </si>
  <si>
    <t>Deposits with the National Loan Fund</t>
  </si>
  <si>
    <t>CCE0110</t>
  </si>
  <si>
    <t>Other current investments</t>
  </si>
  <si>
    <t>CCE0120</t>
  </si>
  <si>
    <t>Total cash and cash equivalents as in SoFP</t>
  </si>
  <si>
    <t>CCE0130</t>
  </si>
  <si>
    <t>Bank overdrafts (GBS and commercial banks)</t>
  </si>
  <si>
    <t>CCE0140</t>
  </si>
  <si>
    <t>Drawdown in committed facility (non-DHSC)</t>
  </si>
  <si>
    <t>CCE0150</t>
  </si>
  <si>
    <t>Total cash and cash equivalents as in SoCF</t>
  </si>
  <si>
    <t>CCE0160</t>
  </si>
  <si>
    <t>Note 23.3 Third party assets held</t>
  </si>
  <si>
    <t>Bank balances</t>
  </si>
  <si>
    <t>CCE0170</t>
  </si>
  <si>
    <t>Monies on deposit</t>
  </si>
  <si>
    <t>CCE0180</t>
  </si>
  <si>
    <t>Total third party assets</t>
  </si>
  <si>
    <t>CCE0190</t>
  </si>
  <si>
    <t>Note 24.1 Trade and other payables</t>
  </si>
  <si>
    <t>A20CY01</t>
  </si>
  <si>
    <t>A20PY01</t>
  </si>
  <si>
    <t>Trade payables</t>
  </si>
  <si>
    <t>PAY0010</t>
  </si>
  <si>
    <t>Capital payables (including capital accruals)</t>
  </si>
  <si>
    <t>PAY0020</t>
  </si>
  <si>
    <t>Accruals (revenue costs only)</t>
  </si>
  <si>
    <t>PAY0030</t>
  </si>
  <si>
    <t>Annual leave accrual</t>
  </si>
  <si>
    <t>PAY0035</t>
  </si>
  <si>
    <t>Receipts in advance (including payments on account)</t>
  </si>
  <si>
    <t>PAY0040</t>
  </si>
  <si>
    <t>PFI lifecycle replacement received in advance</t>
  </si>
  <si>
    <t>PAY0041</t>
  </si>
  <si>
    <t>Social security costs</t>
  </si>
  <si>
    <t>PAY0050</t>
  </si>
  <si>
    <t>VAT payables</t>
  </si>
  <si>
    <t>PAY0060</t>
  </si>
  <si>
    <t>Other taxes payable</t>
  </si>
  <si>
    <t>PAY0070</t>
  </si>
  <si>
    <t>PAY0080</t>
  </si>
  <si>
    <t>Pension contributions payable</t>
  </si>
  <si>
    <t>PAY0085</t>
  </si>
  <si>
    <t>Other payables</t>
  </si>
  <si>
    <t>PAY0110</t>
  </si>
  <si>
    <t>NHS charitable funds: trade and other payables</t>
  </si>
  <si>
    <t>PAY0115</t>
  </si>
  <si>
    <t>Total current trade and other payables</t>
  </si>
  <si>
    <t>PAY0120</t>
  </si>
  <si>
    <t>Non-Current</t>
  </si>
  <si>
    <t>PAY0130</t>
  </si>
  <si>
    <t>PAY0140</t>
  </si>
  <si>
    <t>PAY0150</t>
  </si>
  <si>
    <t>PAY0160</t>
  </si>
  <si>
    <t>PAY0161</t>
  </si>
  <si>
    <t>PAY0170</t>
  </si>
  <si>
    <t>PAY0180</t>
  </si>
  <si>
    <t>PAY0190</t>
  </si>
  <si>
    <t>PAY0195</t>
  </si>
  <si>
    <t>Total non-current trade and other payables</t>
  </si>
  <si>
    <t>PAY0200</t>
  </si>
  <si>
    <t>Total trade and other payables</t>
  </si>
  <si>
    <t>PAY0205</t>
  </si>
  <si>
    <t>Of which payable to NHS and DHSC group bodies:</t>
  </si>
  <si>
    <t>PAY0210</t>
  </si>
  <si>
    <t>PAY0220</t>
  </si>
  <si>
    <t>Note 24.2 Early retirements in other payables above</t>
  </si>
  <si>
    <t>A20CY14</t>
  </si>
  <si>
    <t>A20CY15</t>
  </si>
  <si>
    <t>A20PY14</t>
  </si>
  <si>
    <t>A20PY15</t>
  </si>
  <si>
    <t>- to buy out the liability for early retirements over 5 years</t>
  </si>
  <si>
    <t>PAY0230</t>
  </si>
  <si>
    <t>- number of cases</t>
  </si>
  <si>
    <t>PAY0240</t>
  </si>
  <si>
    <t>Note 25 Other liabilities</t>
  </si>
  <si>
    <t>PAY0340</t>
  </si>
  <si>
    <t>Deferred grants</t>
  </si>
  <si>
    <t>PAY0345</t>
  </si>
  <si>
    <t>PFI: deferred income / credits</t>
  </si>
  <si>
    <t>PAY0350</t>
  </si>
  <si>
    <t>PAY0360</t>
  </si>
  <si>
    <t>PAY0362</t>
  </si>
  <si>
    <t>NHS charitable funds: other liabilities</t>
  </si>
  <si>
    <t>PAY0365</t>
  </si>
  <si>
    <t>Total other current liabilities</t>
  </si>
  <si>
    <t>PAY0370</t>
  </si>
  <si>
    <t>PAY0380</t>
  </si>
  <si>
    <t>PAY0385</t>
  </si>
  <si>
    <t>PAY0390</t>
  </si>
  <si>
    <t>PAY0400</t>
  </si>
  <si>
    <t>PAY0405</t>
  </si>
  <si>
    <t>PAY0415</t>
  </si>
  <si>
    <t>Net defined benefit pension scheme liability</t>
  </si>
  <si>
    <t>PAY0410</t>
  </si>
  <si>
    <t>Total other non-current liabilities</t>
  </si>
  <si>
    <t>PAY0420</t>
  </si>
  <si>
    <t>Total other liabilities</t>
  </si>
  <si>
    <t>PAY0425</t>
  </si>
  <si>
    <t>Note 26 Other financial liabilities</t>
  </si>
  <si>
    <t>Derivatives and embedded derivatives held at 'fair value through income and expenditure'</t>
  </si>
  <si>
    <t>PAY0430</t>
  </si>
  <si>
    <t>PAY0440</t>
  </si>
  <si>
    <t>PAY0450</t>
  </si>
  <si>
    <t>PAY0460</t>
  </si>
  <si>
    <t>PAY0470</t>
  </si>
  <si>
    <t>PAY0480</t>
  </si>
  <si>
    <t>Note 27 Borrowings</t>
  </si>
  <si>
    <t>A21CY01</t>
  </si>
  <si>
    <t>A21PY01</t>
  </si>
  <si>
    <t>Bank overdrafts - Government Banking Service</t>
  </si>
  <si>
    <t>SFP0570A</t>
  </si>
  <si>
    <t>Bank overdrafts - Commercial</t>
  </si>
  <si>
    <t>SFP0570B</t>
  </si>
  <si>
    <t>NHS charitable funds: bank overdraft</t>
  </si>
  <si>
    <t>BOR0010</t>
  </si>
  <si>
    <t>SFP0670C</t>
  </si>
  <si>
    <t>Loans from the Department of Health and Social Care</t>
  </si>
  <si>
    <t>Capital loans</t>
  </si>
  <si>
    <t>SFP0600</t>
  </si>
  <si>
    <t>Revenue support / working capital loans</t>
  </si>
  <si>
    <t>SFP0610</t>
  </si>
  <si>
    <t>Other loans (non-DHSC)</t>
  </si>
  <si>
    <t>SFP0630</t>
  </si>
  <si>
    <t>Lease liabilities</t>
  </si>
  <si>
    <t>SFP0590</t>
  </si>
  <si>
    <t>Obligations under PFI, LIFT or other service concession contracts (excl lifecycle)</t>
  </si>
  <si>
    <t>SFP0580</t>
  </si>
  <si>
    <t>NHS charitable funds: other current borrowings</t>
  </si>
  <si>
    <t>BOR0020</t>
  </si>
  <si>
    <t>Total current borrowings</t>
  </si>
  <si>
    <t>SFP0640</t>
  </si>
  <si>
    <t>SFP0670</t>
  </si>
  <si>
    <t>SFP0680</t>
  </si>
  <si>
    <t>SFP0700</t>
  </si>
  <si>
    <t>SFP0660</t>
  </si>
  <si>
    <t>SFP0650</t>
  </si>
  <si>
    <t>NHS charitable funds: other non-current borrowings</t>
  </si>
  <si>
    <t>BOR0030</t>
  </si>
  <si>
    <t>Total non-current borrowings</t>
  </si>
  <si>
    <t>SFP0710</t>
  </si>
  <si>
    <t>Undiscounted future lease payments payable in:</t>
  </si>
  <si>
    <t>Total gross future lease payments</t>
  </si>
  <si>
    <t xml:space="preserve">Finance charges allocated to future periods </t>
  </si>
  <si>
    <t>Net lease liabilities</t>
  </si>
  <si>
    <t>- Leased from other NHS providers</t>
  </si>
  <si>
    <t>- Leased from other DHSC group bodies</t>
  </si>
  <si>
    <t>A21CY19</t>
  </si>
  <si>
    <t>BOR0450</t>
  </si>
  <si>
    <t>BOR0460</t>
  </si>
  <si>
    <t>Cash movements:</t>
  </si>
  <si>
    <t>Financing cash flows - principal</t>
  </si>
  <si>
    <t>BOR0470</t>
  </si>
  <si>
    <t>Financing cash flows - interest</t>
  </si>
  <si>
    <t>BOR0480</t>
  </si>
  <si>
    <t>Non-cash movements:</t>
  </si>
  <si>
    <t>BOR0465</t>
  </si>
  <si>
    <t>BOR0490</t>
  </si>
  <si>
    <t>BOR0500</t>
  </si>
  <si>
    <t>Lease additions (recognition of a right of use asset)</t>
  </si>
  <si>
    <t>Lease liability remeasurements (recognised in right of use asset)</t>
  </si>
  <si>
    <t>Lease liability remeasurements (relating to finance subleased asset - recognised in net investment in the sublease: ie sublease receivable)</t>
  </si>
  <si>
    <t>Interest charge arising in year (application of effective interest rate)</t>
  </si>
  <si>
    <t>BOR0530</t>
  </si>
  <si>
    <t>Termination of lease</t>
  </si>
  <si>
    <t>BOR0555</t>
  </si>
  <si>
    <t>BOR0520</t>
  </si>
  <si>
    <t>BOR0560</t>
  </si>
  <si>
    <t>Other changes</t>
  </si>
  <si>
    <t>BOR0570</t>
  </si>
  <si>
    <t>BOR0580</t>
  </si>
  <si>
    <t>A21PY19</t>
  </si>
  <si>
    <t>31 Mar 2023</t>
  </si>
  <si>
    <t>2022/23</t>
  </si>
  <si>
    <t>Total liabilities from financing activities</t>
  </si>
  <si>
    <t>DHSC loans</t>
  </si>
  <si>
    <t>BOR0440</t>
  </si>
  <si>
    <t>BOR0510</t>
  </si>
  <si>
    <t>Lease liability remeasurements</t>
  </si>
  <si>
    <t>BOR0515</t>
  </si>
  <si>
    <t>BOR0517</t>
  </si>
  <si>
    <t>Change in effective interest rate</t>
  </si>
  <si>
    <t>BOR0540</t>
  </si>
  <si>
    <t>Changes in fair values</t>
  </si>
  <si>
    <t>BOR0550</t>
  </si>
  <si>
    <t>Early termination</t>
  </si>
  <si>
    <t>Business combinations (not absorption transfers)</t>
  </si>
  <si>
    <t>Note 30.1 Provisions for liabilities and charges</t>
  </si>
  <si>
    <t>A22CY10</t>
  </si>
  <si>
    <t>A22PY10</t>
  </si>
  <si>
    <t>A22CY11</t>
  </si>
  <si>
    <t>A22PY11</t>
  </si>
  <si>
    <t>Pensions - Early departure costs</t>
  </si>
  <si>
    <t>PRO0010</t>
  </si>
  <si>
    <t>Pensions - Injury benefits</t>
  </si>
  <si>
    <t>PRO0015</t>
  </si>
  <si>
    <t>PRO0020</t>
  </si>
  <si>
    <t>Restructuring</t>
  </si>
  <si>
    <t>PRO0030</t>
  </si>
  <si>
    <t>Equal pay (including agenda for change)</t>
  </si>
  <si>
    <t>PRO0050</t>
  </si>
  <si>
    <t>PRO0060</t>
  </si>
  <si>
    <r>
      <t xml:space="preserve">Capitalised lease dilapidations - </t>
    </r>
    <r>
      <rPr>
        <sz val="10"/>
        <color rgb="FF0000FF"/>
        <rFont val="Arial"/>
        <family val="2"/>
      </rPr>
      <t>Cost capitalised under IFRS 16</t>
    </r>
  </si>
  <si>
    <t>PRO0066</t>
  </si>
  <si>
    <t>2019/20 clinicians' pension reimbursement</t>
  </si>
  <si>
    <t>PRO0016</t>
  </si>
  <si>
    <t>PRO0070</t>
  </si>
  <si>
    <t>Charitable fund provisions</t>
  </si>
  <si>
    <t>PRO0075</t>
  </si>
  <si>
    <t>PRO0080</t>
  </si>
  <si>
    <t>A22CY01</t>
  </si>
  <si>
    <t>A22CY02</t>
  </si>
  <si>
    <t>A22CY02A</t>
  </si>
  <si>
    <t>A22CY03</t>
  </si>
  <si>
    <t>A22CY04</t>
  </si>
  <si>
    <t>A22CY06</t>
  </si>
  <si>
    <t>A22CY07</t>
  </si>
  <si>
    <t>A22CY10B</t>
  </si>
  <si>
    <t>A22CY08A</t>
  </si>
  <si>
    <t>A22CY08</t>
  </si>
  <si>
    <t>A22CY09</t>
  </si>
  <si>
    <t>Legal claims</t>
  </si>
  <si>
    <t>SCI1350</t>
  </si>
  <si>
    <t>PRO0110</t>
  </si>
  <si>
    <t>SCI1360</t>
  </si>
  <si>
    <t>Change in discount rate</t>
  </si>
  <si>
    <t>SCI1370</t>
  </si>
  <si>
    <t>Arising during the year</t>
  </si>
  <si>
    <t>SCI1380</t>
  </si>
  <si>
    <t>SCI1380A</t>
  </si>
  <si>
    <t>Utilised during the year - accruals</t>
  </si>
  <si>
    <t>SCI1390A</t>
  </si>
  <si>
    <t>Utilised during the year - cash</t>
  </si>
  <si>
    <t>SCI1390B</t>
  </si>
  <si>
    <t>Reclassified to liabilities held in disposal groups</t>
  </si>
  <si>
    <t>SCI1395</t>
  </si>
  <si>
    <t>Reversed unused - capital</t>
  </si>
  <si>
    <t>SCI1399</t>
  </si>
  <si>
    <t>Reversed unused - revenue</t>
  </si>
  <si>
    <t>SCI1400</t>
  </si>
  <si>
    <t>Unwinding of discount</t>
  </si>
  <si>
    <t>SCI1410</t>
  </si>
  <si>
    <t>Movement in charitable fund provisions</t>
  </si>
  <si>
    <t>PRO0115</t>
  </si>
  <si>
    <t>PRO0120</t>
  </si>
  <si>
    <t>SCI1420</t>
  </si>
  <si>
    <t>Expected timing of cash flows:</t>
  </si>
  <si>
    <t>PRO0130</t>
  </si>
  <si>
    <t>- later than one year and not later than five years</t>
  </si>
  <si>
    <t>PRO0140</t>
  </si>
  <si>
    <t>PRO0150</t>
  </si>
  <si>
    <t>A22PY01</t>
  </si>
  <si>
    <t>Note 30.3 Clinical negligence liabilities</t>
  </si>
  <si>
    <t>PRO0160</t>
  </si>
  <si>
    <t>Note 31 Contingent (liabilities) / assets</t>
  </si>
  <si>
    <t>Value of contingent liabilities</t>
  </si>
  <si>
    <t>NHS Resolution legal claims</t>
  </si>
  <si>
    <t>PRO0170</t>
  </si>
  <si>
    <t>Employment tribunal and other employee related litigation</t>
  </si>
  <si>
    <t>PRO0180</t>
  </si>
  <si>
    <t>PRO0190</t>
  </si>
  <si>
    <t>PRO0200</t>
  </si>
  <si>
    <t xml:space="preserve">Gross value of contingent liabilities </t>
  </si>
  <si>
    <t>PRO0210</t>
  </si>
  <si>
    <t>Amounts recoverable against liabilities</t>
  </si>
  <si>
    <t>PRO0220</t>
  </si>
  <si>
    <t>PRO0230</t>
  </si>
  <si>
    <t>PRO0240</t>
  </si>
  <si>
    <t>Note 33.1 On-SoFP PFI, LIFT or other service concession arrangement obligations</t>
  </si>
  <si>
    <t>A24CY01</t>
  </si>
  <si>
    <t>A24CY02</t>
  </si>
  <si>
    <t>A24CY03</t>
  </si>
  <si>
    <t>A24CY04</t>
  </si>
  <si>
    <t>A24PY01</t>
  </si>
  <si>
    <t>A24PY02</t>
  </si>
  <si>
    <t>A24PY03</t>
  </si>
  <si>
    <t>A24PY04</t>
  </si>
  <si>
    <t>PFI schemes</t>
  </si>
  <si>
    <t>LIFT schemes</t>
  </si>
  <si>
    <t>Other service concessions</t>
  </si>
  <si>
    <t>Gross PFI, LIFT or other service concession SoFP obligation</t>
  </si>
  <si>
    <t>PFI0010</t>
  </si>
  <si>
    <t>of which liabilities are due</t>
  </si>
  <si>
    <t>PFI0020</t>
  </si>
  <si>
    <t>PFI0030</t>
  </si>
  <si>
    <t>PFI0040</t>
  </si>
  <si>
    <t>PFI0050</t>
  </si>
  <si>
    <t>Net PFI, LIFT or other service concession SoFP obligation</t>
  </si>
  <si>
    <t>PFI0060</t>
  </si>
  <si>
    <t>PFI0070</t>
  </si>
  <si>
    <t>PFI0080</t>
  </si>
  <si>
    <t>PFI0090</t>
  </si>
  <si>
    <t>PFI0100</t>
  </si>
  <si>
    <t>of which due:</t>
  </si>
  <si>
    <t>PFI0110</t>
  </si>
  <si>
    <t>PFI0120</t>
  </si>
  <si>
    <t>PFI0130</t>
  </si>
  <si>
    <t>Note 33.3 Analysis of amounts payable to service concession operator</t>
  </si>
  <si>
    <t>Unitary payment payable to service concession operator (total of all schemes)</t>
  </si>
  <si>
    <t>CAP2660</t>
  </si>
  <si>
    <t>(This should be the amount payable to the operator - any PFI support income recognised should NOT be netted off)</t>
  </si>
  <si>
    <t>Consisting of:</t>
  </si>
  <si>
    <t>- Interest charge</t>
  </si>
  <si>
    <t>CAP2610</t>
  </si>
  <si>
    <t>- Repayment of balance sheet obligation</t>
  </si>
  <si>
    <t>CAP2600</t>
  </si>
  <si>
    <t>- Service element (and other charges to operating expenditure excluding revenue lifecycle)</t>
  </si>
  <si>
    <t>CAP2590</t>
  </si>
  <si>
    <t>- Capital lifecycle maintenance</t>
  </si>
  <si>
    <t>CAP2620</t>
  </si>
  <si>
    <t>- Revenue lifecycle maintenance</t>
  </si>
  <si>
    <t>CAP2630</t>
  </si>
  <si>
    <t>CAP2640</t>
  </si>
  <si>
    <t>- Addition to lifecycle prepayment - capital</t>
  </si>
  <si>
    <t>CAP2646</t>
  </si>
  <si>
    <t>- Addition to lifecycle prepayment - revenue</t>
  </si>
  <si>
    <t>CAP2647</t>
  </si>
  <si>
    <t>Other amounts paid to operator under the service concession contract but not part of the unitary payment:</t>
  </si>
  <si>
    <t>Amounts charged to revenue (free text required)</t>
  </si>
  <si>
    <t>CAP2680</t>
  </si>
  <si>
    <t>Amounts capitalised (free text required)</t>
  </si>
  <si>
    <t>CAP2690</t>
  </si>
  <si>
    <t>Total amount paid to service concession operator</t>
  </si>
  <si>
    <t>CAP2700</t>
  </si>
  <si>
    <t>PFI support income recognised in other operating income</t>
  </si>
  <si>
    <t>PFI0190</t>
  </si>
  <si>
    <t>PFI remeasurement transition disclosures</t>
  </si>
  <si>
    <t>Note 33.4 Impact of change in PFI / LIFT and other service concession arrangement accounting policy on the allocation of unitary payment</t>
  </si>
  <si>
    <t>A24CY05</t>
  </si>
  <si>
    <t>A24CY06</t>
  </si>
  <si>
    <t>A24CY07</t>
  </si>
  <si>
    <t>IFRS 16 basis (new basis)</t>
  </si>
  <si>
    <t>IAS 17 basis (old basis)</t>
  </si>
  <si>
    <t>- Contingent rent</t>
  </si>
  <si>
    <t>Note 33.5 Impact of change in accounting policy on financial statement line items</t>
  </si>
  <si>
    <t>All schemes</t>
  </si>
  <si>
    <t>Increase in PFI / LIFT and other service concession liabilities</t>
  </si>
  <si>
    <t>PFI0300</t>
  </si>
  <si>
    <t>Decrease in PDC dividend payable / increase in PDC dividend receivable</t>
  </si>
  <si>
    <t>PFI0310</t>
  </si>
  <si>
    <t>PFI0320</t>
  </si>
  <si>
    <t>PFI0330</t>
  </si>
  <si>
    <t>2023/24 impact of change in PFI accounting policy - SoCI:</t>
  </si>
  <si>
    <t>PFI liability remeasurement charged to finance costs</t>
  </si>
  <si>
    <t>PFI0340</t>
  </si>
  <si>
    <t xml:space="preserve">Increase in interest arising on PFI liability </t>
  </si>
  <si>
    <t>PFI0350</t>
  </si>
  <si>
    <t>PFI0360</t>
  </si>
  <si>
    <t>Reduction in PDC dividend charge</t>
  </si>
  <si>
    <t>PFI0370</t>
  </si>
  <si>
    <t>Net impact on surplus / (deficit)</t>
  </si>
  <si>
    <t>PFI0380</t>
  </si>
  <si>
    <t>2023/24 impact of change in PFI accounting policy - SoCIE:</t>
  </si>
  <si>
    <t>Adjustment to reserves for the cumulative retrospective impact on 1 April 2023</t>
  </si>
  <si>
    <t>PFI0390</t>
  </si>
  <si>
    <t>Net impact on 2023/24 surplus / deficit</t>
  </si>
  <si>
    <t>PFI0400</t>
  </si>
  <si>
    <t>PFI0410</t>
  </si>
  <si>
    <t>2023/24 impact of change in PFI accounting policy - SoCF:</t>
  </si>
  <si>
    <t>Increase in cash outflows for capital element of PFI / LIFT</t>
  </si>
  <si>
    <t>PFI0420</t>
  </si>
  <si>
    <t>PFI0430</t>
  </si>
  <si>
    <t>Decrease in cash outflows for PDC dividend</t>
  </si>
  <si>
    <t>PFI0440</t>
  </si>
  <si>
    <t>Net impact on cash flows from financing activities</t>
  </si>
  <si>
    <t>PFI0450</t>
  </si>
  <si>
    <t>Note 34 Off-SoFP PFI and LIFT commitments</t>
  </si>
  <si>
    <t>A25CY01</t>
  </si>
  <si>
    <t>A25CY02</t>
  </si>
  <si>
    <t>A25CY03</t>
  </si>
  <si>
    <t>A25PY01</t>
  </si>
  <si>
    <t>A25PY02</t>
  </si>
  <si>
    <t>A25PY03</t>
  </si>
  <si>
    <t>PFI1000</t>
  </si>
  <si>
    <t>PFI1010</t>
  </si>
  <si>
    <t>PFI1020</t>
  </si>
  <si>
    <t>PFI1030</t>
  </si>
  <si>
    <t xml:space="preserve">Total charge to operating expenditure for off-SoFP schemes </t>
  </si>
  <si>
    <t>PFI1040</t>
  </si>
  <si>
    <t>Table 34A Number of off-SoFP PFI and LIFT schemes arrangements</t>
  </si>
  <si>
    <t>PFI1050</t>
  </si>
  <si>
    <t>Note 35.1 Changes in the benefit obligation and fair value of plan assets during the year for the amounts recognised on the SoFP</t>
  </si>
  <si>
    <t>A26CY01</t>
  </si>
  <si>
    <t>A26PY01</t>
  </si>
  <si>
    <t>PEN0010</t>
  </si>
  <si>
    <t>PEN0020</t>
  </si>
  <si>
    <t>PEN0030</t>
  </si>
  <si>
    <t>PEN0040</t>
  </si>
  <si>
    <t>PEN0050</t>
  </si>
  <si>
    <t>Current service cost</t>
  </si>
  <si>
    <t>PEN0060</t>
  </si>
  <si>
    <t>Interest cost</t>
  </si>
  <si>
    <t>PEN0070</t>
  </si>
  <si>
    <t>Contribution by plan participants</t>
  </si>
  <si>
    <t>PEN0080</t>
  </si>
  <si>
    <t>Remeasurement of the net defined benefit (liability) / asset:</t>
  </si>
  <si>
    <t xml:space="preserve"> - Actuarial gains/(losses)</t>
  </si>
  <si>
    <t>PEN0090</t>
  </si>
  <si>
    <t>Benefits paid</t>
  </si>
  <si>
    <t>PEN0100</t>
  </si>
  <si>
    <t>Past service costs</t>
  </si>
  <si>
    <t>PEN0110</t>
  </si>
  <si>
    <t>Business combinations (transfers in/out)</t>
  </si>
  <si>
    <t>PEN0120</t>
  </si>
  <si>
    <t>Curtailments and settlements</t>
  </si>
  <si>
    <t>PEN0130</t>
  </si>
  <si>
    <t>Transferred to NHS foundation trust upon authorisation as FT</t>
  </si>
  <si>
    <t>PEN0140</t>
  </si>
  <si>
    <t>PEN0150</t>
  </si>
  <si>
    <t>PEN0160</t>
  </si>
  <si>
    <t>PEN0170</t>
  </si>
  <si>
    <t>PEN0180</t>
  </si>
  <si>
    <t>PEN0190</t>
  </si>
  <si>
    <t>PEN0200</t>
  </si>
  <si>
    <t>Interest income</t>
  </si>
  <si>
    <t>PEN0210</t>
  </si>
  <si>
    <t>Remeasurement of the net defined benefit (liability) / asset</t>
  </si>
  <si>
    <t>- Return on plan assets (excludes any amounts already included in interest income above)</t>
  </si>
  <si>
    <t>PEN0220</t>
  </si>
  <si>
    <t>- Actuarial gains/(losses)</t>
  </si>
  <si>
    <t>PEN0230</t>
  </si>
  <si>
    <t>- Changes in the effect of limiting a net defined benefit asset to the asset ceiling (excluding amounts included in interest income/expense)</t>
  </si>
  <si>
    <t>PEN0240</t>
  </si>
  <si>
    <t>Contributions by the employer</t>
  </si>
  <si>
    <t>PEN0250</t>
  </si>
  <si>
    <t>Contributions by the plan participants</t>
  </si>
  <si>
    <t>PEN0260</t>
  </si>
  <si>
    <t>PEN0270</t>
  </si>
  <si>
    <t>PEN0280</t>
  </si>
  <si>
    <t>Settlements</t>
  </si>
  <si>
    <t>PEN0290</t>
  </si>
  <si>
    <t>PEN0300</t>
  </si>
  <si>
    <t>PEN0310</t>
  </si>
  <si>
    <t>PEN0320</t>
  </si>
  <si>
    <t>Note 35.2 Reconciliation of the present value of the defined benefit obligation and the present value of the plan assets to the assets and liabilities recognised on the SoFP</t>
  </si>
  <si>
    <t>Present value of the defined benefit obligation</t>
  </si>
  <si>
    <t>PEN0330</t>
  </si>
  <si>
    <t>Plan assets at fair value</t>
  </si>
  <si>
    <t>PEN0340</t>
  </si>
  <si>
    <t>PEN0370</t>
  </si>
  <si>
    <t>Fair value of any reimbursement right recognised as a separate asset on the SoFP</t>
  </si>
  <si>
    <t>PEN0372</t>
  </si>
  <si>
    <t>PEN0375</t>
  </si>
  <si>
    <t xml:space="preserve">Note 35.3 Amounts recognised in the SoCI </t>
  </si>
  <si>
    <t>PEN0380</t>
  </si>
  <si>
    <t>Interest expense / income</t>
  </si>
  <si>
    <t>PEN0390</t>
  </si>
  <si>
    <t>Past service cost</t>
  </si>
  <si>
    <t>PEN0400</t>
  </si>
  <si>
    <t>Gains / (losses) on curtailment and settlement</t>
  </si>
  <si>
    <t>PEN0410</t>
  </si>
  <si>
    <t>Total net (charge)/gain recognised in SoCI</t>
  </si>
  <si>
    <t>PEN0420</t>
  </si>
  <si>
    <t>Carrying value</t>
  </si>
  <si>
    <t>Fair value</t>
  </si>
  <si>
    <t>A27CY01</t>
  </si>
  <si>
    <t>A27CY01A</t>
  </si>
  <si>
    <t>A27CY01B</t>
  </si>
  <si>
    <t>A27CY01D</t>
  </si>
  <si>
    <t>Total carrying value</t>
  </si>
  <si>
    <t>Financial assets at amortised cost</t>
  </si>
  <si>
    <t>Financial assets per the SoFP:</t>
  </si>
  <si>
    <t>Receivables (excluding non financial assets) - with DHSC group bodies</t>
  </si>
  <si>
    <t>FI0020</t>
  </si>
  <si>
    <t>Receivables (excluding non financial assets) - with other bodies</t>
  </si>
  <si>
    <t>FI0030</t>
  </si>
  <si>
    <t>FI0040</t>
  </si>
  <si>
    <t>FI0050</t>
  </si>
  <si>
    <t>Consolidated NHS Charitable fund financial assets</t>
  </si>
  <si>
    <t>FI0055</t>
  </si>
  <si>
    <t>FI0060</t>
  </si>
  <si>
    <t>A27PY01</t>
  </si>
  <si>
    <t>A27PY01A</t>
  </si>
  <si>
    <t>A27PY01B</t>
  </si>
  <si>
    <t>A27PY01D</t>
  </si>
  <si>
    <t>A27CY01F</t>
  </si>
  <si>
    <t>A27CY01G</t>
  </si>
  <si>
    <t>Financial liabilities at amortised cost</t>
  </si>
  <si>
    <r>
      <t xml:space="preserve">Financial liabilities at fair value through </t>
    </r>
    <r>
      <rPr>
        <b/>
        <sz val="10"/>
        <color rgb="FF0000FF"/>
        <rFont val="Arial"/>
        <family val="2"/>
      </rPr>
      <t>I&amp;E</t>
    </r>
  </si>
  <si>
    <t>Financial liabilities per the SoFP:</t>
  </si>
  <si>
    <t>FI0081</t>
  </si>
  <si>
    <t>Other borrowings excluding lease and PFI liabilities</t>
  </si>
  <si>
    <t>FI0082</t>
  </si>
  <si>
    <t>Obligations under leases</t>
  </si>
  <si>
    <t>FI0090</t>
  </si>
  <si>
    <t>Obligations under PFI, LIFT and other service concession contracts</t>
  </si>
  <si>
    <t>FI0100</t>
  </si>
  <si>
    <t>Trade and other payables (excluding non financial liabilities) - with DHSC group bodies</t>
  </si>
  <si>
    <t>FI0110</t>
  </si>
  <si>
    <t>Trade and other payables (excluding non financial liabilities) - with other bodies</t>
  </si>
  <si>
    <t>FI0120</t>
  </si>
  <si>
    <t>FI0130</t>
  </si>
  <si>
    <t>IAS 37 provisions which are financial liabilities</t>
  </si>
  <si>
    <t>FI0140</t>
  </si>
  <si>
    <t>Consolidated NHS charitable fund financial liabilities</t>
  </si>
  <si>
    <t>FI0145</t>
  </si>
  <si>
    <t>FI0150</t>
  </si>
  <si>
    <t>A27PY01F</t>
  </si>
  <si>
    <t>A27PY01G</t>
  </si>
  <si>
    <r>
      <t>Obligations under</t>
    </r>
    <r>
      <rPr>
        <sz val="10"/>
        <rFont val="Arial"/>
        <family val="2"/>
      </rPr>
      <t xml:space="preserve"> leases</t>
    </r>
  </si>
  <si>
    <t>Note 36.5 Maturity of financial liabilities</t>
  </si>
  <si>
    <t>Financial liabilities fall due in:</t>
  </si>
  <si>
    <t>In one year or less</t>
  </si>
  <si>
    <t>FI0160</t>
  </si>
  <si>
    <t>In more than one year but not more than five years</t>
  </si>
  <si>
    <t>FI0170</t>
  </si>
  <si>
    <t>In more than five years</t>
  </si>
  <si>
    <t>FI0190</t>
  </si>
  <si>
    <t>Total financial liabilities</t>
  </si>
  <si>
    <t>FI0200</t>
  </si>
  <si>
    <t>Table 36A Fair value of financial assets and liabilities</t>
  </si>
  <si>
    <t>A27CY14</t>
  </si>
  <si>
    <t>A27CY15</t>
  </si>
  <si>
    <t>A27PY14</t>
  </si>
  <si>
    <t>A27PY15</t>
  </si>
  <si>
    <t>Book value</t>
  </si>
  <si>
    <t>Assets</t>
  </si>
  <si>
    <t>Receivables (excluding non financial assets) - with NHS and DHSC bodies</t>
  </si>
  <si>
    <t>FI0220</t>
  </si>
  <si>
    <t>FI0230</t>
  </si>
  <si>
    <t>FI0240</t>
  </si>
  <si>
    <t>FI0250</t>
  </si>
  <si>
    <t>FI0255</t>
  </si>
  <si>
    <t>FI0260</t>
  </si>
  <si>
    <t>Liabilities</t>
  </si>
  <si>
    <t>FI0275</t>
  </si>
  <si>
    <t>FI0280</t>
  </si>
  <si>
    <t>FI0290</t>
  </si>
  <si>
    <t>FI0300</t>
  </si>
  <si>
    <t>Trade and other payables (excluding non financial liabilities) - with NHS and DHSC bodies</t>
  </si>
  <si>
    <t>FI0310</t>
  </si>
  <si>
    <t>FI0320</t>
  </si>
  <si>
    <t>FI0330</t>
  </si>
  <si>
    <t>FI0340</t>
  </si>
  <si>
    <t>FI0345</t>
  </si>
  <si>
    <t>FI0350</t>
  </si>
  <si>
    <t>Note 37.1 Contractual capital commitments</t>
  </si>
  <si>
    <t>A28CY01</t>
  </si>
  <si>
    <t>A28PY01</t>
  </si>
  <si>
    <t>OTD0010</t>
  </si>
  <si>
    <t>OTD0020</t>
  </si>
  <si>
    <t>OTD0030</t>
  </si>
  <si>
    <t>Note 37.2 Leases: exposure to future cash outflows not included in lease liabilities</t>
  </si>
  <si>
    <t>A28CY02</t>
  </si>
  <si>
    <t>A28CY03</t>
  </si>
  <si>
    <t>The Trust is potentially exposed to the following cash outflows which are not included in the measurement of lease liabilities:</t>
  </si>
  <si>
    <t>Commitments for leases not yet commenced to which the Trust is contractually committed</t>
  </si>
  <si>
    <t>OTD0031</t>
  </si>
  <si>
    <t>Variable lease payments (not dependent on an index or rate)</t>
  </si>
  <si>
    <t>OTD0032</t>
  </si>
  <si>
    <t>Extension options and termination options (not reasonably certain to be exercised)</t>
  </si>
  <si>
    <t>OTD0033</t>
  </si>
  <si>
    <t>Residual value guarantees</t>
  </si>
  <si>
    <t>OTD0034</t>
  </si>
  <si>
    <t>Other (unlocked on request)</t>
  </si>
  <si>
    <t>OTD0035</t>
  </si>
  <si>
    <t>OTD0039</t>
  </si>
  <si>
    <t>not later than 1 year</t>
  </si>
  <si>
    <t>OTD0040</t>
  </si>
  <si>
    <t>after 1 year and not later than 5 years</t>
  </si>
  <si>
    <t>OTD0050</t>
  </si>
  <si>
    <t>paid thereafter</t>
  </si>
  <si>
    <t>OTD0060</t>
  </si>
  <si>
    <t>OTD0070</t>
  </si>
  <si>
    <t>Note 38.1 Related party transactions</t>
  </si>
  <si>
    <t>A28PY02</t>
  </si>
  <si>
    <t>A28PY03</t>
  </si>
  <si>
    <t>Revenue</t>
  </si>
  <si>
    <t>Expenditure</t>
  </si>
  <si>
    <t>OTD0080</t>
  </si>
  <si>
    <t>OTD0090</t>
  </si>
  <si>
    <t>Value of transactions with other related parties:</t>
  </si>
  <si>
    <t>OTD0100</t>
  </si>
  <si>
    <t>Non-consolidated subsidiaries and associates / joint ventures</t>
  </si>
  <si>
    <t>OTD0110</t>
  </si>
  <si>
    <t>Other bodies or persons outside of the whole of government accounting boundary</t>
  </si>
  <si>
    <t>OTD0120</t>
  </si>
  <si>
    <t>Total value of transactions with related parties</t>
  </si>
  <si>
    <t>OTD0130</t>
  </si>
  <si>
    <t>Note 38.2 Related party balances</t>
  </si>
  <si>
    <t>Payables</t>
  </si>
  <si>
    <t>OTD0140</t>
  </si>
  <si>
    <t>OTD0150</t>
  </si>
  <si>
    <t>Value of balances with other related parties:</t>
  </si>
  <si>
    <t>OTD0160</t>
  </si>
  <si>
    <t>OTD0170</t>
  </si>
  <si>
    <t>OTD0180</t>
  </si>
  <si>
    <t>OTD0190</t>
  </si>
  <si>
    <t>Total balances with related parties</t>
  </si>
  <si>
    <t>OTD0210</t>
  </si>
  <si>
    <t>OTD0200</t>
  </si>
  <si>
    <t>Adjusted financial performance surplus/(deficit) (control total basis)</t>
  </si>
  <si>
    <t>OTD0230</t>
  </si>
  <si>
    <t>Remove impairments scoring to Departmental Expenditure Limit</t>
  </si>
  <si>
    <t>OTD0240</t>
  </si>
  <si>
    <t>OTD0250</t>
  </si>
  <si>
    <t>Add back non-cash element of On-SoFP pension scheme charges</t>
  </si>
  <si>
    <t>OTD0255</t>
  </si>
  <si>
    <t>Remove PPA adjustment</t>
  </si>
  <si>
    <t>OTD0256</t>
  </si>
  <si>
    <t>Add back incremental impact of IFRS 16 on PFI revenue costs in 2023/24</t>
  </si>
  <si>
    <t>OTD0257</t>
  </si>
  <si>
    <t>IFRIC 12 breakeven adjustment</t>
  </si>
  <si>
    <t>OTD0260</t>
  </si>
  <si>
    <t>Breakeven duty financial performance surplus/(deficit)</t>
  </si>
  <si>
    <t>OTD0270</t>
  </si>
  <si>
    <t>Note 40.2 Breakeven duty rolling assessment</t>
  </si>
  <si>
    <t>A28PY04</t>
  </si>
  <si>
    <t>A28PY05</t>
  </si>
  <si>
    <t>A28PY06</t>
  </si>
  <si>
    <t>A28PY07</t>
  </si>
  <si>
    <t>A28PY08</t>
  </si>
  <si>
    <t>A28PY09</t>
  </si>
  <si>
    <t>A28PY10</t>
  </si>
  <si>
    <t>A28PY11</t>
  </si>
  <si>
    <t>A28PY12</t>
  </si>
  <si>
    <t>A28PY13</t>
  </si>
  <si>
    <t>A28PY14</t>
  </si>
  <si>
    <t>A28PY15</t>
  </si>
  <si>
    <t>A28PY16</t>
  </si>
  <si>
    <t>1997/98 to 2008/09 total</t>
  </si>
  <si>
    <t>2009/10</t>
  </si>
  <si>
    <t>2010/11</t>
  </si>
  <si>
    <t>2011/12</t>
  </si>
  <si>
    <t>2012/13</t>
  </si>
  <si>
    <t>2013/14</t>
  </si>
  <si>
    <t>2014/15</t>
  </si>
  <si>
    <t>2015/16</t>
  </si>
  <si>
    <t>2016/17</t>
  </si>
  <si>
    <t>2017/18</t>
  </si>
  <si>
    <t>2018/19</t>
  </si>
  <si>
    <t>2019/20</t>
  </si>
  <si>
    <t>2020/21</t>
  </si>
  <si>
    <t>Breakeven duty in-year financial performance</t>
  </si>
  <si>
    <t>OTD0280</t>
  </si>
  <si>
    <t>Breakeven duty cumulative position</t>
  </si>
  <si>
    <t>OTD0290</t>
  </si>
  <si>
    <t>Operating income (excluding consolidated charitable funds)</t>
  </si>
  <si>
    <t>OTD0300</t>
  </si>
  <si>
    <t>Cumulative breakeven position as a percentage of operating income</t>
  </si>
  <si>
    <t>OTD0310</t>
  </si>
  <si>
    <t>Note 40.3 Capital Resource Limit</t>
  </si>
  <si>
    <t>Gross Capital Expenditure</t>
  </si>
  <si>
    <t>OTD0330</t>
  </si>
  <si>
    <t>OTD0340</t>
  </si>
  <si>
    <t>OTD0350</t>
  </si>
  <si>
    <t>OTD0360</t>
  </si>
  <si>
    <t>Total gross capital expenditure</t>
  </si>
  <si>
    <t>OTD0370</t>
  </si>
  <si>
    <t>Less: Disposals</t>
  </si>
  <si>
    <t>OTD0380</t>
  </si>
  <si>
    <t>OTD0390</t>
  </si>
  <si>
    <t>OTD0400</t>
  </si>
  <si>
    <t>OTD0410</t>
  </si>
  <si>
    <t>Total disposals</t>
  </si>
  <si>
    <t>OTD0420</t>
  </si>
  <si>
    <t>Less: Donated, granted and peppercorn lease additions</t>
  </si>
  <si>
    <t>OTD0430</t>
  </si>
  <si>
    <t>Plus: Loss on disposal of peppercorn leased assets</t>
  </si>
  <si>
    <t>OTD0440</t>
  </si>
  <si>
    <t>Plus: Loss on disposal for capital grants in kind</t>
  </si>
  <si>
    <t>OTD0445</t>
  </si>
  <si>
    <t>Charge against Capital Resource Limit</t>
  </si>
  <si>
    <t>OTD0450</t>
  </si>
  <si>
    <t>Capital Resource Limit</t>
  </si>
  <si>
    <t>OTD0460</t>
  </si>
  <si>
    <t>Under / (over) spend against CRL</t>
  </si>
  <si>
    <t>OTD0470</t>
  </si>
  <si>
    <t>Note 41.1 Losses and special payments</t>
  </si>
  <si>
    <t>A29CY01</t>
  </si>
  <si>
    <t>A29CY02</t>
  </si>
  <si>
    <t>A29PY01</t>
  </si>
  <si>
    <t>A29PY02</t>
  </si>
  <si>
    <t xml:space="preserve">Total No. of cases </t>
  </si>
  <si>
    <t xml:space="preserve">Total value of cases </t>
  </si>
  <si>
    <t>Losses:</t>
  </si>
  <si>
    <t xml:space="preserve">1. Losses of cash due to: </t>
  </si>
  <si>
    <t xml:space="preserve">a. theft, fraud etc </t>
  </si>
  <si>
    <t>LSP0010</t>
  </si>
  <si>
    <t xml:space="preserve">b. overpayment of salaries etc. </t>
  </si>
  <si>
    <t>LSP0020</t>
  </si>
  <si>
    <t xml:space="preserve">c. other causes </t>
  </si>
  <si>
    <t>LSP0030</t>
  </si>
  <si>
    <t>2. Fruitless payments and constructive losses</t>
  </si>
  <si>
    <t>LSP0040</t>
  </si>
  <si>
    <t xml:space="preserve">3. Bad debts and claims abandoned in relation to: </t>
  </si>
  <si>
    <t xml:space="preserve">a. private patients </t>
  </si>
  <si>
    <t>LSP0050</t>
  </si>
  <si>
    <t xml:space="preserve">b. overseas visitors </t>
  </si>
  <si>
    <t>LSP0060</t>
  </si>
  <si>
    <t xml:space="preserve">c. other </t>
  </si>
  <si>
    <t>LSP0070</t>
  </si>
  <si>
    <t xml:space="preserve">4. Damage to buildings, property etc. (including stores losses) due to: </t>
  </si>
  <si>
    <t>LSP0080</t>
  </si>
  <si>
    <t>b. stores losses</t>
  </si>
  <si>
    <t>LSP0090</t>
  </si>
  <si>
    <t>LSP0100</t>
  </si>
  <si>
    <t>Total losses</t>
  </si>
  <si>
    <t>LSP0110</t>
  </si>
  <si>
    <t>Special payments:</t>
  </si>
  <si>
    <t>5. Compensation under court order or legally binding arbitration award</t>
  </si>
  <si>
    <t>LSP0120</t>
  </si>
  <si>
    <t xml:space="preserve">6. Extra contractual to contractors </t>
  </si>
  <si>
    <t>LSP0130</t>
  </si>
  <si>
    <t xml:space="preserve">7. Ex gratia payments in respect of: </t>
  </si>
  <si>
    <t xml:space="preserve">a. loss of personal effects </t>
  </si>
  <si>
    <t>LSP0140</t>
  </si>
  <si>
    <t xml:space="preserve">b. clinical negligence with advice </t>
  </si>
  <si>
    <t>LSP0150</t>
  </si>
  <si>
    <t xml:space="preserve">c. personal injury with advice </t>
  </si>
  <si>
    <t>LSP0160</t>
  </si>
  <si>
    <t xml:space="preserve">d. other negligence and injury </t>
  </si>
  <si>
    <t>LSP0170</t>
  </si>
  <si>
    <t>LSP0180</t>
  </si>
  <si>
    <t>f. patient referrals outside the UK and EEA Guidelines</t>
  </si>
  <si>
    <t>LSP0190</t>
  </si>
  <si>
    <t xml:space="preserve">g. other </t>
  </si>
  <si>
    <t>LSP0200</t>
  </si>
  <si>
    <t xml:space="preserve">h. maladministration, no financial loss </t>
  </si>
  <si>
    <t>LSP0210</t>
  </si>
  <si>
    <t>8. Special severance payments</t>
  </si>
  <si>
    <t>LSP0220</t>
  </si>
  <si>
    <t>9. Extra statutory and regulatory</t>
  </si>
  <si>
    <t>LSP0230</t>
  </si>
  <si>
    <t>Total special payments</t>
  </si>
  <si>
    <t>LSP0240</t>
  </si>
  <si>
    <t>Total losses and special payments</t>
  </si>
  <si>
    <t>LSP0250</t>
  </si>
  <si>
    <t>1. Losses of cash (including cases of fraud)</t>
  </si>
  <si>
    <t>LSP0260</t>
  </si>
  <si>
    <t>LSP0270</t>
  </si>
  <si>
    <t xml:space="preserve">3. Bad debts and claims abandoned </t>
  </si>
  <si>
    <t>LSP0280</t>
  </si>
  <si>
    <t xml:space="preserve">4. Damage to buildings, property etc. </t>
  </si>
  <si>
    <t>LSP0290</t>
  </si>
  <si>
    <t xml:space="preserve">5. Compensation under legal obligation </t>
  </si>
  <si>
    <t>LSP0301</t>
  </si>
  <si>
    <t>LSP0311</t>
  </si>
  <si>
    <t>7. Ex gratia payments</t>
  </si>
  <si>
    <t>LSP0321</t>
  </si>
  <si>
    <t>LSP0331</t>
  </si>
  <si>
    <t>LSP0341</t>
  </si>
  <si>
    <t>Note 41.2 Gifts</t>
  </si>
  <si>
    <t>TOTAL GIFTS</t>
  </si>
  <si>
    <t>LSP0360</t>
  </si>
  <si>
    <t>LSP0370</t>
  </si>
  <si>
    <t>LSP0380</t>
  </si>
  <si>
    <t>LSP0390</t>
  </si>
  <si>
    <t>LSP0400</t>
  </si>
  <si>
    <t>LSP0410</t>
  </si>
  <si>
    <t>Table ID</t>
  </si>
  <si>
    <t>NHS England</t>
  </si>
  <si>
    <t>2023/24</t>
  </si>
  <si>
    <t xml:space="preserve">The following TAC file has been adapted to demonstrate the format in which the publically available year end accounts data is collected from NHS providers.  </t>
  </si>
  <si>
    <t xml:space="preserve">Note: there are three tables on TAC28 which are only used by NHS trusts and therefore not included in the NHS foundation trust data file. </t>
  </si>
  <si>
    <t>The data in each cell is identifiable by a unique combination of MainCode and Subcode as referenced in the following sheets.</t>
  </si>
  <si>
    <t>Tables are identifiable using the WorkSheetName and TableID.</t>
  </si>
  <si>
    <t>Further instructions are provided in the full instructions document published alongside these files.</t>
  </si>
  <si>
    <t>Illustrative TAC - Trust accounts consolidation (TAC) form 2023/24</t>
  </si>
  <si>
    <t>It is therefore intended to be used in conjunction with the data contained in the "TAC data in NHS foundation trusts' accounts for 2023-24" and "TAC data in NHS trusts' accounts for 2023-24" data files only.</t>
  </si>
  <si>
    <t>STATEMENT OF CHANGES IN EQUITY - 2022/23</t>
  </si>
  <si>
    <t>STATEMENT OF CHANGES IN EQUITY - 2023/24</t>
  </si>
  <si>
    <t>Taxpayers' and others' equity at 1 April 2023 - brought forward</t>
  </si>
  <si>
    <t>Application of IFRS 16 measurement principles to PFI liability on 1 April 2024</t>
  </si>
  <si>
    <t>Taxpayers' and others' equity at 31 March 2023</t>
  </si>
  <si>
    <t>Taxpayers' and others' equity at 31 March 2024</t>
  </si>
  <si>
    <t>Taxpayers' and others' equity at 1 April 2022 - as previously stated</t>
  </si>
  <si>
    <t>Taxpayers' and others' equity at 1 April 2022 - restated</t>
  </si>
  <si>
    <t>Cash and cash equivalents at 31 March</t>
  </si>
  <si>
    <t>Note 6.1 Reporting of other compensation schemes - exit packages agreed in 2023/24</t>
  </si>
  <si>
    <t>Note 6.2 Reporting of other compensation schemes - exit packages agreed in 2022/23</t>
  </si>
  <si>
    <t>Note 12.1 Intangible assets - 2023/24</t>
  </si>
  <si>
    <t>Valuation / gross cost at 1 April 2023 - brought forward</t>
  </si>
  <si>
    <t>Valuation/gross cost at 31 March 2024</t>
  </si>
  <si>
    <t>Accumulated amortisation at 1 April 2023 - brought forward</t>
  </si>
  <si>
    <t>Accumulated amortisation at 31 March 2024</t>
  </si>
  <si>
    <t>Net book value at 31 March 2024</t>
  </si>
  <si>
    <t>Note 12.2 Intangible assets - 2022/23</t>
  </si>
  <si>
    <t>Valuation / gross cost at 1 April 2022 - brought forward</t>
  </si>
  <si>
    <t>Valuation / gross cost at 1 April 2022 - restated</t>
  </si>
  <si>
    <t>Valuation/gross cost at 31 March 2023</t>
  </si>
  <si>
    <t>Accumulated amortisation at 1 April 2022 - brought forward</t>
  </si>
  <si>
    <t>Accumulated amortisation at 1 April 2022 - restated</t>
  </si>
  <si>
    <t>Accumulated amortisation at 31 March 2023</t>
  </si>
  <si>
    <t>Net book value at 31 March 2023</t>
  </si>
  <si>
    <t>Note 13.1 Property, plant and equipment - 2023/24</t>
  </si>
  <si>
    <t>Accumulated depreciation at 1 April 2023 - brought forward</t>
  </si>
  <si>
    <t>Accumulated depreciation at 31 March 2024</t>
  </si>
  <si>
    <t>Note 13.2 Property, plant and equipment - 2022/23</t>
  </si>
  <si>
    <t>Accumulated depreciation at 1 April 2022 - brought forward</t>
  </si>
  <si>
    <t>Accumulated depreciation at 1 April 2022 - restated</t>
  </si>
  <si>
    <t>Accumulated depreciation at 31 March 2023</t>
  </si>
  <si>
    <t>Note 13.3 Property, plant and equipment financing - 2023/24</t>
  </si>
  <si>
    <t>Note 13.4 Property, plant and equipment financing - 2022/23</t>
  </si>
  <si>
    <t>NBV total at 31 March 2024</t>
  </si>
  <si>
    <t>NBV total at 31 March 2023</t>
  </si>
  <si>
    <t>Carrying value at 31 March</t>
  </si>
  <si>
    <t>Total current investments / financial assets at 31 March</t>
  </si>
  <si>
    <t>Note 18.1 Non-current assets for sale and assets in disposal groups - 2023/24</t>
  </si>
  <si>
    <t>NBV of non-current assets for sale and assets in disposal groups at 1 April 2023 - brought forward</t>
  </si>
  <si>
    <t>NBV of non-current assets for sale and assets in disposal groups at 31 March 2024</t>
  </si>
  <si>
    <t>Note 18.2 Non-current assets for sale and assets in disposal groups - 2022/23</t>
  </si>
  <si>
    <t>NBV of non-current assets for sale and assets in disposal groups at 1 April 2022</t>
  </si>
  <si>
    <t>NBV of non-current assets for sale and assets in disposal groups at 1 April 2022 - restated</t>
  </si>
  <si>
    <t>NBV of non-current assets for sale and assets in disposal groups at 31 March 2023</t>
  </si>
  <si>
    <t>Table 19B Inventory movement - 2022/23</t>
  </si>
  <si>
    <t>Carrying value  at 1 April 2022</t>
  </si>
  <si>
    <t>Carrying value  at 1 April 2022 - restated</t>
  </si>
  <si>
    <t>Inventories consumed (recognised in expenses)</t>
  </si>
  <si>
    <t>Carrying value at 31 March 2023</t>
  </si>
  <si>
    <t>Note 19 Inventory movements - 2023/24</t>
  </si>
  <si>
    <t>Carrying value  at 1 April 2023 - brought forward</t>
  </si>
  <si>
    <t>Carrying value at 31 March 2024</t>
  </si>
  <si>
    <t>Allowance for credit losses at 1 April - brought forward</t>
  </si>
  <si>
    <t>Allowance for credit losses at 1 April - restated</t>
  </si>
  <si>
    <t>Total allowance for credit losses at 31 March</t>
  </si>
  <si>
    <t>Note 22.1 Finance lease receivables - maturity analysis - 2023/24</t>
  </si>
  <si>
    <t>Note 22.2 Finance lease receivables - maturity analysis - 2022/23</t>
  </si>
  <si>
    <t>Note 22.3 Movements in the carrying value of finance lease receivables (net investment in the lease) - 2023/24</t>
  </si>
  <si>
    <t>Finance lease receivables at 1 April 2023 - brought forward</t>
  </si>
  <si>
    <t>Finance lease receivables at 31 March 2024</t>
  </si>
  <si>
    <t>Note 22.4 Movements in the carrying value of finance lease receivables (net investment in the lease) - 2022/23</t>
  </si>
  <si>
    <t>Finance lease receivables at 1 April 2022 - brought forward</t>
  </si>
  <si>
    <t>Finance lease receivables at 1 April 2022 - restated</t>
  </si>
  <si>
    <t>Finance lease receivables at 31 March 2023</t>
  </si>
  <si>
    <t>At 31 March</t>
  </si>
  <si>
    <t>Note 28.1 Lease liabilities - maturity analysis - 2023/24</t>
  </si>
  <si>
    <t>Note 28.2 Lease liabilities - maturity analysis - 2022/23</t>
  </si>
  <si>
    <t>Note 28.3 Movements in the carrying value of lease liabilities - 2023/24</t>
  </si>
  <si>
    <t>Carrying value at 1 April 2023 - brought forward</t>
  </si>
  <si>
    <t>Lease liabilities as at 31 March 2024</t>
  </si>
  <si>
    <t>Note 28.4 Movements in the carrying value of lease liabilities - 2022/23</t>
  </si>
  <si>
    <t>Carrying value at 1 April 2022</t>
  </si>
  <si>
    <t>Carrying value at 1 April 2022 - restated</t>
  </si>
  <si>
    <t>Impact of implementing IFRS 16 as at 1 April 2022</t>
  </si>
  <si>
    <t>Note 30.2 Movements in provisions for liabilities and charges - 2023/24</t>
  </si>
  <si>
    <t>At 1 April 2023 - brought forward</t>
  </si>
  <si>
    <t>At 31 March 2024</t>
  </si>
  <si>
    <t>2023/24 impact of change in PFI accounting policy - SoFP at 31 March 2024</t>
  </si>
  <si>
    <t>Impact on net assets as at 31 March 2024</t>
  </si>
  <si>
    <t>Impact on equity as at 31 March 2024</t>
  </si>
  <si>
    <t>Number of schemes that the trust has (accounted for off-SoFP) as at 31 March 2024</t>
  </si>
  <si>
    <t>Present value of the defined benefit obligation at 1 April</t>
  </si>
  <si>
    <t>Present value of the defined benefit obligation at 31 March</t>
  </si>
  <si>
    <t>Plan assets at fair value at 1 April</t>
  </si>
  <si>
    <t>Present value of plan assets at 1 April</t>
  </si>
  <si>
    <t>Plan assets at fair value at 31 March</t>
  </si>
  <si>
    <t>Plan surplus/(deficit) at 31 March</t>
  </si>
  <si>
    <t>Net defined benefit (obligation)/asset recognised in the SoFP at 31 March</t>
  </si>
  <si>
    <t>Total net (liability)/asset after the impact of reimbursement rights as at 31 March</t>
  </si>
  <si>
    <t>Note 36.1 Carrying value and fair value of financial assets - 31 March 2024</t>
  </si>
  <si>
    <t>Total as at 31 March 2024</t>
  </si>
  <si>
    <t>Note 36.2 Carrying value and fair value of financial assets - 31 March 2023</t>
  </si>
  <si>
    <t>Total as at 31 March 2023</t>
  </si>
  <si>
    <t>Note 36.3 Carrying value and fair value of financial liabilities - 31 March 2024</t>
  </si>
  <si>
    <t>Note 36.4 Carrying value and fair value of financial liabilities - 31 March 2023</t>
  </si>
  <si>
    <t>Note 40.1 Breakeven duty financial performance 2023/24</t>
  </si>
  <si>
    <t>Note 29.1 Reconciliation of liabilities arising from financing activities - 2023/24</t>
  </si>
  <si>
    <t>Application of IFRS 16 measurement principles to PFI liability on 1 April 2023</t>
  </si>
  <si>
    <t>Note 29.2 Reconciliation of liabilities arising from financing activities - 2022/23</t>
  </si>
  <si>
    <t>BOR0302</t>
  </si>
  <si>
    <t>BOR0303</t>
  </si>
  <si>
    <t>BOR0304</t>
  </si>
  <si>
    <t>BOR0301</t>
  </si>
  <si>
    <t>BOR0305</t>
  </si>
  <si>
    <t>BOR0310</t>
  </si>
  <si>
    <t>BOR0340</t>
  </si>
  <si>
    <t>BOR0345</t>
  </si>
  <si>
    <t>BOR0510A</t>
  </si>
  <si>
    <t>BOR0510B</t>
  </si>
  <si>
    <t>BOR0510C</t>
  </si>
  <si>
    <t>BOR0515A</t>
  </si>
  <si>
    <t>BOR0515B</t>
  </si>
  <si>
    <t>BOR0515C</t>
  </si>
  <si>
    <t>BOR0565</t>
  </si>
  <si>
    <t>BOR0440A</t>
  </si>
  <si>
    <t>A21CY14</t>
  </si>
  <si>
    <t>A21CY15</t>
  </si>
  <si>
    <t>A21CY19A</t>
  </si>
  <si>
    <t>A21CY20</t>
  </si>
  <si>
    <t>Other loans</t>
  </si>
  <si>
    <t>PFI, LIFT and other service concession obligations</t>
  </si>
  <si>
    <t>A21PY14</t>
  </si>
  <si>
    <t>A21PY15</t>
  </si>
  <si>
    <t>A21PY19A</t>
  </si>
  <si>
    <t>A21PY20</t>
  </si>
  <si>
    <t>Fair value gains/(losses) on equity instruments designated at FV through OCI</t>
  </si>
  <si>
    <t>Fair value gains/(losses) on financial assets mandated at FV through OCI</t>
  </si>
  <si>
    <t>Recycling gains/(losses) on disposal of financial assets mandated at FV through OCI</t>
  </si>
  <si>
    <t>Additions (donated) - from NHS provider (purchased by provider) (unlocked on request)</t>
  </si>
  <si>
    <t>Foreign exchange and other changes</t>
  </si>
  <si>
    <t>Remeasurement of PFI / other service concession liability resulting from change in index or rate (taken to financing costs)</t>
  </si>
  <si>
    <t>Arising during the year (relating to RoU assets derecognised under finance subleases only)</t>
  </si>
  <si>
    <t>31 Mar 2024</t>
  </si>
  <si>
    <r>
      <t xml:space="preserve">Clinical partnerships providing mandatory services </t>
    </r>
    <r>
      <rPr>
        <sz val="10"/>
        <color rgb="FF0000FF"/>
        <rFont val="Arial"/>
        <family val="2"/>
      </rPr>
      <t>(including S75 agreements)</t>
    </r>
  </si>
  <si>
    <r>
      <t>NHS England</t>
    </r>
    <r>
      <rPr>
        <sz val="10"/>
        <color rgb="FF0000FF"/>
        <rFont val="Arial"/>
        <family val="2"/>
      </rPr>
      <t xml:space="preserve"> (including central pay award funding)</t>
    </r>
  </si>
  <si>
    <r>
      <t xml:space="preserve">NHS other </t>
    </r>
    <r>
      <rPr>
        <sz val="10"/>
        <color rgb="FF0000FF"/>
        <rFont val="Arial"/>
        <family val="2"/>
      </rPr>
      <t>(including UKHSA &amp; MHRA)</t>
    </r>
  </si>
  <si>
    <t>Non NHS: other</t>
  </si>
  <si>
    <t>Other clinical income</t>
  </si>
  <si>
    <t>Other NHS clinical income</t>
  </si>
  <si>
    <r>
      <t xml:space="preserve">Research and development </t>
    </r>
    <r>
      <rPr>
        <sz val="10"/>
        <color rgb="FF0000FF"/>
        <rFont val="Arial"/>
        <family val="2"/>
      </rPr>
      <t>(IFRS 15)</t>
    </r>
  </si>
  <si>
    <r>
      <t>Education and training</t>
    </r>
    <r>
      <rPr>
        <sz val="10"/>
        <color rgb="FF0000FF"/>
        <rFont val="Arial"/>
        <family val="2"/>
      </rPr>
      <t xml:space="preserve"> (excluding notional apprenticeship levy income)</t>
    </r>
  </si>
  <si>
    <r>
      <t xml:space="preserve">Reimbursement and top up funding </t>
    </r>
    <r>
      <rPr>
        <sz val="10"/>
        <color rgb="FFFF0000"/>
        <rFont val="Arial"/>
        <family val="2"/>
      </rPr>
      <t>(comparative only)</t>
    </r>
  </si>
  <si>
    <r>
      <t>Other</t>
    </r>
    <r>
      <rPr>
        <sz val="10"/>
        <color rgb="FF0000FF"/>
        <rFont val="Arial"/>
        <family val="2"/>
      </rPr>
      <t xml:space="preserve"> (recognised in accordance with IFRS 15)</t>
    </r>
  </si>
  <si>
    <r>
      <t xml:space="preserve">Research and development </t>
    </r>
    <r>
      <rPr>
        <sz val="10"/>
        <color rgb="FF0000FF"/>
        <rFont val="Arial"/>
        <family val="2"/>
      </rPr>
      <t>(non-IFRS 15 e.g. IAS 20)</t>
    </r>
  </si>
  <si>
    <r>
      <t xml:space="preserve">Donations/grants of physical assets (non-cash) - received from other bodies </t>
    </r>
    <r>
      <rPr>
        <sz val="10"/>
        <color rgb="FF0000FF"/>
        <rFont val="Arial"/>
        <family val="2"/>
      </rPr>
      <t>(including independent charities)</t>
    </r>
  </si>
  <si>
    <r>
      <t xml:space="preserve">Cash donations for the purchase of capital assets - received from other bodies </t>
    </r>
    <r>
      <rPr>
        <sz val="10"/>
        <color rgb="FF0000FF"/>
        <rFont val="Arial"/>
        <family val="2"/>
      </rPr>
      <t>(including independent charities)</t>
    </r>
  </si>
  <si>
    <r>
      <t xml:space="preserve">Charitable and other contributions to expenditure - received from other bodies </t>
    </r>
    <r>
      <rPr>
        <sz val="10"/>
        <color rgb="FF0000FF"/>
        <rFont val="Arial"/>
        <family val="2"/>
      </rPr>
      <t>(including independent charities)</t>
    </r>
  </si>
  <si>
    <r>
      <t>Other</t>
    </r>
    <r>
      <rPr>
        <sz val="10"/>
        <color rgb="FF0000FF"/>
        <rFont val="Arial"/>
        <family val="2"/>
      </rPr>
      <t xml:space="preserve"> (recognised in accordance with standards other than IFRS 15</t>
    </r>
    <r>
      <rPr>
        <sz val="10"/>
        <color theme="1"/>
        <rFont val="Arial"/>
        <family val="2"/>
      </rPr>
      <t>)</t>
    </r>
  </si>
  <si>
    <r>
      <t xml:space="preserve">Contributions to expenditure - consumables (inventory) donated from </t>
    </r>
    <r>
      <rPr>
        <sz val="10"/>
        <color rgb="FF0000FF"/>
        <rFont val="Arial"/>
        <family val="2"/>
      </rPr>
      <t>DHSC group bodies</t>
    </r>
    <r>
      <rPr>
        <sz val="10"/>
        <rFont val="Arial"/>
        <family val="2"/>
      </rPr>
      <t xml:space="preserve"> for COVID response</t>
    </r>
  </si>
  <si>
    <r>
      <t xml:space="preserve">Other auditor remuneration paid to the </t>
    </r>
    <r>
      <rPr>
        <b/>
        <sz val="10"/>
        <color rgb="FF0000FF"/>
        <rFont val="Arial"/>
        <family val="2"/>
      </rPr>
      <t>external auditor</t>
    </r>
    <r>
      <rPr>
        <b/>
        <sz val="10"/>
        <color theme="1"/>
        <rFont val="Arial"/>
        <family val="2"/>
      </rPr>
      <t xml:space="preserve"> is analysed as follows:</t>
    </r>
  </si>
  <si>
    <r>
      <t xml:space="preserve">5. internal audit services </t>
    </r>
    <r>
      <rPr>
        <sz val="10"/>
        <color rgb="FF0000FF"/>
        <rFont val="Arial"/>
        <family val="2"/>
      </rPr>
      <t>(only those payable to the external auditor)</t>
    </r>
  </si>
  <si>
    <r>
      <t xml:space="preserve">Movement in credit loss allowance: </t>
    </r>
    <r>
      <rPr>
        <u/>
        <sz val="10"/>
        <color rgb="FF0000FF"/>
        <rFont val="Arial"/>
        <family val="2"/>
      </rPr>
      <t>contract receivables/assets</t>
    </r>
  </si>
  <si>
    <r>
      <t xml:space="preserve">Movement in credit loss allowance: </t>
    </r>
    <r>
      <rPr>
        <sz val="10"/>
        <color rgb="FF0000FF"/>
        <rFont val="Arial"/>
        <family val="2"/>
      </rPr>
      <t>finance lease receivables</t>
    </r>
  </si>
  <si>
    <r>
      <t xml:space="preserve">Movement in credit loss allowance: </t>
    </r>
    <r>
      <rPr>
        <u/>
        <sz val="10"/>
        <color rgb="FF0000FF"/>
        <rFont val="Arial"/>
        <family val="2"/>
      </rPr>
      <t>all other</t>
    </r>
    <r>
      <rPr>
        <sz val="10"/>
        <color rgb="FF0000FF"/>
        <rFont val="Arial"/>
        <family val="2"/>
      </rPr>
      <t xml:space="preserve"> receivables &amp; investments</t>
    </r>
  </si>
  <si>
    <r>
      <t xml:space="preserve">Other auditor remuneration </t>
    </r>
    <r>
      <rPr>
        <sz val="10"/>
        <color rgb="FF0000FF"/>
        <rFont val="Arial"/>
        <family val="2"/>
      </rPr>
      <t>(payable to external auditor only)</t>
    </r>
  </si>
  <si>
    <r>
      <t>Purchase of healthcare from NHS and DHSC group bodies</t>
    </r>
    <r>
      <rPr>
        <sz val="10"/>
        <color rgb="FF0000FF"/>
        <rFont val="Arial"/>
        <family val="2"/>
      </rPr>
      <t xml:space="preserve"> (excl. expenses as a mental health collaborative lead provider)</t>
    </r>
  </si>
  <si>
    <r>
      <t xml:space="preserve">Purchase of healthcare from non-NHS and non-DHSC group bodies </t>
    </r>
    <r>
      <rPr>
        <sz val="10"/>
        <color rgb="FF0000FF"/>
        <rFont val="Arial"/>
        <family val="2"/>
      </rPr>
      <t>(excl. expenses as a mental health collaborative lead provider)</t>
    </r>
  </si>
  <si>
    <t>Limitation on auditor's liability</t>
  </si>
  <si>
    <t>Note 5.2 Employee Expenses</t>
  </si>
  <si>
    <r>
      <t>non-contractual payments</t>
    </r>
    <r>
      <rPr>
        <sz val="10"/>
        <color rgb="FF0000FF"/>
        <rFont val="Arial"/>
        <family val="2"/>
      </rPr>
      <t xml:space="preserve"> requiring HMT approval</t>
    </r>
    <r>
      <rPr>
        <sz val="10"/>
        <color theme="1"/>
        <rFont val="Arial"/>
        <family val="2"/>
      </rPr>
      <t xml:space="preserve"> made to individuals where the payment value was more than 12 months’ of their annual salary</t>
    </r>
  </si>
  <si>
    <r>
      <t>Recycling gains/(losses) on disposal of financial assets</t>
    </r>
    <r>
      <rPr>
        <sz val="10"/>
        <color rgb="FFFF0000"/>
        <rFont val="Arial"/>
        <family val="2"/>
      </rPr>
      <t xml:space="preserve"> </t>
    </r>
    <r>
      <rPr>
        <sz val="10"/>
        <color rgb="FF0000FF"/>
        <rFont val="Arial"/>
        <family val="2"/>
      </rPr>
      <t>mandated as FV through OCI</t>
    </r>
  </si>
  <si>
    <r>
      <t xml:space="preserve">Recycling gains/(losses) on disposal of charitable fund financial assets </t>
    </r>
    <r>
      <rPr>
        <sz val="10"/>
        <color rgb="FF0000FF"/>
        <rFont val="Arial"/>
        <family val="2"/>
      </rPr>
      <t>mandated as FV through OCI</t>
    </r>
  </si>
  <si>
    <t>Fair value gains/(losses) on financial liabilities</t>
  </si>
  <si>
    <t>Loss associated with loss of controlling interest in charitable fund</t>
  </si>
  <si>
    <t>Total impairments and (reversals)</t>
  </si>
  <si>
    <r>
      <t xml:space="preserve">Additions - purchased </t>
    </r>
    <r>
      <rPr>
        <sz val="10"/>
        <color rgb="FF0000FF"/>
        <rFont val="Arial"/>
        <family val="2"/>
      </rPr>
      <t>(including capital lifecycle additions)</t>
    </r>
  </si>
  <si>
    <r>
      <rPr>
        <sz val="10"/>
        <rFont val="Arial"/>
        <family val="2"/>
      </rPr>
      <t>Additions - IFRIC 12 scheme assets</t>
    </r>
    <r>
      <rPr>
        <sz val="10"/>
        <color rgb="FFFF0000"/>
        <rFont val="Arial"/>
        <family val="2"/>
      </rPr>
      <t xml:space="preserve"> </t>
    </r>
    <r>
      <rPr>
        <sz val="10"/>
        <color rgb="FF0000FF"/>
        <rFont val="Arial"/>
        <family val="2"/>
      </rPr>
      <t>(excluding lifecycle)</t>
    </r>
  </si>
  <si>
    <t>Reclassifications from RoU assets where ownership has transferred</t>
  </si>
  <si>
    <r>
      <t xml:space="preserve">Additions - purchased  </t>
    </r>
    <r>
      <rPr>
        <sz val="10"/>
        <color rgb="FF0000FF"/>
        <rFont val="Arial"/>
        <family val="2"/>
      </rPr>
      <t>(including capital lifecycle additions)</t>
    </r>
  </si>
  <si>
    <r>
      <t xml:space="preserve">Additions - IFRIC 12 scheme assets </t>
    </r>
    <r>
      <rPr>
        <sz val="10"/>
        <color rgb="FF0000FF"/>
        <rFont val="Arial"/>
        <family val="2"/>
      </rPr>
      <t>(excluding lifecycle)</t>
    </r>
  </si>
  <si>
    <t>Note 14.1 Right of use assets - 2023/24 - Total</t>
  </si>
  <si>
    <t>Note 14.2 Right of use assets - 2022/23 - Total</t>
  </si>
  <si>
    <r>
      <t xml:space="preserve">Reclassification of </t>
    </r>
    <r>
      <rPr>
        <sz val="10"/>
        <color rgb="FF0000FF"/>
        <rFont val="Arial"/>
        <family val="2"/>
      </rPr>
      <t>existing finance leased assets</t>
    </r>
    <r>
      <rPr>
        <sz val="10"/>
        <color theme="1"/>
        <rFont val="Arial"/>
        <family val="2"/>
      </rPr>
      <t xml:space="preserve"> to right of use assets on 1 April 2022</t>
    </r>
  </si>
  <si>
    <r>
      <t xml:space="preserve">Recognition of </t>
    </r>
    <r>
      <rPr>
        <sz val="10"/>
        <color rgb="FF0000FF"/>
        <rFont val="Arial"/>
        <family val="2"/>
      </rPr>
      <t>right of use assets for existing operating leases</t>
    </r>
    <r>
      <rPr>
        <sz val="10"/>
        <color theme="1"/>
        <rFont val="Arial"/>
        <family val="2"/>
      </rPr>
      <t xml:space="preserve"> on initial application of IFRS 16 on 1 April 2022</t>
    </r>
  </si>
  <si>
    <r>
      <t>Derecognition o</t>
    </r>
    <r>
      <rPr>
        <sz val="10"/>
        <rFont val="Arial"/>
        <family val="2"/>
      </rPr>
      <t>f right of use assets for</t>
    </r>
    <r>
      <rPr>
        <sz val="10"/>
        <color rgb="FF0000FF"/>
        <rFont val="Arial"/>
        <family val="2"/>
      </rPr>
      <t xml:space="preserve"> subleases reassessed as finance leases</t>
    </r>
    <r>
      <rPr>
        <sz val="10"/>
        <color theme="1"/>
        <rFont val="Arial"/>
        <family val="2"/>
      </rPr>
      <t xml:space="preserve"> on initial application of IFRS 16 on 1 April 2022</t>
    </r>
  </si>
  <si>
    <t>Note 15 Investment property</t>
  </si>
  <si>
    <r>
      <t xml:space="preserve">Note 17.1 Other investments / financial assets </t>
    </r>
    <r>
      <rPr>
        <b/>
        <sz val="10"/>
        <color rgb="FF0000FF"/>
        <rFont val="Arial"/>
        <family val="2"/>
      </rPr>
      <t>(non-current)</t>
    </r>
  </si>
  <si>
    <t>This is an analysis of the net carrying amount (after any credit loss allowances). Movements in credit loss allowance are recorded here as impairments.</t>
  </si>
  <si>
    <r>
      <t xml:space="preserve">Note 16 Investments in joint ventures and associates </t>
    </r>
    <r>
      <rPr>
        <b/>
        <sz val="10"/>
        <color rgb="FF0000FF"/>
        <rFont val="Arial"/>
        <family val="2"/>
      </rPr>
      <t xml:space="preserve">(equity accounting) </t>
    </r>
  </si>
  <si>
    <r>
      <t>Fair value gains</t>
    </r>
    <r>
      <rPr>
        <sz val="10"/>
        <color rgb="FF0000FF"/>
        <rFont val="Arial"/>
        <family val="2"/>
      </rPr>
      <t xml:space="preserve"> [taken to I&amp;E]</t>
    </r>
  </si>
  <si>
    <r>
      <t xml:space="preserve">Fair value losses (impairment) </t>
    </r>
    <r>
      <rPr>
        <sz val="10"/>
        <color rgb="FF0000FF"/>
        <rFont val="Arial"/>
        <family val="2"/>
      </rPr>
      <t>[taken to I&amp;E]</t>
    </r>
  </si>
  <si>
    <r>
      <t xml:space="preserve">Fair value movements [taken to OCI] </t>
    </r>
    <r>
      <rPr>
        <sz val="10"/>
        <color rgb="FF0000FF"/>
        <rFont val="Arial"/>
        <family val="2"/>
      </rPr>
      <t>(for financial assets mandated as FV through OCI)</t>
    </r>
  </si>
  <si>
    <r>
      <t>Fair value movements [taken to OCI]</t>
    </r>
    <r>
      <rPr>
        <sz val="10"/>
        <color rgb="FF0000FF"/>
        <rFont val="Arial"/>
        <family val="2"/>
      </rPr>
      <t xml:space="preserve"> (for equity instruments designated as FV through OCI)</t>
    </r>
  </si>
  <si>
    <r>
      <t xml:space="preserve">Amortisation at the effective interest rate </t>
    </r>
    <r>
      <rPr>
        <sz val="10"/>
        <color rgb="FF0000FF"/>
        <rFont val="Arial"/>
        <family val="2"/>
      </rPr>
      <t>(assets held at amortised cost only where applicable)</t>
    </r>
  </si>
  <si>
    <r>
      <t xml:space="preserve">Note 17.2 Other investments / financial assets </t>
    </r>
    <r>
      <rPr>
        <b/>
        <sz val="10"/>
        <color rgb="FF0000FF"/>
        <rFont val="Arial"/>
        <family val="2"/>
      </rPr>
      <t>(current)</t>
    </r>
  </si>
  <si>
    <t>Other equity movements (translation gains/losses)</t>
  </si>
  <si>
    <r>
      <t xml:space="preserve">Contract receivables (IFRS 15): </t>
    </r>
    <r>
      <rPr>
        <sz val="10"/>
        <color rgb="FF0000FF"/>
        <rFont val="Arial"/>
        <family val="2"/>
      </rPr>
      <t>invoiced</t>
    </r>
  </si>
  <si>
    <r>
      <t xml:space="preserve">Contract receivables (IFRS 15): </t>
    </r>
    <r>
      <rPr>
        <sz val="10"/>
        <color rgb="FF0000FF"/>
        <rFont val="Arial"/>
        <family val="2"/>
      </rPr>
      <t>not yet invoiced / non-invoiced</t>
    </r>
  </si>
  <si>
    <r>
      <t xml:space="preserve">Allowance for impaired </t>
    </r>
    <r>
      <rPr>
        <u/>
        <sz val="10"/>
        <color rgb="FF0000FF"/>
        <rFont val="Arial"/>
        <family val="2"/>
      </rPr>
      <t>contract</t>
    </r>
    <r>
      <rPr>
        <sz val="10"/>
        <color theme="1"/>
        <rFont val="Arial"/>
        <family val="2"/>
      </rPr>
      <t xml:space="preserve"> receivables / assets</t>
    </r>
  </si>
  <si>
    <r>
      <t xml:space="preserve">Allowance for impaired </t>
    </r>
    <r>
      <rPr>
        <u/>
        <sz val="10"/>
        <color rgb="FF0000FF"/>
        <rFont val="Arial"/>
        <family val="2"/>
      </rPr>
      <t>other</t>
    </r>
    <r>
      <rPr>
        <sz val="10"/>
        <color theme="1"/>
        <rFont val="Arial"/>
        <family val="2"/>
      </rPr>
      <t xml:space="preserve"> receivables</t>
    </r>
  </si>
  <si>
    <r>
      <t xml:space="preserve">Interest receivable </t>
    </r>
    <r>
      <rPr>
        <sz val="10"/>
        <color rgb="FF0000FF"/>
        <rFont val="Arial"/>
        <family val="2"/>
      </rPr>
      <t>(excludes finance lease interest)</t>
    </r>
  </si>
  <si>
    <r>
      <t>Contract receivables (IFRS 15):</t>
    </r>
    <r>
      <rPr>
        <sz val="10"/>
        <color rgb="FF0000FF"/>
        <rFont val="Arial"/>
        <family val="2"/>
      </rPr>
      <t xml:space="preserve"> invoiced</t>
    </r>
  </si>
  <si>
    <r>
      <t xml:space="preserve">Allowance for impaired </t>
    </r>
    <r>
      <rPr>
        <u/>
        <sz val="10"/>
        <color rgb="FF0000FF"/>
        <rFont val="Arial"/>
        <family val="2"/>
      </rPr>
      <t>other</t>
    </r>
    <r>
      <rPr>
        <sz val="10"/>
        <color rgb="FFFF0000"/>
        <rFont val="Arial"/>
        <family val="2"/>
      </rPr>
      <t xml:space="preserve"> </t>
    </r>
    <r>
      <rPr>
        <sz val="10"/>
        <color theme="1"/>
        <rFont val="Arial"/>
        <family val="2"/>
      </rPr>
      <t>receivables</t>
    </r>
  </si>
  <si>
    <t>Per the GAM (4.279) the simplified approach must be used for all current and non-current receivables, thereby recognising lifetime expected credit losses.</t>
  </si>
  <si>
    <r>
      <t>Deferred income</t>
    </r>
    <r>
      <rPr>
        <sz val="10"/>
        <rFont val="Arial"/>
        <family val="2"/>
      </rPr>
      <t>:</t>
    </r>
    <r>
      <rPr>
        <sz val="10"/>
        <color rgb="FF0000FF"/>
        <rFont val="Arial"/>
        <family val="2"/>
      </rPr>
      <t xml:space="preserve"> contract liability (IFRS 15)</t>
    </r>
  </si>
  <si>
    <r>
      <t xml:space="preserve">Lease incentives </t>
    </r>
    <r>
      <rPr>
        <sz val="10"/>
        <color rgb="FF0000FF"/>
        <rFont val="Arial"/>
        <family val="2"/>
      </rPr>
      <t>(relating to low value / short term leases only)</t>
    </r>
  </si>
  <si>
    <r>
      <t>Deferred income:</t>
    </r>
    <r>
      <rPr>
        <sz val="10"/>
        <color rgb="FF0000FF"/>
        <rFont val="Arial"/>
        <family val="2"/>
      </rPr>
      <t xml:space="preserve"> other (non-IFRS 15)</t>
    </r>
  </si>
  <si>
    <r>
      <t>Deferred income</t>
    </r>
    <r>
      <rPr>
        <sz val="10"/>
        <rFont val="Arial"/>
        <family val="2"/>
      </rPr>
      <t xml:space="preserve">: </t>
    </r>
    <r>
      <rPr>
        <sz val="10"/>
        <color rgb="FF0000FF"/>
        <rFont val="Arial"/>
        <family val="2"/>
      </rPr>
      <t>contract liability (IFRS 15)</t>
    </r>
  </si>
  <si>
    <r>
      <t>Lease additions (not recognised as RoU asset due to simultaneous sublease being created)</t>
    </r>
    <r>
      <rPr>
        <sz val="10"/>
        <color rgb="FFFF0000"/>
        <rFont val="Arial"/>
        <family val="2"/>
      </rPr>
      <t xml:space="preserve"> - </t>
    </r>
    <r>
      <rPr>
        <sz val="10"/>
        <color rgb="FF0000FF"/>
        <rFont val="Arial"/>
        <family val="2"/>
      </rPr>
      <t>intra-government subleases</t>
    </r>
  </si>
  <si>
    <r>
      <t xml:space="preserve">Lease additions (not recognised as RoU asset due to simultaneous sublease being created) - </t>
    </r>
    <r>
      <rPr>
        <sz val="10"/>
        <color rgb="FF0000FF"/>
        <rFont val="Arial"/>
        <family val="2"/>
      </rPr>
      <t>external to government subleases</t>
    </r>
  </si>
  <si>
    <r>
      <t xml:space="preserve">Lease liability remeasurements (relating to finance subleased asset - recognised in expenditure) </t>
    </r>
    <r>
      <rPr>
        <sz val="10"/>
        <color rgb="FF0000FF"/>
        <rFont val="Arial"/>
        <family val="2"/>
      </rPr>
      <t>(free text required)</t>
    </r>
  </si>
  <si>
    <r>
      <t>Lease additions (not recognised as RoU asset due to simultaneous sublease being created)</t>
    </r>
    <r>
      <rPr>
        <sz val="10"/>
        <color rgb="FFFF0000"/>
        <rFont val="Arial"/>
        <family val="2"/>
      </rPr>
      <t xml:space="preserve"> -</t>
    </r>
    <r>
      <rPr>
        <sz val="10"/>
        <color rgb="FF0000FF"/>
        <rFont val="Arial"/>
        <family val="2"/>
      </rPr>
      <t xml:space="preserve"> intra-government subleases</t>
    </r>
  </si>
  <si>
    <r>
      <t>Lease additions (not recognised as RoU asset due to simultaneous sublease being created) -</t>
    </r>
    <r>
      <rPr>
        <sz val="10"/>
        <color rgb="FF0000FF"/>
        <rFont val="Arial"/>
        <family val="2"/>
      </rPr>
      <t xml:space="preserve"> external to government subleases</t>
    </r>
  </si>
  <si>
    <r>
      <t xml:space="preserve">Financing cash flows - interest (for liabilities measured at amortised cost) - </t>
    </r>
    <r>
      <rPr>
        <sz val="10"/>
        <color rgb="FF0000FF"/>
        <rFont val="Arial"/>
        <family val="2"/>
      </rPr>
      <t>excludes contingent rent for PFI</t>
    </r>
  </si>
  <si>
    <r>
      <t>Financing cash flows - interest (for liabilities measured at amortised cost) -</t>
    </r>
    <r>
      <rPr>
        <sz val="10"/>
        <color rgb="FF0000FF"/>
        <rFont val="Arial"/>
        <family val="2"/>
      </rPr>
      <t xml:space="preserve"> excludes contingent rent</t>
    </r>
  </si>
  <si>
    <t>Net value of contingent liabilities</t>
  </si>
  <si>
    <t>Net value of contingent assets</t>
  </si>
  <si>
    <r>
      <t xml:space="preserve">Note 33.2 </t>
    </r>
    <r>
      <rPr>
        <b/>
        <sz val="10"/>
        <color rgb="FF0000FF"/>
        <rFont val="Arial"/>
        <family val="2"/>
      </rPr>
      <t>Total</t>
    </r>
    <r>
      <rPr>
        <b/>
        <sz val="10"/>
        <rFont val="Arial"/>
        <family val="2"/>
      </rPr>
      <t xml:space="preserve"> future payments committed in respect of PFI, LIFT or other service concession arrangements </t>
    </r>
    <r>
      <rPr>
        <b/>
        <sz val="10"/>
        <color rgb="FF0000FF"/>
        <rFont val="Arial"/>
        <family val="2"/>
      </rPr>
      <t>(includes but may not be limited to total future unitary payments)</t>
    </r>
  </si>
  <si>
    <r>
      <rPr>
        <b/>
        <sz val="10"/>
        <color rgb="FF0000FF"/>
        <rFont val="Arial"/>
        <family val="2"/>
      </rPr>
      <t xml:space="preserve">Total future payments </t>
    </r>
    <r>
      <rPr>
        <b/>
        <sz val="10"/>
        <color theme="1"/>
        <rFont val="Arial"/>
        <family val="2"/>
      </rPr>
      <t>committed in respect of PFI, LIFT or other service concession arrangements</t>
    </r>
  </si>
  <si>
    <r>
      <t>Increase in cash and cash equivalents</t>
    </r>
    <r>
      <rPr>
        <sz val="10"/>
        <color rgb="FF0000FF"/>
        <rFont val="Arial"/>
        <family val="2"/>
      </rPr>
      <t xml:space="preserve"> (impact of PDC dividend only)</t>
    </r>
  </si>
  <si>
    <t>Table 33B Number of on-SoFP PFI and LIFT schemes and other service concession schemes</t>
  </si>
  <si>
    <t>CAP2530</t>
  </si>
  <si>
    <t>Number of schemes that the trust has (accounted for on-SoFP) as at 31 March 2024</t>
  </si>
  <si>
    <t>Discloses the book values of financial assets recognised in the SoFP analysed by measurement basis under IFRS 9</t>
  </si>
  <si>
    <t>This table discloses the book values of financial assets recognised in the SoFP analysed by measurement basis under IFRS 9. Amounts should therefore be net of any allowances for credit losses (impairments)</t>
  </si>
  <si>
    <r>
      <t xml:space="preserve">Financial assets at fair value through </t>
    </r>
    <r>
      <rPr>
        <b/>
        <sz val="10"/>
        <color rgb="FF0000FF"/>
        <rFont val="Arial"/>
        <family val="2"/>
      </rPr>
      <t>I&amp;E</t>
    </r>
  </si>
  <si>
    <r>
      <t xml:space="preserve">Financial assets at fair value through </t>
    </r>
    <r>
      <rPr>
        <b/>
        <sz val="10"/>
        <color rgb="FF0000FF"/>
        <rFont val="Arial"/>
        <family val="2"/>
      </rPr>
      <t>OCI</t>
    </r>
  </si>
  <si>
    <t>(This disclosure requirement arises from paragraph 59(b) of IFRS 16)</t>
  </si>
  <si>
    <r>
      <t xml:space="preserve">Value of transactions </t>
    </r>
    <r>
      <rPr>
        <sz val="10"/>
        <color rgb="FF0000FF"/>
        <rFont val="Arial"/>
        <family val="2"/>
      </rPr>
      <t>directly</t>
    </r>
    <r>
      <rPr>
        <sz val="10"/>
        <color theme="1"/>
        <rFont val="Arial"/>
        <family val="2"/>
      </rPr>
      <t xml:space="preserve"> with board members </t>
    </r>
    <r>
      <rPr>
        <sz val="10"/>
        <color rgb="FF0000FF"/>
        <rFont val="Arial"/>
        <family val="2"/>
      </rPr>
      <t>(excluding salaries)</t>
    </r>
  </si>
  <si>
    <r>
      <t xml:space="preserve">Value of transactions </t>
    </r>
    <r>
      <rPr>
        <sz val="10"/>
        <color rgb="FF0000FF"/>
        <rFont val="Arial"/>
        <family val="2"/>
      </rPr>
      <t>directly</t>
    </r>
    <r>
      <rPr>
        <sz val="10"/>
        <color theme="1"/>
        <rFont val="Arial"/>
        <family val="2"/>
      </rPr>
      <t xml:space="preserve"> with key staff members </t>
    </r>
    <r>
      <rPr>
        <sz val="10"/>
        <color rgb="FF0000FF"/>
        <rFont val="Arial"/>
        <family val="2"/>
      </rPr>
      <t>(excluding salaries)</t>
    </r>
  </si>
  <si>
    <r>
      <t xml:space="preserve">Charitable funds </t>
    </r>
    <r>
      <rPr>
        <sz val="10"/>
        <color rgb="FF0000FF"/>
        <rFont val="Arial"/>
        <family val="2"/>
      </rPr>
      <t>(where not consolidated)</t>
    </r>
  </si>
  <si>
    <r>
      <t xml:space="preserve">Value of balances </t>
    </r>
    <r>
      <rPr>
        <sz val="10"/>
        <color rgb="FF0000FF"/>
        <rFont val="Arial"/>
        <family val="2"/>
      </rPr>
      <t>directly</t>
    </r>
    <r>
      <rPr>
        <sz val="10"/>
        <color theme="1"/>
        <rFont val="Arial"/>
        <family val="2"/>
      </rPr>
      <t xml:space="preserve"> with board members </t>
    </r>
    <r>
      <rPr>
        <sz val="10"/>
        <color rgb="FF0000FF"/>
        <rFont val="Arial"/>
        <family val="2"/>
      </rPr>
      <t>(excluding salaries)</t>
    </r>
  </si>
  <si>
    <r>
      <t xml:space="preserve">Value of balances </t>
    </r>
    <r>
      <rPr>
        <sz val="10"/>
        <color rgb="FF0000FF"/>
        <rFont val="Arial"/>
        <family val="2"/>
      </rPr>
      <t>directly</t>
    </r>
    <r>
      <rPr>
        <sz val="10"/>
        <color theme="1"/>
        <rFont val="Arial"/>
        <family val="2"/>
      </rPr>
      <t xml:space="preserve"> with key staff members </t>
    </r>
    <r>
      <rPr>
        <sz val="10"/>
        <color rgb="FF0000FF"/>
        <rFont val="Arial"/>
        <family val="2"/>
      </rPr>
      <t>(excluding salaries)</t>
    </r>
  </si>
  <si>
    <r>
      <t>Charitable funds</t>
    </r>
    <r>
      <rPr>
        <sz val="10"/>
        <color rgb="FF0000FF"/>
        <rFont val="Arial"/>
        <family val="2"/>
      </rPr>
      <t xml:space="preserve"> (where not consolidated)</t>
    </r>
  </si>
  <si>
    <r>
      <t xml:space="preserve">Value of credit loss allowances held against related parties </t>
    </r>
    <r>
      <rPr>
        <sz val="10"/>
        <color rgb="FF0000FF"/>
        <rFont val="Arial"/>
        <family val="2"/>
      </rPr>
      <t>(excludes salaries)</t>
    </r>
  </si>
  <si>
    <r>
      <t xml:space="preserve">Value of balances with related parties written off in year </t>
    </r>
    <r>
      <rPr>
        <sz val="10"/>
        <color rgb="FF0000FF"/>
        <rFont val="Arial"/>
        <family val="2"/>
      </rPr>
      <t>(excludes salaries)</t>
    </r>
  </si>
  <si>
    <t>Add back income for impact of 2022/23 post-accounts PSF reallocation</t>
  </si>
  <si>
    <t>Note 37.3 Other financial commitments</t>
  </si>
  <si>
    <t>Only Used by NHS Trusts</t>
  </si>
  <si>
    <t>Gift 1</t>
  </si>
  <si>
    <t>Gift 2</t>
  </si>
  <si>
    <t>Gift 3</t>
  </si>
  <si>
    <t>Gift 4</t>
  </si>
  <si>
    <t>Gift 5</t>
  </si>
  <si>
    <r>
      <t xml:space="preserve">e. other employment payments </t>
    </r>
    <r>
      <rPr>
        <sz val="10"/>
        <color rgb="FF0000FF"/>
        <rFont val="Arial"/>
        <family val="2"/>
      </rPr>
      <t>(should not include special severance payments which are disclosed below)</t>
    </r>
  </si>
  <si>
    <t xml:space="preserve">This note should only include gifts given by the trust, not gifts received by the trust.
</t>
  </si>
  <si>
    <t>Individual special payments over £95k require HM Treasury approval prior to payment. The GAM only requires separate disclosure of these amounts in local accounts if they are £300k or more.</t>
  </si>
  <si>
    <r>
      <t xml:space="preserve">Aligned payment &amp; incentive (API) income - </t>
    </r>
    <r>
      <rPr>
        <sz val="10"/>
        <color rgb="FF0000FF"/>
        <rFont val="Arial"/>
        <family val="2"/>
      </rPr>
      <t>Variable</t>
    </r>
    <r>
      <rPr>
        <sz val="10"/>
        <rFont val="Arial"/>
        <family val="2"/>
      </rPr>
      <t xml:space="preserve"> (based on activity)</t>
    </r>
  </si>
  <si>
    <r>
      <t xml:space="preserve">Aligned payment &amp; incentive (API) income - </t>
    </r>
    <r>
      <rPr>
        <sz val="10"/>
        <color rgb="FF0000FF"/>
        <rFont val="Arial"/>
        <family val="2"/>
      </rPr>
      <t>Fixed</t>
    </r>
    <r>
      <rPr>
        <sz val="10"/>
        <rFont val="Arial"/>
        <family val="2"/>
      </rPr>
      <t xml:space="preserve"> (not variable based on activity)</t>
    </r>
  </si>
  <si>
    <t>Note 4.2 Limitation on auditor's liability</t>
  </si>
  <si>
    <t>- Contingent finance costs</t>
  </si>
  <si>
    <t>Note 10 Discontinued operations</t>
  </si>
  <si>
    <r>
      <t xml:space="preserve">Loss recognised on return of donated COVID assets to DHSC </t>
    </r>
    <r>
      <rPr>
        <sz val="10"/>
        <color rgb="FFFF0000"/>
        <rFont val="Arial"/>
        <family val="2"/>
      </rPr>
      <t>(comparative only)</t>
    </r>
  </si>
  <si>
    <r>
      <t xml:space="preserve">Contract receivables and contract assets </t>
    </r>
    <r>
      <rPr>
        <sz val="10"/>
        <rFont val="Arial"/>
        <family val="2"/>
      </rPr>
      <t xml:space="preserve">- </t>
    </r>
    <r>
      <rPr>
        <sz val="10"/>
        <color rgb="FF0000FF"/>
        <rFont val="Arial"/>
        <family val="2"/>
      </rPr>
      <t>due from DHSC group bodies</t>
    </r>
  </si>
  <si>
    <r>
      <t xml:space="preserve">Contract receivables and contract assets </t>
    </r>
    <r>
      <rPr>
        <sz val="10"/>
        <rFont val="Arial"/>
        <family val="2"/>
      </rPr>
      <t>-</t>
    </r>
    <r>
      <rPr>
        <sz val="10"/>
        <color rgb="FF0000FF"/>
        <rFont val="Arial"/>
        <family val="2"/>
      </rPr>
      <t xml:space="preserve"> due from other bodies</t>
    </r>
  </si>
  <si>
    <r>
      <t>All other receivables</t>
    </r>
    <r>
      <rPr>
        <sz val="10"/>
        <rFont val="Arial"/>
        <family val="2"/>
      </rPr>
      <t xml:space="preserve"> - </t>
    </r>
    <r>
      <rPr>
        <sz val="10"/>
        <color rgb="FF0000FF"/>
        <rFont val="Arial"/>
        <family val="2"/>
      </rPr>
      <t xml:space="preserve">due from DHSC group bodies </t>
    </r>
    <r>
      <rPr>
        <b/>
        <sz val="10"/>
        <color rgb="FF0000FF"/>
        <rFont val="Arial"/>
        <family val="2"/>
      </rPr>
      <t xml:space="preserve"> </t>
    </r>
  </si>
  <si>
    <r>
      <t>All other receivables</t>
    </r>
    <r>
      <rPr>
        <sz val="10"/>
        <rFont val="Arial"/>
        <family val="2"/>
      </rPr>
      <t xml:space="preserve"> - </t>
    </r>
    <r>
      <rPr>
        <sz val="10"/>
        <color rgb="FF0000FF"/>
        <rFont val="Arial"/>
        <family val="2"/>
      </rPr>
      <t>due from other bodies</t>
    </r>
  </si>
  <si>
    <t>This disclosure is a requirement of IAS 7 (paragraph 44A)</t>
  </si>
  <si>
    <r>
      <t xml:space="preserve">This maturity analysis for financial liabilities is required by IFRS 7 (para B11D) to be an analysis of </t>
    </r>
    <r>
      <rPr>
        <b/>
        <u/>
        <sz val="10"/>
        <color rgb="FF0000FF"/>
        <rFont val="Arial"/>
        <family val="2"/>
      </rPr>
      <t>undiscounted</t>
    </r>
    <r>
      <rPr>
        <sz val="10"/>
        <color rgb="FF0000FF"/>
        <rFont val="Arial"/>
        <family val="2"/>
      </rPr>
      <t xml:space="preserve"> future contractual cash flows (ie gross liabilities including finance charges). It is not expected to match the book values above. Further guidance can be found in the TAC completion instructions.</t>
    </r>
  </si>
  <si>
    <r>
      <t xml:space="preserve">Of which, </t>
    </r>
    <r>
      <rPr>
        <b/>
        <sz val="10"/>
        <color rgb="FF0000FF"/>
        <rFont val="Arial"/>
        <family val="2"/>
      </rPr>
      <t>losses of £300,000</t>
    </r>
    <r>
      <rPr>
        <b/>
        <sz val="10"/>
        <rFont val="Arial"/>
        <family val="2"/>
      </rPr>
      <t xml:space="preserve"> or more: </t>
    </r>
  </si>
  <si>
    <r>
      <t>Of which,</t>
    </r>
    <r>
      <rPr>
        <b/>
        <sz val="10"/>
        <color rgb="FF0000FF"/>
        <rFont val="Arial"/>
        <family val="2"/>
      </rPr>
      <t xml:space="preserve"> special payments of £95,000 </t>
    </r>
    <r>
      <rPr>
        <b/>
        <sz val="10"/>
        <rFont val="Arial"/>
        <family val="2"/>
      </rPr>
      <t xml:space="preserve">or more: </t>
    </r>
  </si>
  <si>
    <r>
      <t>Of which, cases of</t>
    </r>
    <r>
      <rPr>
        <sz val="10"/>
        <color rgb="FF0000FF"/>
        <rFont val="Arial"/>
        <family val="2"/>
      </rPr>
      <t xml:space="preserve"> £300,000 </t>
    </r>
    <r>
      <rPr>
        <sz val="10"/>
        <rFont val="Arial"/>
        <family val="2"/>
      </rPr>
      <t xml:space="preserve">or more: </t>
    </r>
  </si>
  <si>
    <t xml:space="preserve"> </t>
  </si>
  <si>
    <r>
      <t>Clinical commission</t>
    </r>
    <r>
      <rPr>
        <sz val="10"/>
        <rFont val="Arial"/>
        <family val="2"/>
      </rPr>
      <t>ing groups (comparative only)</t>
    </r>
  </si>
  <si>
    <t>Clinical commissioning groups (comparative only)</t>
  </si>
  <si>
    <t>Pension cost - employer contributions paid by NHSE on provider's behalf (6.3%)</t>
  </si>
  <si>
    <t>Note that columns F, H and L are entered in £000
NHS Trusts - note that the GAM advises local accounts should be in £</t>
  </si>
  <si>
    <r>
      <t xml:space="preserve">Non-contractual payments requiring HMT approval </t>
    </r>
    <r>
      <rPr>
        <sz val="10"/>
        <color rgb="FF0000FF"/>
        <rFont val="Arial"/>
        <family val="2"/>
      </rPr>
      <t>(special severance payments)</t>
    </r>
  </si>
  <si>
    <t>Finance costs on PFI, LIFT and other service concession arrangements</t>
  </si>
  <si>
    <t>Finance lease receivables</t>
  </si>
  <si>
    <t>Finance lease receivables - not yet invoiced / not relating to current year</t>
  </si>
  <si>
    <t xml:space="preserve">Finance lease receivables - invoiced / due but not yet paid </t>
  </si>
  <si>
    <r>
      <t>Capitalised lease dilapidations - c</t>
    </r>
    <r>
      <rPr>
        <sz val="10"/>
        <color rgb="FF0000FF"/>
        <rFont val="Arial"/>
        <family val="2"/>
      </rPr>
      <t>ost capitalised under IFRS 16</t>
    </r>
  </si>
  <si>
    <t>Other (Includes lease dilapidations previously charged to revenue)</t>
  </si>
  <si>
    <r>
      <t xml:space="preserve">Other
</t>
    </r>
    <r>
      <rPr>
        <sz val="10"/>
        <rFont val="Arial"/>
        <family val="2"/>
      </rPr>
      <t>(Includes lease dilapidations previously charged to revenue)</t>
    </r>
  </si>
  <si>
    <t>- Contingent rent (should be nil in 2023/24 on an IFRS 16 basis)</t>
  </si>
  <si>
    <t>Reduction in contingent rent (including amounts recognised in service costs)</t>
  </si>
  <si>
    <t>Decrease in cash outflows for financing element of PFI / LIFT (including amounts recorded in service costs)</t>
  </si>
  <si>
    <t>Amount included in provisions of the NHS Resolution in respect of clinical negligence liabilities of the NHS provider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</si>
</sst>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164" formatCode="_(&quot;£&quot;* #,##0_);_(&quot;£&quot;* \(#,##0\);_(&quot;£&quot;* &quot;-&quot;_);_(@_)"/>
    <numFmt numFmtId="165" formatCode="_(* #,##0_);_(* \(#,##0\);_(* &quot;-&quot;_);_(@_)"/>
    <numFmt numFmtId="166" formatCode="#,##0;[Red]\(#,##0\)"/>
    <numFmt numFmtId="167" formatCode="[$-F800]dddd\,\ mmmm\ dd\,\ yyyy"/>
    <numFmt numFmtId="168" formatCode="#,##0.0_);\(#,##0.0\)"/>
    <numFmt numFmtId="169" formatCode="dd/mm/yyyy;@"/>
    <numFmt numFmtId="170" formatCode="0.00;[Red]0.00"/>
    <numFmt numFmtId="171" formatCode="0.0%;[Red]\(0.0%\)"/>
    <numFmt numFmtId="172" formatCode="#,##0.000;[Red]\(#,##0.000\)"/>
    <numFmt numFmtId="173" formatCode="dd/mm/yy;@"/>
    <numFmt numFmtId="174" formatCode="#,##0;\(#,##0\)"/>
    <numFmt numFmtId="175" formatCode="0.00%;\(0.00%\)"/>
    <numFmt numFmtId="176" formatCode="_-* #,##0_-;[Red]\(#,##0\);_-* &quot;-&quot;_-;_-@_-"/>
    <numFmt numFmtId="177" formatCode="&quot;£&quot;#,##0_);[Red]\(&quot;£&quot;#,##0\)"/>
    <numFmt numFmtId="178" formatCode="0.00%;[Red]\(0.00%\)"/>
  </numFmts>
  <fonts count="49" x14ac:knownFonts="1">
    <font>
      <sz val="10"/>
      <color theme="1"/>
      <name val="Arial"/>
      <family val="2"/>
    </font>
    <font>
      <sz val="11"/>
      <color theme="1"/>
      <name val="Calibri"/>
      <family val="2"/>
      <scheme val="minor"/>
    </font>
    <font>
      <sz val="10"/>
      <color theme="1"/>
      <name val="Arial"/>
      <family val="2"/>
    </font>
    <font>
      <b/>
      <sz val="10"/>
      <name val="Arial"/>
      <family val="2"/>
    </font>
    <font>
      <sz val="10"/>
      <name val="Arial"/>
      <family val="2"/>
    </font>
    <font>
      <sz val="10"/>
      <color indexed="8"/>
      <name val="Arial"/>
      <family val="2"/>
    </font>
    <font>
      <b/>
      <sz val="10"/>
      <color indexed="8"/>
      <name val="Arial"/>
      <family val="2"/>
    </font>
    <font>
      <b/>
      <sz val="8"/>
      <color indexed="8"/>
      <name val="Arial"/>
      <family val="2"/>
    </font>
    <font>
      <u/>
      <sz val="10"/>
      <color indexed="12"/>
      <name val="MS Sans Serif"/>
      <family val="2"/>
    </font>
    <font>
      <sz val="10"/>
      <color rgb="FFFF0000"/>
      <name val="Arial"/>
      <family val="2"/>
    </font>
    <font>
      <sz val="10"/>
      <color theme="0"/>
      <name val="Arial"/>
      <family val="2"/>
    </font>
    <font>
      <b/>
      <sz val="11"/>
      <color theme="1"/>
      <name val="Calibri"/>
      <family val="2"/>
      <scheme val="minor"/>
    </font>
    <font>
      <sz val="11"/>
      <color rgb="FF3F3F76"/>
      <name val="Calibri"/>
      <family val="2"/>
      <scheme val="minor"/>
    </font>
    <font>
      <sz val="11"/>
      <color rgb="FFFA7D00"/>
      <name val="Calibri"/>
      <family val="2"/>
      <scheme val="minor"/>
    </font>
    <font>
      <b/>
      <sz val="11"/>
      <color theme="0"/>
      <name val="Calibri"/>
      <family val="2"/>
      <scheme val="minor"/>
    </font>
    <font>
      <b/>
      <sz val="10"/>
      <color theme="1"/>
      <name val="Arial"/>
      <family val="2"/>
    </font>
    <font>
      <sz val="11"/>
      <color rgb="FFFF0000"/>
      <name val="Calibri"/>
      <family val="2"/>
      <scheme val="minor"/>
    </font>
    <font>
      <sz val="10"/>
      <color rgb="FF0000FF"/>
      <name val="Arial"/>
      <family val="2"/>
    </font>
    <font>
      <i/>
      <sz val="11"/>
      <color rgb="FF7F7F7F"/>
      <name val="Calibri"/>
      <family val="2"/>
      <scheme val="minor"/>
    </font>
    <font>
      <u/>
      <sz val="11"/>
      <color theme="10"/>
      <name val="Calibri"/>
      <family val="2"/>
      <scheme val="minor"/>
    </font>
    <font>
      <b/>
      <sz val="8"/>
      <color theme="1"/>
      <name val="Arial"/>
      <family val="2"/>
    </font>
    <font>
      <u/>
      <sz val="10"/>
      <color theme="10"/>
      <name val="Arial"/>
      <family val="2"/>
    </font>
    <font>
      <b/>
      <sz val="8"/>
      <name val="Arial"/>
      <family val="2"/>
    </font>
    <font>
      <sz val="10"/>
      <color rgb="FF00B0F0"/>
      <name val="Arial"/>
      <family val="2"/>
    </font>
    <font>
      <sz val="12"/>
      <name val="Arial"/>
      <family val="2"/>
    </font>
    <font>
      <b/>
      <i/>
      <sz val="10"/>
      <color theme="1"/>
      <name val="Times New Roman"/>
      <family val="1"/>
    </font>
    <font>
      <i/>
      <sz val="10"/>
      <color rgb="FF0070C0"/>
      <name val="Arial"/>
      <family val="2"/>
    </font>
    <font>
      <b/>
      <sz val="12"/>
      <color rgb="FF0000FF"/>
      <name val="Arial"/>
      <family val="2"/>
    </font>
    <font>
      <b/>
      <sz val="10"/>
      <color rgb="FF0000FF"/>
      <name val="Arial"/>
      <family val="2"/>
    </font>
    <font>
      <b/>
      <sz val="10"/>
      <color theme="0"/>
      <name val="Arial"/>
      <family val="2"/>
    </font>
    <font>
      <b/>
      <sz val="11"/>
      <color rgb="FF0000FF"/>
      <name val="Arial"/>
      <family val="2"/>
    </font>
    <font>
      <sz val="8"/>
      <name val="Arial"/>
      <family val="2"/>
    </font>
    <font>
      <sz val="11"/>
      <color theme="1"/>
      <name val="Arial"/>
      <family val="2"/>
    </font>
    <font>
      <sz val="11"/>
      <color rgb="FF000000"/>
      <name val="Calibri"/>
      <family val="2"/>
    </font>
    <font>
      <sz val="11"/>
      <color rgb="FFFF0000"/>
      <name val="Arial"/>
      <family val="2"/>
    </font>
    <font>
      <sz val="10"/>
      <color theme="2"/>
      <name val="Arial"/>
      <family val="2"/>
    </font>
    <font>
      <u/>
      <sz val="10"/>
      <color theme="1"/>
      <name val="Arial"/>
      <family val="2"/>
    </font>
    <font>
      <i/>
      <sz val="10"/>
      <color theme="2"/>
      <name val="Arial"/>
      <family val="2"/>
    </font>
    <font>
      <sz val="10"/>
      <color theme="10"/>
      <name val="Arial"/>
      <family val="2"/>
    </font>
    <font>
      <b/>
      <sz val="12"/>
      <color theme="0"/>
      <name val="Arial"/>
      <family val="2"/>
    </font>
    <font>
      <sz val="10"/>
      <name val="MS Sans Serif"/>
      <family val="2"/>
    </font>
    <font>
      <b/>
      <sz val="18"/>
      <color rgb="FF0070C0"/>
      <name val="Arial"/>
      <family val="2"/>
    </font>
    <font>
      <b/>
      <sz val="14"/>
      <name val="Arial"/>
      <family val="2"/>
    </font>
    <font>
      <sz val="14"/>
      <name val="MS Sans Serif"/>
      <family val="2"/>
    </font>
    <font>
      <sz val="14"/>
      <name val="Arial"/>
      <family val="2"/>
    </font>
    <font>
      <b/>
      <i/>
      <sz val="10"/>
      <name val="Times New Roman"/>
      <family val="1"/>
    </font>
    <font>
      <u/>
      <sz val="10"/>
      <color rgb="FF0000FF"/>
      <name val="Arial"/>
      <family val="2"/>
    </font>
    <font>
      <b/>
      <sz val="10"/>
      <color rgb="FFFF0000"/>
      <name val="Arial"/>
      <family val="2"/>
    </font>
    <font>
      <b/>
      <u/>
      <sz val="10"/>
      <color rgb="FF0000FF"/>
      <name val="Arial"/>
      <family val="2"/>
    </font>
  </fonts>
  <fills count="2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41"/>
        <bgColor indexed="64"/>
      </patternFill>
    </fill>
    <fill>
      <patternFill patternType="solid">
        <fgColor rgb="FFCCFFCC"/>
        <bgColor indexed="64"/>
      </patternFill>
    </fill>
    <fill>
      <patternFill patternType="mediumGray">
        <bgColor theme="0" tint="-0.14999847407452621"/>
      </patternFill>
    </fill>
    <fill>
      <patternFill patternType="solid">
        <fgColor theme="0"/>
        <bgColor indexed="64"/>
      </patternFill>
    </fill>
    <fill>
      <patternFill patternType="solid">
        <fgColor rgb="FFFFCC99"/>
      </patternFill>
    </fill>
    <fill>
      <patternFill patternType="solid">
        <fgColor rgb="FFA5A5A5"/>
      </patternFill>
    </fill>
    <fill>
      <patternFill patternType="solid">
        <fgColor theme="0" tint="-0.14996795556505021"/>
        <bgColor indexed="64"/>
      </patternFill>
    </fill>
    <fill>
      <patternFill patternType="solid">
        <fgColor theme="4" tint="0.79998168889431442"/>
        <bgColor indexed="65"/>
      </patternFill>
    </fill>
    <fill>
      <patternFill patternType="solid">
        <fgColor theme="7" tint="0.39994506668294322"/>
        <bgColor indexed="64"/>
      </patternFill>
    </fill>
    <fill>
      <patternFill patternType="solid">
        <fgColor rgb="FFC00000"/>
        <bgColor indexed="64"/>
      </patternFill>
    </fill>
    <fill>
      <patternFill patternType="solid">
        <fgColor theme="0" tint="-0.14999847407452621"/>
        <bgColor indexed="64"/>
      </patternFill>
    </fill>
    <fill>
      <patternFill patternType="solid">
        <fgColor theme="1"/>
        <bgColor indexed="64"/>
      </patternFill>
    </fill>
    <fill>
      <patternFill patternType="solid">
        <fgColor rgb="FFFF99FF"/>
        <bgColor indexed="64"/>
      </patternFill>
    </fill>
    <fill>
      <patternFill patternType="solid">
        <fgColor theme="2"/>
        <bgColor indexed="64"/>
      </patternFill>
    </fill>
    <fill>
      <patternFill patternType="solid">
        <fgColor theme="8" tint="0.59999389629810485"/>
        <bgColor indexed="64"/>
      </patternFill>
    </fill>
    <fill>
      <patternFill patternType="solid">
        <fgColor rgb="FFFFCC99"/>
        <bgColor indexed="64"/>
      </patternFill>
    </fill>
    <fill>
      <patternFill patternType="solid">
        <fgColor rgb="FF99FF99"/>
        <bgColor auto="1"/>
      </patternFill>
    </fill>
    <fill>
      <patternFill patternType="solid">
        <fgColor theme="5" tint="0.79998168889431442"/>
        <bgColor indexed="64"/>
      </patternFill>
    </fill>
    <fill>
      <patternFill patternType="solid">
        <fgColor rgb="FFFF0000"/>
        <bgColor indexed="64"/>
      </patternFill>
    </fill>
    <fill>
      <patternFill patternType="mediumGray">
        <bgColor theme="0" tint="-0.14996795556505021"/>
      </patternFill>
    </fill>
    <fill>
      <patternFill patternType="solid">
        <fgColor theme="0" tint="-4.9989318521683403E-2"/>
        <bgColor indexed="64"/>
      </patternFill>
    </fill>
    <fill>
      <patternFill patternType="solid">
        <fgColor rgb="FFEEECE1"/>
        <bgColor rgb="FF000000"/>
      </patternFill>
    </fill>
    <fill>
      <patternFill patternType="solid">
        <fgColor theme="2"/>
        <bgColor rgb="FF000000"/>
      </patternFill>
    </fill>
  </fills>
  <borders count="311">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medium">
        <color indexed="64"/>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style="thin">
        <color auto="1"/>
      </bottom>
      <diagonal/>
    </border>
    <border>
      <left style="thin">
        <color auto="1"/>
      </left>
      <right style="thin">
        <color indexed="64"/>
      </right>
      <top style="thin">
        <color auto="1"/>
      </top>
      <bottom style="thin">
        <color auto="1"/>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style="thin">
        <color indexed="64"/>
      </bottom>
      <diagonal/>
    </border>
    <border>
      <left style="dashed">
        <color auto="1"/>
      </left>
      <right style="dashed">
        <color auto="1"/>
      </right>
      <top style="dashed">
        <color auto="1"/>
      </top>
      <bottom style="dashed">
        <color auto="1"/>
      </bottom>
      <diagonal/>
    </border>
    <border>
      <left style="thin">
        <color indexed="64"/>
      </left>
      <right style="thin">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ck">
        <color rgb="FF00B050"/>
      </left>
      <right style="thick">
        <color rgb="FF00B050"/>
      </right>
      <top style="thick">
        <color rgb="FF00B050"/>
      </top>
      <bottom style="thick">
        <color rgb="FF00B050"/>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style="dotted">
        <color indexed="64"/>
      </top>
      <bottom style="dotted">
        <color indexed="64"/>
      </bottom>
      <diagonal/>
    </border>
    <border>
      <left/>
      <right style="thin">
        <color auto="1"/>
      </right>
      <top style="dotted">
        <color auto="1"/>
      </top>
      <bottom style="dotted">
        <color auto="1"/>
      </bottom>
      <diagonal/>
    </border>
    <border>
      <left/>
      <right/>
      <top style="dotted">
        <color indexed="64"/>
      </top>
      <bottom/>
      <diagonal/>
    </border>
    <border>
      <left/>
      <right style="thin">
        <color auto="1"/>
      </right>
      <top style="dotted">
        <color auto="1"/>
      </top>
      <bottom/>
      <diagonal/>
    </border>
    <border>
      <left/>
      <right/>
      <top/>
      <bottom style="double">
        <color rgb="FFFF0000"/>
      </bottom>
      <diagonal/>
    </border>
    <border>
      <left style="double">
        <color rgb="FFFF0000"/>
      </left>
      <right/>
      <top/>
      <bottom/>
      <diagonal/>
    </border>
    <border>
      <left/>
      <right style="double">
        <color rgb="FFFF0000"/>
      </right>
      <top/>
      <bottom/>
      <diagonal/>
    </border>
    <border>
      <left style="double">
        <color rgb="FFFF0000"/>
      </left>
      <right/>
      <top style="dotted">
        <color indexed="64"/>
      </top>
      <bottom style="dotted">
        <color indexed="64"/>
      </bottom>
      <diagonal/>
    </border>
    <border>
      <left style="double">
        <color rgb="FFFF0000"/>
      </left>
      <right/>
      <top style="dotted">
        <color indexed="64"/>
      </top>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style="double">
        <color rgb="FFFF0000"/>
      </left>
      <right/>
      <top/>
      <bottom style="dotted">
        <color indexed="64"/>
      </bottom>
      <diagonal/>
    </border>
    <border>
      <left/>
      <right/>
      <top/>
      <bottom style="dotted">
        <color indexed="64"/>
      </bottom>
      <diagonal/>
    </border>
    <border>
      <left/>
      <right/>
      <top style="double">
        <color rgb="FFFF0000"/>
      </top>
      <bottom/>
      <diagonal/>
    </border>
    <border>
      <left style="double">
        <color rgb="FFFF0000"/>
      </left>
      <right/>
      <top style="double">
        <color rgb="FFFF0000"/>
      </top>
      <bottom/>
      <diagonal/>
    </border>
    <border>
      <left style="double">
        <color rgb="FFFF0000"/>
      </left>
      <right/>
      <top/>
      <bottom style="medium">
        <color indexed="64"/>
      </bottom>
      <diagonal/>
    </border>
    <border>
      <left style="double">
        <color rgb="FFFF0000"/>
      </left>
      <right/>
      <top style="medium">
        <color indexed="64"/>
      </top>
      <bottom style="dotted">
        <color indexed="64"/>
      </bottom>
      <diagonal/>
    </border>
    <border>
      <left/>
      <right style="thin">
        <color indexed="64"/>
      </right>
      <top style="medium">
        <color indexed="64"/>
      </top>
      <bottom style="dotted">
        <color indexed="64"/>
      </bottom>
      <diagonal/>
    </border>
    <border>
      <left style="double">
        <color rgb="FFFF0000"/>
      </left>
      <right/>
      <top style="dotted">
        <color indexed="64"/>
      </top>
      <bottom style="double">
        <color rgb="FFFF0000"/>
      </bottom>
      <diagonal/>
    </border>
    <border>
      <left style="double">
        <color rgb="FFFF0000"/>
      </left>
      <right/>
      <top/>
      <bottom style="double">
        <color rgb="FFFF0000"/>
      </bottom>
      <diagonal/>
    </border>
    <border>
      <left/>
      <right style="thin">
        <color auto="1"/>
      </right>
      <top style="dotted">
        <color auto="1"/>
      </top>
      <bottom style="double">
        <color rgb="FFFF0000"/>
      </bottom>
      <diagonal/>
    </border>
    <border>
      <left/>
      <right/>
      <top style="medium">
        <color indexed="64"/>
      </top>
      <bottom style="dotted">
        <color indexed="64"/>
      </bottom>
      <diagonal/>
    </border>
    <border>
      <left/>
      <right style="dotted">
        <color indexed="64"/>
      </right>
      <top style="dotted">
        <color indexed="64"/>
      </top>
      <bottom style="dotted">
        <color indexed="64"/>
      </bottom>
      <diagonal/>
    </border>
    <border>
      <left/>
      <right style="double">
        <color rgb="FFFF0000"/>
      </right>
      <top style="double">
        <color rgb="FFFF0000"/>
      </top>
      <bottom style="double">
        <color rgb="FFFF0000"/>
      </bottom>
      <diagonal/>
    </border>
    <border>
      <left style="double">
        <color rgb="FFFF0000"/>
      </left>
      <right/>
      <top style="medium">
        <color indexed="64"/>
      </top>
      <bottom style="dotted">
        <color theme="1"/>
      </bottom>
      <diagonal/>
    </border>
    <border>
      <left/>
      <right style="thin">
        <color auto="1"/>
      </right>
      <top/>
      <bottom style="dotted">
        <color auto="1"/>
      </bottom>
      <diagonal/>
    </border>
    <border>
      <left style="double">
        <color rgb="FFFF0000"/>
      </left>
      <right/>
      <top style="dotted">
        <color theme="1"/>
      </top>
      <bottom style="dotted">
        <color theme="1"/>
      </bottom>
      <diagonal/>
    </border>
    <border>
      <left style="double">
        <color rgb="FFFF0000"/>
      </left>
      <right/>
      <top style="dotted">
        <color theme="1"/>
      </top>
      <bottom style="double">
        <color rgb="FFFF0000"/>
      </bottom>
      <diagonal/>
    </border>
    <border>
      <left style="double">
        <color rgb="FFFF0000"/>
      </left>
      <right style="thin">
        <color auto="1"/>
      </right>
      <top style="dotted">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dashed">
        <color auto="1"/>
      </bottom>
      <diagonal/>
    </border>
    <border>
      <left/>
      <right/>
      <top style="dashed">
        <color indexed="64"/>
      </top>
      <bottom style="dashed">
        <color indexed="64"/>
      </bottom>
      <diagonal/>
    </border>
    <border>
      <left/>
      <right style="thin">
        <color auto="1"/>
      </right>
      <top style="dashed">
        <color indexed="64"/>
      </top>
      <bottom/>
      <diagonal/>
    </border>
    <border>
      <left/>
      <right/>
      <top/>
      <bottom style="dashed">
        <color indexed="64"/>
      </bottom>
      <diagonal/>
    </border>
    <border>
      <left/>
      <right style="thin">
        <color indexed="64"/>
      </right>
      <top/>
      <bottom style="dashed">
        <color indexed="64"/>
      </bottom>
      <diagonal/>
    </border>
    <border>
      <left/>
      <right style="thin">
        <color auto="1"/>
      </right>
      <top style="dashed">
        <color indexed="64"/>
      </top>
      <bottom style="dashed">
        <color indexed="64"/>
      </bottom>
      <diagonal/>
    </border>
    <border>
      <left style="double">
        <color rgb="FFFF0000"/>
      </left>
      <right/>
      <top style="dotted">
        <color theme="1"/>
      </top>
      <bottom/>
      <diagonal/>
    </border>
    <border>
      <left/>
      <right/>
      <top style="dotted">
        <color indexed="64"/>
      </top>
      <bottom style="double">
        <color rgb="FFFF0000"/>
      </bottom>
      <diagonal/>
    </border>
    <border>
      <left style="double">
        <color rgb="FFFF0000"/>
      </left>
      <right/>
      <top style="medium">
        <color indexed="64"/>
      </top>
      <bottom style="hair">
        <color auto="1"/>
      </bottom>
      <diagonal/>
    </border>
    <border>
      <left/>
      <right/>
      <top style="medium">
        <color indexed="64"/>
      </top>
      <bottom style="hair">
        <color auto="1"/>
      </bottom>
      <diagonal/>
    </border>
    <border>
      <left style="double">
        <color rgb="FFFF0000"/>
      </left>
      <right/>
      <top style="medium">
        <color indexed="64"/>
      </top>
      <bottom style="dashed">
        <color indexed="64"/>
      </bottom>
      <diagonal/>
    </border>
    <border>
      <left/>
      <right style="thin">
        <color indexed="64"/>
      </right>
      <top style="medium">
        <color indexed="64"/>
      </top>
      <bottom style="dashed">
        <color indexed="64"/>
      </bottom>
      <diagonal/>
    </border>
    <border>
      <left style="double">
        <color rgb="FFFF0000"/>
      </left>
      <right/>
      <top style="dashed">
        <color indexed="64"/>
      </top>
      <bottom style="dashed">
        <color indexed="64"/>
      </bottom>
      <diagonal/>
    </border>
    <border>
      <left/>
      <right style="double">
        <color rgb="FFFF0000"/>
      </right>
      <top/>
      <bottom style="dotted">
        <color indexed="64"/>
      </bottom>
      <diagonal/>
    </border>
    <border>
      <left style="double">
        <color rgb="FFFF0000"/>
      </left>
      <right style="thin">
        <color auto="1"/>
      </right>
      <top style="dotted">
        <color indexed="64"/>
      </top>
      <bottom style="double">
        <color rgb="FFFF0000"/>
      </bottom>
      <diagonal/>
    </border>
    <border>
      <left style="double">
        <color rgb="FFFF0000"/>
      </left>
      <right style="thin">
        <color indexed="64"/>
      </right>
      <top style="dotted">
        <color indexed="64"/>
      </top>
      <bottom/>
      <diagonal/>
    </border>
    <border>
      <left style="thin">
        <color indexed="8"/>
      </left>
      <right style="thin">
        <color indexed="8"/>
      </right>
      <top style="double">
        <color rgb="FFFF0000"/>
      </top>
      <bottom/>
      <diagonal/>
    </border>
    <border>
      <left style="double">
        <color rgb="FFFF0000"/>
      </left>
      <right/>
      <top style="dotted">
        <color indexed="64"/>
      </top>
      <bottom style="dotted">
        <color theme="1"/>
      </bottom>
      <diagonal/>
    </border>
    <border>
      <left/>
      <right/>
      <top style="dotted">
        <color indexed="64"/>
      </top>
      <bottom style="dotted">
        <color theme="1"/>
      </bottom>
      <diagonal/>
    </border>
    <border>
      <left/>
      <right/>
      <top style="dotted">
        <color theme="1"/>
      </top>
      <bottom style="dotted">
        <color theme="1"/>
      </bottom>
      <diagonal/>
    </border>
    <border>
      <left/>
      <right style="thin">
        <color indexed="64"/>
      </right>
      <top style="dotted">
        <color theme="1"/>
      </top>
      <bottom style="dotted">
        <color theme="1"/>
      </bottom>
      <diagonal/>
    </border>
    <border>
      <left/>
      <right/>
      <top style="dotted">
        <color theme="1"/>
      </top>
      <bottom style="double">
        <color rgb="FFFF0000"/>
      </bottom>
      <diagonal/>
    </border>
    <border>
      <left/>
      <right style="thin">
        <color auto="1"/>
      </right>
      <top style="dotted">
        <color auto="1"/>
      </top>
      <bottom style="dotted">
        <color theme="1"/>
      </bottom>
      <diagonal/>
    </border>
    <border>
      <left style="thin">
        <color auto="1"/>
      </left>
      <right style="thin">
        <color indexed="64"/>
      </right>
      <top/>
      <bottom style="double">
        <color rgb="FFFF0000"/>
      </bottom>
      <diagonal/>
    </border>
    <border>
      <left/>
      <right style="thin">
        <color auto="1"/>
      </right>
      <top style="dashed">
        <color indexed="64"/>
      </top>
      <bottom style="dotted">
        <color auto="1"/>
      </bottom>
      <diagonal/>
    </border>
    <border>
      <left style="double">
        <color rgb="FFFF0000"/>
      </left>
      <right/>
      <top style="dashed">
        <color indexed="64"/>
      </top>
      <bottom/>
      <diagonal/>
    </border>
    <border>
      <left style="double">
        <color rgb="FFFF0000"/>
      </left>
      <right/>
      <top style="dashed">
        <color indexed="64"/>
      </top>
      <bottom style="double">
        <color rgb="FFFF0000"/>
      </bottom>
      <diagonal/>
    </border>
    <border>
      <left style="double">
        <color rgb="FFFF0000"/>
      </left>
      <right/>
      <top style="dashed">
        <color indexed="64"/>
      </top>
      <bottom style="dotted">
        <color auto="1"/>
      </bottom>
      <diagonal/>
    </border>
    <border>
      <left style="double">
        <color rgb="FFFF0000"/>
      </left>
      <right style="thin">
        <color auto="1"/>
      </right>
      <top style="dashed">
        <color indexed="64"/>
      </top>
      <bottom style="dashed">
        <color indexed="64"/>
      </bottom>
      <diagonal/>
    </border>
    <border>
      <left style="double">
        <color rgb="FFFF0000"/>
      </left>
      <right/>
      <top/>
      <bottom style="dashed">
        <color indexed="64"/>
      </bottom>
      <diagonal/>
    </border>
    <border>
      <left/>
      <right/>
      <top style="medium">
        <color indexed="64"/>
      </top>
      <bottom style="dashed">
        <color indexed="64"/>
      </bottom>
      <diagonal/>
    </border>
    <border>
      <left style="double">
        <color rgb="FFFF0000"/>
      </left>
      <right style="thin">
        <color auto="1"/>
      </right>
      <top style="dashed">
        <color indexed="64"/>
      </top>
      <bottom/>
      <diagonal/>
    </border>
    <border>
      <left style="double">
        <color rgb="FFFF0000"/>
      </left>
      <right/>
      <top style="dotted">
        <color auto="1"/>
      </top>
      <bottom style="dashed">
        <color indexed="64"/>
      </bottom>
      <diagonal/>
    </border>
    <border>
      <left/>
      <right style="thin">
        <color auto="1"/>
      </right>
      <top/>
      <bottom style="dashed">
        <color theme="1"/>
      </bottom>
      <diagonal/>
    </border>
    <border>
      <left/>
      <right style="thin">
        <color auto="1"/>
      </right>
      <top style="dashed">
        <color theme="1"/>
      </top>
      <bottom/>
      <diagonal/>
    </border>
    <border>
      <left/>
      <right style="thin">
        <color auto="1"/>
      </right>
      <top/>
      <bottom style="double">
        <color rgb="FFFF0000"/>
      </bottom>
      <diagonal/>
    </border>
    <border>
      <left/>
      <right style="double">
        <color rgb="FFFF0000"/>
      </right>
      <top style="dotted">
        <color indexed="64"/>
      </top>
      <bottom/>
      <diagonal/>
    </border>
    <border>
      <left style="double">
        <color rgb="FFFF0000"/>
      </left>
      <right/>
      <top/>
      <bottom style="hair">
        <color auto="1"/>
      </bottom>
      <diagonal/>
    </border>
    <border>
      <left/>
      <right/>
      <top style="hair">
        <color indexed="64"/>
      </top>
      <bottom style="dotted">
        <color auto="1"/>
      </bottom>
      <diagonal/>
    </border>
    <border>
      <left/>
      <right style="double">
        <color rgb="FFFF0000"/>
      </right>
      <top/>
      <bottom style="double">
        <color rgb="FFFF0000"/>
      </bottom>
      <diagonal/>
    </border>
    <border>
      <left style="double">
        <color rgb="FFFF0000"/>
      </left>
      <right/>
      <top style="medium">
        <color indexed="64"/>
      </top>
      <bottom style="double">
        <color rgb="FFFF0000"/>
      </bottom>
      <diagonal/>
    </border>
    <border>
      <left/>
      <right style="thin">
        <color auto="1"/>
      </right>
      <top style="medium">
        <color indexed="64"/>
      </top>
      <bottom style="double">
        <color rgb="FFFF0000"/>
      </bottom>
      <diagonal/>
    </border>
    <border>
      <left/>
      <right style="double">
        <color rgb="FFFF0000"/>
      </right>
      <top/>
      <bottom style="dashed">
        <color indexed="64"/>
      </bottom>
      <diagonal/>
    </border>
    <border>
      <left style="double">
        <color rgb="FFFF0000"/>
      </left>
      <right style="thin">
        <color auto="1"/>
      </right>
      <top style="dashed">
        <color indexed="64"/>
      </top>
      <bottom style="double">
        <color rgb="FFFF0000"/>
      </bottom>
      <diagonal/>
    </border>
    <border>
      <left/>
      <right style="thin">
        <color indexed="64"/>
      </right>
      <top style="dotted">
        <color auto="1"/>
      </top>
      <bottom style="dashed">
        <color indexed="64"/>
      </bottom>
      <diagonal/>
    </border>
    <border>
      <left/>
      <right style="thin">
        <color auto="1"/>
      </right>
      <top style="dashed">
        <color indexed="64"/>
      </top>
      <bottom style="double">
        <color rgb="FFFF0000"/>
      </bottom>
      <diagonal/>
    </border>
    <border>
      <left style="thin">
        <color indexed="8"/>
      </left>
      <right style="double">
        <color rgb="FFFF0000"/>
      </right>
      <top style="double">
        <color rgb="FFFF0000"/>
      </top>
      <bottom style="thin">
        <color indexed="64"/>
      </bottom>
      <diagonal/>
    </border>
    <border>
      <left style="thin">
        <color indexed="8"/>
      </left>
      <right style="thin">
        <color indexed="8"/>
      </right>
      <top style="double">
        <color rgb="FFFF0000"/>
      </top>
      <bottom style="thin">
        <color indexed="64"/>
      </bottom>
      <diagonal/>
    </border>
    <border>
      <left style="thin">
        <color auto="1"/>
      </left>
      <right style="double">
        <color rgb="FFFF0000"/>
      </right>
      <top style="thin">
        <color auto="1"/>
      </top>
      <bottom style="double">
        <color rgb="FFFF0000"/>
      </bottom>
      <diagonal/>
    </border>
    <border>
      <left style="thin">
        <color indexed="64"/>
      </left>
      <right style="thin">
        <color indexed="64"/>
      </right>
      <top style="medium">
        <color auto="1"/>
      </top>
      <bottom style="double">
        <color rgb="FFFF0000"/>
      </bottom>
      <diagonal/>
    </border>
    <border>
      <left style="medium">
        <color indexed="64"/>
      </left>
      <right/>
      <top/>
      <bottom style="medium">
        <color indexed="64"/>
      </bottom>
      <diagonal/>
    </border>
    <border>
      <left style="thin">
        <color indexed="64"/>
      </left>
      <right style="thin">
        <color auto="1"/>
      </right>
      <top/>
      <bottom/>
      <diagonal/>
    </border>
    <border>
      <left/>
      <right/>
      <top style="medium">
        <color indexed="64"/>
      </top>
      <bottom style="thin">
        <color auto="1"/>
      </bottom>
      <diagonal/>
    </border>
    <border>
      <left/>
      <right/>
      <top style="thin">
        <color auto="1"/>
      </top>
      <bottom/>
      <diagonal/>
    </border>
    <border>
      <left/>
      <right/>
      <top/>
      <bottom style="thin">
        <color indexed="64"/>
      </bottom>
      <diagonal/>
    </border>
    <border>
      <left style="double">
        <color rgb="FFFF0000"/>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uble">
        <color rgb="FFFF0000"/>
      </bottom>
      <diagonal/>
    </border>
    <border>
      <left/>
      <right style="double">
        <color rgb="FFFF0000"/>
      </right>
      <top style="medium">
        <color indexed="64"/>
      </top>
      <bottom/>
      <diagonal/>
    </border>
    <border>
      <left style="thin">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top style="thin">
        <color auto="1"/>
      </top>
      <bottom/>
      <diagonal/>
    </border>
    <border>
      <left style="thin">
        <color auto="1"/>
      </left>
      <right/>
      <top style="medium">
        <color auto="1"/>
      </top>
      <bottom style="thin">
        <color indexed="64"/>
      </bottom>
      <diagonal/>
    </border>
    <border>
      <left/>
      <right/>
      <top style="medium">
        <color indexed="64"/>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indexed="64"/>
      </top>
      <bottom style="thin">
        <color indexed="64"/>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indexed="64"/>
      </right>
      <top style="medium">
        <color indexed="64"/>
      </top>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medium">
        <color auto="1"/>
      </bottom>
      <diagonal/>
    </border>
    <border>
      <left/>
      <right style="thin">
        <color auto="1"/>
      </right>
      <top style="thin">
        <color auto="1"/>
      </top>
      <bottom style="dotted">
        <color indexed="64"/>
      </bottom>
      <diagonal/>
    </border>
    <border>
      <left style="thin">
        <color auto="1"/>
      </left>
      <right style="thin">
        <color indexed="64"/>
      </right>
      <top style="thin">
        <color auto="1"/>
      </top>
      <bottom style="double">
        <color rgb="FFFF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indexed="64"/>
      </top>
      <bottom style="thin">
        <color indexed="64"/>
      </bottom>
      <diagonal/>
    </border>
    <border>
      <left/>
      <right/>
      <top style="thin">
        <color indexed="64"/>
      </top>
      <bottom style="thin">
        <color indexed="64"/>
      </bottom>
      <diagonal/>
    </border>
    <border>
      <left/>
      <right style="double">
        <color rgb="FFFF0000"/>
      </right>
      <top style="thin">
        <color auto="1"/>
      </top>
      <bottom style="thin">
        <color indexed="64"/>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64"/>
      </bottom>
      <diagonal/>
    </border>
    <border>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64"/>
      </bottom>
      <diagonal/>
    </border>
    <border>
      <left style="medium">
        <color indexed="64"/>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style="dotted">
        <color indexed="64"/>
      </bottom>
      <diagonal/>
    </border>
    <border>
      <left/>
      <right/>
      <top style="thin">
        <color indexed="64"/>
      </top>
      <bottom style="thin">
        <color indexed="64"/>
      </bottom>
      <diagonal/>
    </border>
    <border>
      <left style="thin">
        <color auto="1"/>
      </left>
      <right style="double">
        <color rgb="FFFF0000"/>
      </right>
      <top style="thin">
        <color auto="1"/>
      </top>
      <bottom style="thin">
        <color auto="1"/>
      </bottom>
      <diagonal/>
    </border>
    <border>
      <left/>
      <right/>
      <top style="thin">
        <color indexed="64"/>
      </top>
      <bottom style="thin">
        <color indexed="64"/>
      </bottom>
      <diagonal/>
    </border>
    <border>
      <left style="thin">
        <color auto="1"/>
      </left>
      <right style="double">
        <color rgb="FFFF0000"/>
      </right>
      <top style="thin">
        <color auto="1"/>
      </top>
      <bottom style="thin">
        <color auto="1"/>
      </bottom>
      <diagonal/>
    </border>
    <border>
      <left style="thin">
        <color auto="1"/>
      </left>
      <right style="thin">
        <color auto="1"/>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top style="thin">
        <color indexed="64"/>
      </top>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8"/>
      </right>
      <top style="thin">
        <color indexed="8"/>
      </top>
      <bottom style="thin">
        <color indexed="8"/>
      </bottom>
      <diagonal/>
    </border>
    <border>
      <left style="thin">
        <color auto="1"/>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double">
        <color rgb="FFFF0000"/>
      </right>
      <top/>
      <bottom style="thin">
        <color indexed="64"/>
      </bottom>
      <diagonal/>
    </border>
    <border>
      <left style="thin">
        <color auto="1"/>
      </left>
      <right style="double">
        <color rgb="FFFF0000"/>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rgb="FFFF0000"/>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64"/>
      </bottom>
      <diagonal/>
    </border>
    <border>
      <left style="thin">
        <color auto="1"/>
      </left>
      <right style="double">
        <color rgb="FFFF0000"/>
      </right>
      <top style="thin">
        <color auto="1"/>
      </top>
      <bottom style="thin">
        <color auto="1"/>
      </bottom>
      <diagonal/>
    </border>
    <border>
      <left style="thin">
        <color auto="1"/>
      </left>
      <right style="double">
        <color rgb="FFFF0000"/>
      </right>
      <top style="thin">
        <color auto="1"/>
      </top>
      <bottom style="double">
        <color rgb="FFFF0000"/>
      </bottom>
      <diagonal/>
    </border>
    <border>
      <left style="double">
        <color rgb="FFFF0000"/>
      </left>
      <right/>
      <top style="hair">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auto="1"/>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indexed="64"/>
      </left>
      <right style="double">
        <color rgb="FFFF0000"/>
      </right>
      <top style="thin">
        <color indexed="64"/>
      </top>
      <bottom style="thin">
        <color indexed="64"/>
      </bottom>
      <diagonal/>
    </border>
    <border>
      <left style="thin">
        <color indexed="64"/>
      </left>
      <right style="double">
        <color rgb="FFFF0000"/>
      </right>
      <top style="thin">
        <color indexed="64"/>
      </top>
      <bottom style="double">
        <color rgb="FFFF0000"/>
      </bottom>
      <diagonal/>
    </border>
    <border>
      <left style="thin">
        <color indexed="8"/>
      </left>
      <right/>
      <top style="thin">
        <color indexed="8"/>
      </top>
      <bottom style="thin">
        <color indexed="64"/>
      </bottom>
      <diagonal/>
    </border>
    <border>
      <left style="thin">
        <color auto="1"/>
      </left>
      <right style="thin">
        <color auto="1"/>
      </right>
      <top style="thin">
        <color auto="1"/>
      </top>
      <bottom/>
      <diagonal/>
    </border>
    <border>
      <left style="thin">
        <color indexed="8"/>
      </left>
      <right/>
      <top style="thin">
        <color indexed="8"/>
      </top>
      <bottom style="thin">
        <color indexed="64"/>
      </bottom>
      <diagonal/>
    </border>
    <border>
      <left style="thin">
        <color auto="1"/>
      </left>
      <right/>
      <top style="thin">
        <color indexed="64"/>
      </top>
      <bottom style="thin">
        <color indexed="64"/>
      </bottom>
      <diagonal/>
    </border>
    <border>
      <left style="thin">
        <color indexed="8"/>
      </left>
      <right style="thin">
        <color indexed="8"/>
      </right>
      <top/>
      <bottom style="thin">
        <color indexed="64"/>
      </bottom>
      <diagonal/>
    </border>
    <border>
      <left style="double">
        <color rgb="FFC00000"/>
      </left>
      <right/>
      <top/>
      <bottom/>
      <diagonal/>
    </border>
    <border>
      <left style="thin">
        <color indexed="8"/>
      </left>
      <right/>
      <top style="thin">
        <color indexed="8"/>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diagonal/>
    </border>
    <border>
      <left/>
      <right style="thin">
        <color auto="1"/>
      </right>
      <top style="medium">
        <color auto="1"/>
      </top>
      <bottom/>
      <diagonal/>
    </border>
    <border>
      <left style="double">
        <color rgb="FFFF0000"/>
      </left>
      <right/>
      <top style="double">
        <color rgb="FFFF0000"/>
      </top>
      <bottom style="thin">
        <color indexed="8"/>
      </bottom>
      <diagonal/>
    </border>
    <border>
      <left/>
      <right style="double">
        <color rgb="FFFF0000"/>
      </right>
      <top style="double">
        <color rgb="FFFF0000"/>
      </top>
      <bottom style="thin">
        <color indexed="8"/>
      </bottom>
      <diagonal/>
    </border>
    <border>
      <left/>
      <right style="double">
        <color rgb="FFFF0000"/>
      </right>
      <top style="double">
        <color rgb="FFFF0000"/>
      </top>
      <bottom/>
      <diagonal/>
    </border>
    <border>
      <left style="thin">
        <color indexed="8"/>
      </left>
      <right style="double">
        <color rgb="FFFF0000"/>
      </right>
      <top/>
      <bottom style="thin">
        <color indexed="64"/>
      </bottom>
      <diagonal/>
    </border>
    <border>
      <left style="thin">
        <color indexed="8"/>
      </left>
      <right style="double">
        <color rgb="FFFF0000"/>
      </right>
      <top style="thin">
        <color indexed="8"/>
      </top>
      <bottom style="thin">
        <color indexed="64"/>
      </bottom>
      <diagonal/>
    </border>
    <border>
      <left/>
      <right style="double">
        <color rgb="FFFF0000"/>
      </right>
      <top style="double">
        <color rgb="FFFF0000"/>
      </top>
      <bottom style="thin">
        <color auto="1"/>
      </bottom>
      <diagonal/>
    </border>
    <border>
      <left style="double">
        <color rgb="FFFF0000"/>
      </left>
      <right style="thin">
        <color indexed="64"/>
      </right>
      <top style="medium">
        <color indexed="64"/>
      </top>
      <bottom style="dotted">
        <color indexed="64"/>
      </bottom>
      <diagonal/>
    </border>
    <border>
      <left style="thin">
        <color indexed="64"/>
      </left>
      <right style="thin">
        <color indexed="64"/>
      </right>
      <top style="thin">
        <color indexed="64"/>
      </top>
      <bottom style="double">
        <color rgb="FFFF0000"/>
      </bottom>
      <diagonal/>
    </border>
    <border>
      <left style="thin">
        <color indexed="8"/>
      </left>
      <right style="thin">
        <color indexed="8"/>
      </right>
      <top style="thin">
        <color indexed="8"/>
      </top>
      <bottom style="thin">
        <color indexed="64"/>
      </bottom>
      <diagonal/>
    </border>
    <border>
      <left/>
      <right/>
      <top style="double">
        <color rgb="FFFF0000"/>
      </top>
      <bottom style="thin">
        <color indexed="8"/>
      </bottom>
      <diagonal/>
    </border>
    <border>
      <left style="thin">
        <color indexed="8"/>
      </left>
      <right style="thin">
        <color indexed="8"/>
      </right>
      <top style="thin">
        <color indexed="8"/>
      </top>
      <bottom style="thin">
        <color indexed="8"/>
      </bottom>
      <diagonal/>
    </border>
    <border>
      <left style="thin">
        <color auto="1"/>
      </left>
      <right style="double">
        <color rgb="FFFF0000"/>
      </right>
      <top style="thin">
        <color auto="1"/>
      </top>
      <bottom style="thin">
        <color auto="1"/>
      </bottom>
      <diagonal/>
    </border>
    <border>
      <left style="thin">
        <color indexed="8"/>
      </left>
      <right style="thin">
        <color indexed="8"/>
      </right>
      <top style="thin">
        <color indexed="8"/>
      </top>
      <bottom style="double">
        <color rgb="FFFF0000"/>
      </bottom>
      <diagonal/>
    </border>
    <border>
      <left/>
      <right/>
      <top style="dashed">
        <color indexed="64"/>
      </top>
      <bottom/>
      <diagonal/>
    </border>
    <border>
      <left/>
      <right/>
      <top style="dashed">
        <color indexed="64"/>
      </top>
      <bottom style="double">
        <color rgb="FFFF0000"/>
      </bottom>
      <diagonal/>
    </border>
    <border>
      <left style="double">
        <color rgb="FFFF0000"/>
      </left>
      <right/>
      <top style="double">
        <color rgb="FFFF0000"/>
      </top>
      <bottom style="thin">
        <color auto="1"/>
      </bottom>
      <diagonal/>
    </border>
    <border>
      <left style="thin">
        <color auto="1"/>
      </left>
      <right style="double">
        <color rgb="FFFF0000"/>
      </right>
      <top style="thin">
        <color auto="1"/>
      </top>
      <bottom style="double">
        <color rgb="FFFF0000"/>
      </bottom>
      <diagonal/>
    </border>
    <border>
      <left style="thin">
        <color indexed="8"/>
      </left>
      <right style="thin">
        <color indexed="8"/>
      </right>
      <top style="thin">
        <color auto="1"/>
      </top>
      <bottom style="thin">
        <color indexed="64"/>
      </bottom>
      <diagonal/>
    </border>
    <border>
      <left style="thin">
        <color indexed="8"/>
      </left>
      <right style="thin">
        <color indexed="8"/>
      </right>
      <top style="double">
        <color rgb="FFFF0000"/>
      </top>
      <bottom style="thin">
        <color indexed="64"/>
      </bottom>
      <diagonal/>
    </border>
    <border>
      <left style="thin">
        <color indexed="8"/>
      </left>
      <right style="double">
        <color rgb="FFFF0000"/>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indexed="8"/>
      </left>
      <right style="double">
        <color rgb="FFFF0000"/>
      </right>
      <top style="thin">
        <color indexed="8"/>
      </top>
      <bottom style="thin">
        <color auto="1"/>
      </bottom>
      <diagonal/>
    </border>
    <border>
      <left style="thin">
        <color auto="1"/>
      </left>
      <right style="double">
        <color rgb="FFFF0000"/>
      </right>
      <top style="thin">
        <color auto="1"/>
      </top>
      <bottom style="double">
        <color rgb="FFFF0000"/>
      </bottom>
      <diagonal/>
    </border>
    <border>
      <left/>
      <right style="double">
        <color rgb="FFFF0000"/>
      </right>
      <top/>
      <bottom style="thin">
        <color auto="1"/>
      </bottom>
      <diagonal/>
    </border>
    <border>
      <left style="thin">
        <color indexed="8"/>
      </left>
      <right/>
      <top style="thin">
        <color auto="1"/>
      </top>
      <bottom style="thin">
        <color indexed="64"/>
      </bottom>
      <diagonal/>
    </border>
    <border>
      <left style="medium">
        <color auto="1"/>
      </left>
      <right/>
      <top/>
      <bottom/>
      <diagonal/>
    </border>
    <border>
      <left/>
      <right/>
      <top style="medium">
        <color auto="1"/>
      </top>
      <bottom style="thin">
        <color indexed="8"/>
      </bottom>
      <diagonal/>
    </border>
    <border>
      <left style="thin">
        <color indexed="8"/>
      </left>
      <right/>
      <top/>
      <bottom style="thin">
        <color indexed="64"/>
      </bottom>
      <diagonal/>
    </border>
    <border>
      <left style="thin">
        <color indexed="8"/>
      </left>
      <right/>
      <top style="thin">
        <color indexed="8"/>
      </top>
      <bottom style="thin">
        <color indexed="64"/>
      </bottom>
      <diagonal/>
    </border>
    <border>
      <left style="medium">
        <color auto="1"/>
      </left>
      <right style="thin">
        <color indexed="8"/>
      </right>
      <top style="double">
        <color rgb="FFFF0000"/>
      </top>
      <bottom style="thin">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double">
        <color rgb="FFFF0000"/>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thin">
        <color auto="1"/>
      </left>
      <right/>
      <top style="medium">
        <color indexed="64"/>
      </top>
      <bottom style="thin">
        <color indexed="64"/>
      </bottom>
      <diagonal/>
    </border>
    <border>
      <left style="thin">
        <color auto="1"/>
      </left>
      <right/>
      <top style="thin">
        <color indexed="64"/>
      </top>
      <bottom style="double">
        <color rgb="FFFF0000"/>
      </bottom>
      <diagonal/>
    </border>
    <border>
      <left style="medium">
        <color indexed="64"/>
      </left>
      <right/>
      <top style="thin">
        <color indexed="64"/>
      </top>
      <bottom/>
      <diagonal/>
    </border>
    <border>
      <left style="medium">
        <color indexed="64"/>
      </left>
      <right style="thin">
        <color auto="1"/>
      </right>
      <top style="thin">
        <color indexed="64"/>
      </top>
      <bottom style="thin">
        <color indexed="64"/>
      </bottom>
      <diagonal/>
    </border>
    <border>
      <left style="medium">
        <color indexed="64"/>
      </left>
      <right style="thin">
        <color auto="1"/>
      </right>
      <top style="medium">
        <color auto="1"/>
      </top>
      <bottom style="thin">
        <color auto="1"/>
      </bottom>
      <diagonal/>
    </border>
    <border>
      <left style="medium">
        <color indexed="64"/>
      </left>
      <right style="thin">
        <color auto="1"/>
      </right>
      <top style="thin">
        <color indexed="64"/>
      </top>
      <bottom style="double">
        <color rgb="FFFF0000"/>
      </bottom>
      <diagonal/>
    </border>
    <border>
      <left style="thin">
        <color indexed="8"/>
      </left>
      <right style="thin">
        <color indexed="8"/>
      </right>
      <top style="thin">
        <color indexed="8"/>
      </top>
      <bottom style="thin">
        <color indexed="64"/>
      </bottom>
      <diagonal/>
    </border>
    <border>
      <left/>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double">
        <color rgb="FFFF0000"/>
      </right>
      <top style="thin">
        <color auto="1"/>
      </top>
      <bottom style="thin">
        <color auto="1"/>
      </bottom>
      <diagonal/>
    </border>
    <border>
      <left style="thin">
        <color auto="1"/>
      </left>
      <right style="thin">
        <color auto="1"/>
      </right>
      <top style="thin">
        <color auto="1"/>
      </top>
      <bottom style="double">
        <color rgb="FFFF0000"/>
      </bottom>
      <diagonal/>
    </border>
    <border>
      <left style="thin">
        <color auto="1"/>
      </left>
      <right style="double">
        <color rgb="FFFF0000"/>
      </right>
      <top style="thin">
        <color auto="1"/>
      </top>
      <bottom style="double">
        <color rgb="FFFF0000"/>
      </bottom>
      <diagonal/>
    </border>
    <border>
      <left style="thin">
        <color indexed="8"/>
      </left>
      <right style="double">
        <color rgb="FFFF0000"/>
      </right>
      <top style="thin">
        <color indexed="8"/>
      </top>
      <bottom style="thin">
        <color indexed="64"/>
      </bottom>
      <diagonal/>
    </border>
    <border>
      <left/>
      <right style="double">
        <color rgb="FFFF0000"/>
      </right>
      <top/>
      <bottom style="thin">
        <color indexed="64"/>
      </bottom>
      <diagonal/>
    </border>
    <border>
      <left/>
      <right style="thin">
        <color auto="1"/>
      </right>
      <top style="thin">
        <color indexed="64"/>
      </top>
      <bottom style="thin">
        <color indexed="64"/>
      </bottom>
      <diagonal/>
    </border>
    <border>
      <left style="thin">
        <color indexed="8"/>
      </left>
      <right style="thin">
        <color auto="1"/>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auto="1"/>
      </left>
      <right style="thin">
        <color indexed="64"/>
      </right>
      <top style="thin">
        <color auto="1"/>
      </top>
      <bottom style="thin">
        <color auto="1"/>
      </bottom>
      <diagonal/>
    </border>
    <border>
      <left/>
      <right style="thin">
        <color auto="1"/>
      </right>
      <top style="thin">
        <color indexed="64"/>
      </top>
      <bottom style="thin">
        <color indexed="64"/>
      </bottom>
      <diagonal/>
    </border>
    <border>
      <left style="thin">
        <color indexed="8"/>
      </left>
      <right style="thin">
        <color auto="1"/>
      </right>
      <top style="thin">
        <color indexed="8"/>
      </top>
      <bottom style="thin">
        <color indexed="8"/>
      </bottom>
      <diagonal/>
    </border>
    <border>
      <left style="thin">
        <color indexed="64"/>
      </left>
      <right style="thin">
        <color auto="1"/>
      </right>
      <top style="thin">
        <color indexed="64"/>
      </top>
      <bottom style="thin">
        <color indexed="64"/>
      </bottom>
      <diagonal/>
    </border>
    <border>
      <left/>
      <right style="double">
        <color rgb="FFFF0000"/>
      </right>
      <top style="thin">
        <color indexed="64"/>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bottom style="thin">
        <color indexed="64"/>
      </bottom>
      <diagonal/>
    </border>
    <border>
      <left/>
      <right style="thin">
        <color auto="1"/>
      </right>
      <top style="thin">
        <color auto="1"/>
      </top>
      <bottom style="thin">
        <color auto="1"/>
      </bottom>
      <diagonal/>
    </border>
    <border>
      <left/>
      <right style="thin">
        <color indexed="64"/>
      </right>
      <top/>
      <bottom style="thin">
        <color indexed="8"/>
      </bottom>
      <diagonal/>
    </border>
    <border>
      <left/>
      <right style="thin">
        <color indexed="8"/>
      </right>
      <top/>
      <bottom style="thin">
        <color indexed="8"/>
      </bottom>
      <diagonal/>
    </border>
    <border>
      <left style="thin">
        <color indexed="8"/>
      </left>
      <right style="thin">
        <color auto="1"/>
      </right>
      <top style="double">
        <color rgb="FFFF0000"/>
      </top>
      <bottom style="thin">
        <color indexed="64"/>
      </bottom>
      <diagonal/>
    </border>
    <border>
      <left style="thin">
        <color auto="1"/>
      </left>
      <right style="thin">
        <color auto="1"/>
      </right>
      <top style="medium">
        <color indexed="64"/>
      </top>
      <bottom style="thin">
        <color indexed="64"/>
      </bottom>
      <diagonal/>
    </border>
    <border>
      <left style="medium">
        <color indexed="8"/>
      </left>
      <right style="thin">
        <color auto="1"/>
      </right>
      <top style="double">
        <color rgb="FFFF0000"/>
      </top>
      <bottom style="thin">
        <color indexed="64"/>
      </bottom>
      <diagonal/>
    </border>
    <border>
      <left style="medium">
        <color indexed="64"/>
      </left>
      <right style="thin">
        <color auto="1"/>
      </right>
      <top style="medium">
        <color indexed="64"/>
      </top>
      <bottom style="thin">
        <color indexed="64"/>
      </bottom>
      <diagonal/>
    </border>
    <border>
      <left style="medium">
        <color indexed="64"/>
      </left>
      <right style="thin">
        <color auto="1"/>
      </right>
      <top style="medium">
        <color auto="1"/>
      </top>
      <bottom style="double">
        <color rgb="FFFF0000"/>
      </bottom>
      <diagonal/>
    </border>
    <border>
      <left/>
      <right style="double">
        <color rgb="FFFF0000"/>
      </right>
      <top style="thin">
        <color indexed="64"/>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dashed">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hair">
        <color indexed="64"/>
      </left>
      <right style="hair">
        <color indexed="64"/>
      </right>
      <top style="hair">
        <color indexed="64"/>
      </top>
      <bottom/>
      <diagonal/>
    </border>
  </borders>
  <cellStyleXfs count="78">
    <xf numFmtId="0" fontId="0" fillId="0" borderId="0"/>
    <xf numFmtId="167" fontId="8" fillId="0" borderId="0" applyNumberFormat="0" applyFill="0" applyBorder="0" applyAlignment="0" applyProtection="0">
      <alignment vertical="top"/>
      <protection locked="0"/>
    </xf>
    <xf numFmtId="166" fontId="5" fillId="0" borderId="9">
      <alignment vertical="center"/>
    </xf>
    <xf numFmtId="0" fontId="4" fillId="2" borderId="1">
      <alignment horizontal="left" vertical="center" wrapText="1"/>
      <protection locked="0"/>
    </xf>
    <xf numFmtId="166" fontId="4" fillId="6" borderId="8">
      <alignment vertical="center"/>
    </xf>
    <xf numFmtId="166" fontId="6" fillId="0" borderId="2">
      <alignment horizontal="right" vertical="center"/>
    </xf>
    <xf numFmtId="49" fontId="7" fillId="4" borderId="10">
      <alignment horizontal="center" vertical="center"/>
    </xf>
    <xf numFmtId="49" fontId="7" fillId="4" borderId="11">
      <alignment horizontal="center" vertical="center"/>
    </xf>
    <xf numFmtId="166" fontId="5" fillId="3" borderId="11">
      <alignment vertical="center"/>
      <protection locked="0"/>
    </xf>
    <xf numFmtId="166" fontId="4" fillId="5" borderId="11">
      <alignment vertical="center" wrapText="1"/>
      <protection locked="0"/>
    </xf>
    <xf numFmtId="166" fontId="6" fillId="0" borderId="9">
      <alignment horizontal="right" vertical="center"/>
    </xf>
    <xf numFmtId="0" fontId="14" fillId="9" borderId="5" applyNumberFormat="0" applyAlignment="0" applyProtection="0"/>
    <xf numFmtId="0" fontId="13" fillId="0" borderId="4" applyNumberFormat="0" applyFill="0" applyAlignment="0" applyProtection="0"/>
    <xf numFmtId="0" fontId="12" fillId="8" borderId="3" applyNumberFormat="0" applyAlignment="0" applyProtection="0"/>
    <xf numFmtId="166" fontId="5" fillId="10" borderId="11">
      <alignment vertical="center"/>
    </xf>
    <xf numFmtId="0" fontId="1" fillId="11" borderId="0" applyNumberFormat="0" applyBorder="0" applyAlignment="0" applyProtection="0"/>
    <xf numFmtId="0" fontId="16" fillId="0" borderId="0" applyNumberFormat="0" applyFill="0" applyBorder="0" applyAlignment="0" applyProtection="0"/>
    <xf numFmtId="0" fontId="18" fillId="0" borderId="0" applyNumberFormat="0" applyFill="0" applyBorder="0" applyAlignment="0" applyProtection="0"/>
    <xf numFmtId="0" fontId="11" fillId="0" borderId="6" applyNumberFormat="0" applyFill="0" applyAlignment="0" applyProtection="0"/>
    <xf numFmtId="166" fontId="5" fillId="12" borderId="11">
      <alignment vertical="center"/>
      <protection locked="0"/>
    </xf>
    <xf numFmtId="0" fontId="4" fillId="12" borderId="1">
      <alignment horizontal="left" vertical="center" wrapText="1"/>
      <protection locked="0"/>
    </xf>
    <xf numFmtId="171" fontId="15" fillId="0" borderId="1">
      <alignment horizontal="right" vertical="center"/>
    </xf>
    <xf numFmtId="168" fontId="4" fillId="0" borderId="0" applyNumberFormat="0" applyFont="0" applyAlignment="0"/>
    <xf numFmtId="0" fontId="19" fillId="0" borderId="0" applyNumberFormat="0" applyFill="0" applyBorder="0" applyAlignment="0" applyProtection="0"/>
    <xf numFmtId="169" fontId="4" fillId="3" borderId="21">
      <alignment horizontal="center" vertical="top"/>
      <protection locked="0"/>
    </xf>
    <xf numFmtId="0" fontId="5" fillId="0" borderId="9">
      <alignment vertical="center"/>
    </xf>
    <xf numFmtId="0" fontId="23" fillId="0" borderId="0"/>
    <xf numFmtId="0" fontId="10" fillId="13" borderId="0"/>
    <xf numFmtId="0" fontId="21" fillId="0" borderId="0" applyNumberFormat="0" applyFill="0" applyBorder="0" applyAlignment="0" applyProtection="0"/>
    <xf numFmtId="0" fontId="2" fillId="0" borderId="9">
      <alignment horizontal="center" vertical="center"/>
    </xf>
    <xf numFmtId="0" fontId="22" fillId="0" borderId="0">
      <alignment horizontal="center" vertical="center"/>
    </xf>
    <xf numFmtId="49" fontId="7" fillId="4" borderId="10">
      <alignment horizontal="center" vertical="center"/>
    </xf>
    <xf numFmtId="49" fontId="7" fillId="4" borderId="10">
      <alignment horizontal="center" vertical="center"/>
    </xf>
    <xf numFmtId="166" fontId="5" fillId="0" borderId="9">
      <alignment vertical="center"/>
    </xf>
    <xf numFmtId="172" fontId="5" fillId="0" borderId="9">
      <alignment vertical="center"/>
    </xf>
    <xf numFmtId="170" fontId="5" fillId="0" borderId="11">
      <alignment vertical="center"/>
    </xf>
    <xf numFmtId="49" fontId="7" fillId="4" borderId="10">
      <alignment horizontal="center" vertical="center"/>
    </xf>
    <xf numFmtId="0" fontId="10" fillId="13" borderId="0"/>
    <xf numFmtId="0" fontId="26" fillId="7" borderId="0"/>
    <xf numFmtId="10" fontId="6" fillId="10" borderId="12">
      <alignment horizontal="right" vertical="center"/>
    </xf>
    <xf numFmtId="173" fontId="5" fillId="12" borderId="21">
      <alignment vertical="center"/>
      <protection locked="0"/>
    </xf>
    <xf numFmtId="0" fontId="4" fillId="3" borderId="1">
      <alignment horizontal="left" vertical="center" wrapText="1"/>
      <protection locked="0"/>
    </xf>
    <xf numFmtId="166" fontId="5" fillId="12" borderId="14">
      <alignment vertical="center"/>
      <protection locked="0"/>
    </xf>
    <xf numFmtId="0" fontId="5" fillId="10" borderId="13">
      <alignment vertical="center"/>
    </xf>
    <xf numFmtId="166" fontId="5" fillId="3" borderId="14">
      <alignment vertical="center"/>
      <protection locked="0"/>
    </xf>
    <xf numFmtId="166" fontId="5" fillId="16" borderId="15">
      <alignment vertical="center"/>
    </xf>
    <xf numFmtId="0" fontId="4" fillId="12" borderId="1">
      <alignment horizontal="left" vertical="center" wrapText="1"/>
      <protection locked="0"/>
    </xf>
    <xf numFmtId="173" fontId="5" fillId="12" borderId="17">
      <alignment vertical="center"/>
      <protection locked="0"/>
    </xf>
    <xf numFmtId="49" fontId="5" fillId="3" borderId="16">
      <alignment vertical="center"/>
      <protection locked="0"/>
    </xf>
    <xf numFmtId="166" fontId="5" fillId="3" borderId="18">
      <alignment vertical="center"/>
      <protection locked="0"/>
    </xf>
    <xf numFmtId="0" fontId="9" fillId="0" borderId="0">
      <alignment horizontal="left" vertical="center"/>
    </xf>
    <xf numFmtId="169" fontId="4" fillId="10" borderId="18">
      <alignment horizontal="center" vertical="top"/>
    </xf>
    <xf numFmtId="174" fontId="5" fillId="3" borderId="18">
      <alignment vertical="center"/>
    </xf>
    <xf numFmtId="178" fontId="2" fillId="3" borderId="22">
      <alignment horizontal="right"/>
      <protection locked="0"/>
    </xf>
    <xf numFmtId="175" fontId="5" fillId="12" borderId="21">
      <alignment horizontal="right" vertical="center"/>
      <protection locked="0"/>
    </xf>
    <xf numFmtId="174" fontId="5" fillId="12" borderId="21">
      <alignment vertical="center"/>
      <protection locked="0"/>
    </xf>
    <xf numFmtId="175" fontId="2" fillId="5" borderId="21">
      <alignment horizontal="center"/>
      <protection locked="0"/>
    </xf>
    <xf numFmtId="169" fontId="4" fillId="5" borderId="21">
      <alignment horizontal="center" vertical="top"/>
      <protection locked="0"/>
    </xf>
    <xf numFmtId="49" fontId="5" fillId="3" borderId="21">
      <alignment vertical="center"/>
      <protection locked="0"/>
    </xf>
    <xf numFmtId="0" fontId="10" fillId="13" borderId="0"/>
    <xf numFmtId="0" fontId="4" fillId="5" borderId="21">
      <alignment vertical="center"/>
      <protection locked="0"/>
    </xf>
    <xf numFmtId="174" fontId="4" fillId="3" borderId="1">
      <alignment vertical="center"/>
      <protection locked="0"/>
    </xf>
    <xf numFmtId="169" fontId="4" fillId="3" borderId="21">
      <alignment horizontal="center" vertical="top"/>
      <protection locked="0"/>
    </xf>
    <xf numFmtId="166" fontId="4" fillId="5" borderId="23">
      <alignment vertical="center" wrapText="1"/>
      <protection locked="0"/>
    </xf>
    <xf numFmtId="166" fontId="5" fillId="17" borderId="20">
      <alignment vertical="center"/>
    </xf>
    <xf numFmtId="166" fontId="4" fillId="23" borderId="25">
      <alignment vertical="center"/>
    </xf>
    <xf numFmtId="166" fontId="5" fillId="19" borderId="24">
      <alignment vertical="center"/>
      <protection locked="0"/>
    </xf>
    <xf numFmtId="174" fontId="5" fillId="20" borderId="26">
      <alignment vertical="center"/>
      <protection locked="0"/>
    </xf>
    <xf numFmtId="174" fontId="5" fillId="19" borderId="28">
      <alignment vertical="center"/>
      <protection locked="0"/>
    </xf>
    <xf numFmtId="166" fontId="4" fillId="21" borderId="27">
      <alignment vertical="center" wrapText="1"/>
      <protection locked="0"/>
    </xf>
    <xf numFmtId="49" fontId="5" fillId="10" borderId="29">
      <alignment vertical="center"/>
    </xf>
    <xf numFmtId="1" fontId="10" fillId="13" borderId="0"/>
    <xf numFmtId="0" fontId="4" fillId="5" borderId="30">
      <alignment vertical="center"/>
      <protection locked="0"/>
    </xf>
    <xf numFmtId="166" fontId="4" fillId="21" borderId="31">
      <alignment vertical="center" wrapText="1"/>
      <protection locked="0"/>
    </xf>
    <xf numFmtId="169" fontId="5" fillId="0" borderId="32">
      <alignment vertical="center"/>
    </xf>
    <xf numFmtId="165" fontId="2" fillId="22" borderId="0" applyFont="0" applyBorder="0" applyAlignment="0" applyProtection="0"/>
    <xf numFmtId="164" fontId="2" fillId="22" borderId="0" applyFont="0" applyBorder="0" applyAlignment="0" applyProtection="0"/>
    <xf numFmtId="0" fontId="40" fillId="0" borderId="0"/>
  </cellStyleXfs>
  <cellXfs count="838">
    <xf numFmtId="0" fontId="0" fillId="0" borderId="0" xfId="0"/>
    <xf numFmtId="0" fontId="0" fillId="0" borderId="0" xfId="22" applyNumberFormat="1" applyFont="1"/>
    <xf numFmtId="49" fontId="7" fillId="0" borderId="0" xfId="22" applyNumberFormat="1" applyFont="1" applyAlignment="1">
      <alignment horizontal="center" vertical="center"/>
    </xf>
    <xf numFmtId="0" fontId="0" fillId="0" borderId="0" xfId="0" applyAlignment="1">
      <alignment vertical="center"/>
    </xf>
    <xf numFmtId="0" fontId="0" fillId="0" borderId="0" xfId="0" applyAlignment="1">
      <alignment horizontal="center"/>
    </xf>
    <xf numFmtId="166" fontId="6" fillId="0" borderId="0" xfId="22" applyNumberFormat="1" applyFont="1" applyAlignment="1">
      <alignment horizontal="right" vertical="center"/>
    </xf>
    <xf numFmtId="0" fontId="10" fillId="15" borderId="0" xfId="0" applyFont="1" applyFill="1"/>
    <xf numFmtId="166" fontId="5" fillId="0" borderId="0" xfId="22" applyNumberFormat="1" applyFont="1" applyAlignment="1">
      <alignment vertical="center"/>
    </xf>
    <xf numFmtId="0" fontId="0" fillId="0" borderId="19" xfId="0" applyBorder="1"/>
    <xf numFmtId="0" fontId="0" fillId="0" borderId="0" xfId="0" applyAlignment="1">
      <alignment horizontal="center" vertical="center"/>
    </xf>
    <xf numFmtId="0" fontId="0" fillId="0" borderId="0" xfId="22" applyNumberFormat="1" applyFont="1" applyAlignment="1">
      <alignment horizontal="center" vertical="center"/>
    </xf>
    <xf numFmtId="0" fontId="0" fillId="0" borderId="0" xfId="22" applyNumberFormat="1" applyFont="1" applyAlignment="1">
      <alignment vertical="center"/>
    </xf>
    <xf numFmtId="0" fontId="15" fillId="0" borderId="0" xfId="22" applyNumberFormat="1" applyFont="1" applyAlignment="1">
      <alignment horizontal="center"/>
    </xf>
    <xf numFmtId="0" fontId="0" fillId="0" borderId="34" xfId="0" applyBorder="1"/>
    <xf numFmtId="0" fontId="22" fillId="0" borderId="0" xfId="22" applyNumberFormat="1" applyFont="1" applyAlignment="1">
      <alignment horizontal="center" vertical="center"/>
    </xf>
    <xf numFmtId="0" fontId="0" fillId="17" borderId="0" xfId="0" applyFill="1"/>
    <xf numFmtId="0" fontId="32" fillId="17" borderId="0" xfId="0" applyFont="1" applyFill="1"/>
    <xf numFmtId="0" fontId="27" fillId="17" borderId="0" xfId="0" applyFont="1" applyFill="1"/>
    <xf numFmtId="0" fontId="34" fillId="17" borderId="0" xfId="0" applyFont="1" applyFill="1"/>
    <xf numFmtId="0" fontId="15" fillId="17" borderId="0" xfId="0" applyFont="1" applyFill="1"/>
    <xf numFmtId="0" fontId="35" fillId="17" borderId="0" xfId="0" applyFont="1" applyFill="1"/>
    <xf numFmtId="0" fontId="21" fillId="17" borderId="0" xfId="28" applyFill="1"/>
    <xf numFmtId="0" fontId="17" fillId="17" borderId="0" xfId="0" applyFont="1" applyFill="1"/>
    <xf numFmtId="0" fontId="0" fillId="17" borderId="0" xfId="0" applyFill="1" applyAlignment="1">
      <alignment wrapText="1"/>
    </xf>
    <xf numFmtId="0" fontId="17" fillId="17" borderId="0" xfId="0" applyFont="1" applyFill="1" applyAlignment="1">
      <alignment vertical="center"/>
    </xf>
    <xf numFmtId="0" fontId="17" fillId="17" borderId="0" xfId="0" applyFont="1" applyFill="1" applyAlignment="1">
      <alignment vertical="center" wrapText="1"/>
    </xf>
    <xf numFmtId="0" fontId="20" fillId="0" borderId="0" xfId="0" applyFont="1" applyAlignment="1">
      <alignment horizontal="center" wrapText="1"/>
    </xf>
    <xf numFmtId="0" fontId="15" fillId="0" borderId="0" xfId="0" applyFont="1" applyAlignment="1">
      <alignment horizontal="center" wrapText="1"/>
    </xf>
    <xf numFmtId="0" fontId="15" fillId="0" borderId="0" xfId="0" applyFont="1" applyAlignment="1">
      <alignment horizontal="center"/>
    </xf>
    <xf numFmtId="15" fontId="15" fillId="0" borderId="0" xfId="0" applyNumberFormat="1" applyFont="1" applyAlignment="1">
      <alignment horizontal="center"/>
    </xf>
    <xf numFmtId="0" fontId="15" fillId="0" borderId="34" xfId="0" quotePrefix="1" applyFont="1" applyBorder="1" applyAlignment="1">
      <alignment horizontal="center"/>
    </xf>
    <xf numFmtId="0" fontId="0" fillId="0" borderId="37" xfId="0" applyBorder="1"/>
    <xf numFmtId="0" fontId="0" fillId="0" borderId="38" xfId="0" applyBorder="1"/>
    <xf numFmtId="0" fontId="0" fillId="0" borderId="40" xfId="0" applyBorder="1"/>
    <xf numFmtId="0" fontId="0" fillId="0" borderId="19" xfId="0" applyBorder="1" applyAlignment="1">
      <alignment horizontal="left" vertical="center" wrapText="1" indent="1"/>
    </xf>
    <xf numFmtId="0" fontId="0" fillId="17" borderId="41" xfId="0" applyFill="1" applyBorder="1"/>
    <xf numFmtId="0" fontId="15" fillId="0" borderId="42" xfId="0" applyFont="1" applyBorder="1" applyAlignment="1">
      <alignment horizontal="left" vertical="top" wrapText="1" indent="1"/>
    </xf>
    <xf numFmtId="0" fontId="0" fillId="17" borderId="42" xfId="0" applyFill="1" applyBorder="1"/>
    <xf numFmtId="0" fontId="3" fillId="0" borderId="0" xfId="0" applyFont="1" applyAlignment="1">
      <alignment horizontal="center" wrapText="1"/>
    </xf>
    <xf numFmtId="0" fontId="0" fillId="0" borderId="43" xfId="0" applyBorder="1"/>
    <xf numFmtId="0" fontId="0" fillId="0" borderId="43" xfId="22" applyNumberFormat="1" applyFont="1" applyBorder="1"/>
    <xf numFmtId="0" fontId="0" fillId="0" borderId="44" xfId="0" applyBorder="1" applyAlignment="1">
      <alignment horizontal="left" vertical="center" wrapText="1" indent="1"/>
    </xf>
    <xf numFmtId="0" fontId="0" fillId="0" borderId="49" xfId="0" applyBorder="1"/>
    <xf numFmtId="0" fontId="0" fillId="0" borderId="44" xfId="0" applyBorder="1" applyAlignment="1">
      <alignment horizontal="left" vertical="center" wrapText="1" indent="2"/>
    </xf>
    <xf numFmtId="0" fontId="15" fillId="0" borderId="44" xfId="0" applyFont="1" applyBorder="1" applyAlignment="1">
      <alignment horizontal="left" vertical="center" wrapText="1" indent="1"/>
    </xf>
    <xf numFmtId="0" fontId="0" fillId="17" borderId="50" xfId="0" applyFill="1" applyBorder="1"/>
    <xf numFmtId="0" fontId="22" fillId="17" borderId="50" xfId="30" applyFill="1" applyBorder="1">
      <alignment horizontal="center" vertical="center"/>
    </xf>
    <xf numFmtId="0" fontId="17" fillId="17" borderId="0" xfId="0" applyFont="1" applyFill="1" applyAlignment="1">
      <alignment horizontal="left"/>
    </xf>
    <xf numFmtId="0" fontId="15" fillId="0" borderId="51" xfId="0" applyFont="1" applyBorder="1" applyAlignment="1">
      <alignment horizontal="left" indent="1"/>
    </xf>
    <xf numFmtId="0" fontId="0" fillId="0" borderId="50" xfId="0" applyBorder="1"/>
    <xf numFmtId="0" fontId="0" fillId="0" borderId="42" xfId="0" applyBorder="1"/>
    <xf numFmtId="0" fontId="0" fillId="0" borderId="52" xfId="0" applyBorder="1"/>
    <xf numFmtId="0" fontId="15" fillId="0" borderId="34" xfId="0" applyFont="1" applyBorder="1" applyAlignment="1">
      <alignment horizontal="center"/>
    </xf>
    <xf numFmtId="0" fontId="0" fillId="0" borderId="53" xfId="0" applyBorder="1" applyAlignment="1">
      <alignment horizontal="left" vertical="center" indent="2"/>
    </xf>
    <xf numFmtId="0" fontId="0" fillId="0" borderId="54" xfId="0" applyBorder="1"/>
    <xf numFmtId="0" fontId="0" fillId="0" borderId="48" xfId="0" applyBorder="1" applyAlignment="1">
      <alignment horizontal="left" vertical="center" indent="2"/>
    </xf>
    <xf numFmtId="0" fontId="0" fillId="0" borderId="42" xfId="0" applyBorder="1" applyAlignment="1">
      <alignment horizontal="left" vertical="center" indent="2"/>
    </xf>
    <xf numFmtId="0" fontId="15" fillId="0" borderId="44" xfId="0" applyFont="1" applyBorder="1" applyAlignment="1">
      <alignment horizontal="left" vertical="center" indent="1"/>
    </xf>
    <xf numFmtId="0" fontId="0" fillId="0" borderId="39" xfId="0" applyBorder="1"/>
    <xf numFmtId="0" fontId="0" fillId="0" borderId="44" xfId="0" applyBorder="1" applyAlignment="1">
      <alignment horizontal="left" vertical="center" indent="2"/>
    </xf>
    <xf numFmtId="0" fontId="15" fillId="0" borderId="42" xfId="0" applyFont="1" applyBorder="1" applyAlignment="1">
      <alignment horizontal="left" vertical="center" indent="1"/>
    </xf>
    <xf numFmtId="0" fontId="15" fillId="0" borderId="42" xfId="0" applyFont="1" applyBorder="1" applyAlignment="1">
      <alignment horizontal="left" vertical="center" indent="2"/>
    </xf>
    <xf numFmtId="0" fontId="0" fillId="0" borderId="44" xfId="0" applyBorder="1" applyAlignment="1">
      <alignment horizontal="left" vertical="center" indent="3"/>
    </xf>
    <xf numFmtId="0" fontId="0" fillId="0" borderId="42" xfId="0" applyBorder="1" applyAlignment="1">
      <alignment horizontal="left" vertical="center" indent="3"/>
    </xf>
    <xf numFmtId="0" fontId="0" fillId="0" borderId="44" xfId="0" applyBorder="1" applyAlignment="1">
      <alignment horizontal="left" vertical="center" wrapText="1" indent="3"/>
    </xf>
    <xf numFmtId="0" fontId="15" fillId="0" borderId="55" xfId="0" applyFont="1" applyBorder="1" applyAlignment="1">
      <alignment horizontal="left" vertical="center" indent="1"/>
    </xf>
    <xf numFmtId="0" fontId="0" fillId="0" borderId="41" xfId="0" applyBorder="1"/>
    <xf numFmtId="0" fontId="15" fillId="0" borderId="53" xfId="0" applyFont="1" applyBorder="1" applyAlignment="1">
      <alignment horizontal="left" vertical="center" indent="1"/>
    </xf>
    <xf numFmtId="0" fontId="15" fillId="0" borderId="56" xfId="0" applyFont="1" applyBorder="1" applyAlignment="1">
      <alignment horizontal="left" vertical="center" indent="1"/>
    </xf>
    <xf numFmtId="0" fontId="0" fillId="0" borderId="57" xfId="0" applyBorder="1"/>
    <xf numFmtId="0" fontId="15" fillId="0" borderId="0" xfId="0" applyFont="1" applyAlignment="1">
      <alignment horizontal="left" vertical="center" indent="1"/>
    </xf>
    <xf numFmtId="0" fontId="15" fillId="18" borderId="0" xfId="0" applyFont="1" applyFill="1" applyAlignment="1">
      <alignment horizontal="center" wrapText="1"/>
    </xf>
    <xf numFmtId="0" fontId="15" fillId="0" borderId="7" xfId="0" applyFont="1" applyBorder="1" applyAlignment="1">
      <alignment horizontal="center"/>
    </xf>
    <xf numFmtId="0" fontId="15" fillId="18" borderId="0" xfId="0" applyFont="1" applyFill="1" applyAlignment="1">
      <alignment horizontal="center"/>
    </xf>
    <xf numFmtId="0" fontId="15" fillId="0" borderId="35" xfId="0" quotePrefix="1" applyFont="1" applyBorder="1" applyAlignment="1">
      <alignment horizontal="center"/>
    </xf>
    <xf numFmtId="0" fontId="15" fillId="18" borderId="34" xfId="0" quotePrefix="1" applyFont="1" applyFill="1" applyBorder="1" applyAlignment="1">
      <alignment horizontal="center"/>
    </xf>
    <xf numFmtId="0" fontId="0" fillId="0" borderId="58" xfId="0" applyBorder="1"/>
    <xf numFmtId="0" fontId="0" fillId="0" borderId="59" xfId="0" applyBorder="1"/>
    <xf numFmtId="0" fontId="0" fillId="0" borderId="45" xfId="0" applyBorder="1" applyAlignment="1">
      <alignment horizontal="left" vertical="center" indent="2"/>
    </xf>
    <xf numFmtId="0" fontId="15" fillId="0" borderId="45" xfId="0" applyFont="1" applyBorder="1" applyAlignment="1">
      <alignment horizontal="left" vertical="center" indent="1"/>
    </xf>
    <xf numFmtId="0" fontId="15" fillId="0" borderId="48" xfId="0" applyFont="1" applyBorder="1" applyAlignment="1">
      <alignment horizontal="left" vertical="center" indent="1"/>
    </xf>
    <xf numFmtId="0" fontId="4" fillId="0" borderId="42" xfId="0" applyFont="1" applyBorder="1" applyAlignment="1">
      <alignment horizontal="left" vertical="center" indent="2"/>
    </xf>
    <xf numFmtId="0" fontId="0" fillId="18" borderId="44" xfId="0" applyFill="1" applyBorder="1" applyAlignment="1">
      <alignment horizontal="left" vertical="center" indent="2"/>
    </xf>
    <xf numFmtId="0" fontId="0" fillId="18" borderId="38" xfId="0" applyFill="1" applyBorder="1"/>
    <xf numFmtId="166" fontId="35" fillId="17" borderId="0" xfId="0" applyNumberFormat="1" applyFont="1" applyFill="1" applyAlignment="1">
      <alignment horizontal="center" vertical="center"/>
    </xf>
    <xf numFmtId="0" fontId="15" fillId="0" borderId="61" xfId="0" applyFont="1" applyBorder="1" applyAlignment="1">
      <alignment horizontal="left" vertical="center" indent="1"/>
    </xf>
    <xf numFmtId="0" fontId="0" fillId="0" borderId="62" xfId="0" applyBorder="1"/>
    <xf numFmtId="0" fontId="0" fillId="0" borderId="63" xfId="0" applyBorder="1" applyAlignment="1">
      <alignment horizontal="left" vertical="center" indent="2"/>
    </xf>
    <xf numFmtId="0" fontId="15" fillId="0" borderId="63" xfId="0" applyFont="1" applyBorder="1" applyAlignment="1">
      <alignment horizontal="left" vertical="center" indent="1"/>
    </xf>
    <xf numFmtId="0" fontId="15" fillId="0" borderId="64" xfId="0" applyFont="1" applyBorder="1" applyAlignment="1">
      <alignment horizontal="left" vertical="center" indent="1"/>
    </xf>
    <xf numFmtId="0" fontId="0" fillId="0" borderId="65" xfId="0" applyBorder="1" applyAlignment="1">
      <alignment horizontal="left" vertical="center" wrapText="1" indent="2"/>
    </xf>
    <xf numFmtId="0" fontId="0" fillId="0" borderId="65" xfId="0" applyBorder="1" applyAlignment="1">
      <alignment horizontal="left" vertical="center" indent="2"/>
    </xf>
    <xf numFmtId="0" fontId="4" fillId="0" borderId="44" xfId="0" applyFont="1" applyBorder="1" applyAlignment="1">
      <alignment horizontal="left" vertical="center" indent="2"/>
    </xf>
    <xf numFmtId="0" fontId="9" fillId="17" borderId="50" xfId="0" applyFont="1" applyFill="1" applyBorder="1" applyAlignment="1">
      <alignment horizontal="center" vertical="center"/>
    </xf>
    <xf numFmtId="0" fontId="0" fillId="0" borderId="66" xfId="0" applyBorder="1"/>
    <xf numFmtId="0" fontId="0" fillId="0" borderId="67" xfId="0" applyBorder="1"/>
    <xf numFmtId="0" fontId="0" fillId="0" borderId="68" xfId="0" applyBorder="1"/>
    <xf numFmtId="0" fontId="0" fillId="0" borderId="69" xfId="0" applyBorder="1"/>
    <xf numFmtId="0" fontId="0" fillId="0" borderId="70" xfId="0" applyBorder="1"/>
    <xf numFmtId="0" fontId="0" fillId="0" borderId="71" xfId="0" applyBorder="1"/>
    <xf numFmtId="0" fontId="0" fillId="0" borderId="72" xfId="0" applyBorder="1"/>
    <xf numFmtId="0" fontId="15" fillId="0" borderId="51" xfId="0" applyFont="1" applyBorder="1" applyAlignment="1">
      <alignment horizontal="left" vertical="center" wrapText="1" indent="1"/>
    </xf>
    <xf numFmtId="0" fontId="15" fillId="0" borderId="42" xfId="0" applyFont="1" applyBorder="1" applyAlignment="1">
      <alignment horizontal="left" vertical="center" wrapText="1" indent="1"/>
    </xf>
    <xf numFmtId="0" fontId="17" fillId="0" borderId="52" xfId="0" applyFont="1" applyBorder="1" applyAlignment="1">
      <alignment horizontal="left" indent="1"/>
    </xf>
    <xf numFmtId="0" fontId="4" fillId="0" borderId="63" xfId="0" applyFont="1" applyBorder="1" applyAlignment="1">
      <alignment horizontal="left" vertical="center" wrapText="1" indent="2"/>
    </xf>
    <xf numFmtId="0" fontId="4" fillId="0" borderId="73" xfId="0" applyFont="1" applyBorder="1" applyAlignment="1">
      <alignment horizontal="left" vertical="center" indent="2"/>
    </xf>
    <xf numFmtId="0" fontId="3" fillId="0" borderId="44" xfId="0" applyFont="1" applyBorder="1" applyAlignment="1">
      <alignment horizontal="left" vertical="center" indent="1"/>
    </xf>
    <xf numFmtId="0" fontId="4" fillId="0" borderId="63" xfId="0" applyFont="1" applyBorder="1" applyAlignment="1">
      <alignment horizontal="left" vertical="center" indent="2"/>
    </xf>
    <xf numFmtId="0" fontId="15" fillId="0" borderId="42" xfId="0" applyFont="1" applyBorder="1" applyAlignment="1">
      <alignment vertical="center" wrapText="1"/>
    </xf>
    <xf numFmtId="0" fontId="0" fillId="0" borderId="48" xfId="0" applyBorder="1" applyAlignment="1">
      <alignment horizontal="left" vertical="center" indent="1"/>
    </xf>
    <xf numFmtId="0" fontId="0" fillId="0" borderId="55" xfId="0" applyBorder="1" applyAlignment="1">
      <alignment horizontal="left" vertical="center" indent="2"/>
    </xf>
    <xf numFmtId="0" fontId="0" fillId="0" borderId="74" xfId="0" applyBorder="1"/>
    <xf numFmtId="0" fontId="0" fillId="0" borderId="42" xfId="0" applyBorder="1" applyAlignment="1">
      <alignment horizontal="left" vertical="center" indent="1"/>
    </xf>
    <xf numFmtId="0" fontId="0" fillId="0" borderId="56" xfId="0" applyBorder="1" applyAlignment="1">
      <alignment horizontal="left" vertical="center" wrapText="1" indent="1"/>
    </xf>
    <xf numFmtId="0" fontId="15" fillId="0" borderId="75" xfId="0" applyFont="1" applyBorder="1" applyAlignment="1">
      <alignment horizontal="left" indent="1"/>
    </xf>
    <xf numFmtId="0" fontId="0" fillId="0" borderId="76" xfId="0" applyBorder="1"/>
    <xf numFmtId="0" fontId="20" fillId="0" borderId="0" xfId="22" applyNumberFormat="1" applyFont="1" applyAlignment="1">
      <alignment horizontal="center" wrapText="1"/>
    </xf>
    <xf numFmtId="0" fontId="15" fillId="0" borderId="0" xfId="22" quotePrefix="1" applyNumberFormat="1" applyFont="1" applyAlignment="1">
      <alignment horizontal="center"/>
    </xf>
    <xf numFmtId="0" fontId="0" fillId="0" borderId="42" xfId="0" applyBorder="1" applyAlignment="1">
      <alignment horizontal="left" vertical="center" wrapText="1" indent="2"/>
    </xf>
    <xf numFmtId="0" fontId="4" fillId="0" borderId="45" xfId="0" applyFont="1" applyBorder="1" applyAlignment="1">
      <alignment horizontal="left" vertical="center" wrapText="1" indent="2"/>
    </xf>
    <xf numFmtId="0" fontId="4" fillId="0" borderId="44" xfId="0" applyFont="1" applyBorder="1" applyAlignment="1">
      <alignment horizontal="left" vertical="center" wrapText="1" indent="2"/>
    </xf>
    <xf numFmtId="49" fontId="7" fillId="0" borderId="43" xfId="22" applyNumberFormat="1" applyFont="1" applyBorder="1" applyAlignment="1">
      <alignment horizontal="center" vertical="center"/>
    </xf>
    <xf numFmtId="0" fontId="0" fillId="0" borderId="77" xfId="0" applyBorder="1" applyAlignment="1">
      <alignment horizontal="left" vertical="center" indent="2"/>
    </xf>
    <xf numFmtId="0" fontId="0" fillId="0" borderId="78" xfId="0" applyBorder="1"/>
    <xf numFmtId="0" fontId="0" fillId="0" borderId="79" xfId="0" applyBorder="1" applyAlignment="1">
      <alignment horizontal="left" vertical="center" indent="2"/>
    </xf>
    <xf numFmtId="0" fontId="15" fillId="0" borderId="56" xfId="0" applyFont="1" applyBorder="1" applyAlignment="1">
      <alignment horizontal="left" vertical="center" wrapText="1" indent="1"/>
    </xf>
    <xf numFmtId="0" fontId="0" fillId="0" borderId="0" xfId="0" quotePrefix="1" applyAlignment="1">
      <alignment horizontal="center" vertical="center"/>
    </xf>
    <xf numFmtId="0" fontId="0" fillId="0" borderId="49" xfId="22" applyNumberFormat="1" applyFont="1" applyBorder="1"/>
    <xf numFmtId="0" fontId="0" fillId="0" borderId="80" xfId="22" applyNumberFormat="1" applyFont="1" applyBorder="1"/>
    <xf numFmtId="0" fontId="0" fillId="0" borderId="44" xfId="0" quotePrefix="1" applyBorder="1" applyAlignment="1">
      <alignment horizontal="left" vertical="center" indent="2"/>
    </xf>
    <xf numFmtId="0" fontId="0" fillId="0" borderId="53" xfId="0" applyBorder="1" applyAlignment="1">
      <alignment horizontal="left" vertical="center" wrapText="1" indent="1"/>
    </xf>
    <xf numFmtId="0" fontId="0" fillId="0" borderId="44" xfId="0" applyBorder="1" applyAlignment="1">
      <alignment horizontal="left" vertical="center" indent="1"/>
    </xf>
    <xf numFmtId="0" fontId="4" fillId="0" borderId="45" xfId="0" applyFont="1" applyBorder="1" applyAlignment="1">
      <alignment horizontal="left" vertical="center" indent="1"/>
    </xf>
    <xf numFmtId="0" fontId="0" fillId="0" borderId="45" xfId="0" applyBorder="1" applyAlignment="1">
      <alignment horizontal="left" vertical="center" indent="1"/>
    </xf>
    <xf numFmtId="0" fontId="4" fillId="0" borderId="44" xfId="0" applyFont="1" applyBorder="1" applyAlignment="1">
      <alignment horizontal="left" vertical="center" indent="1"/>
    </xf>
    <xf numFmtId="0" fontId="0" fillId="0" borderId="38" xfId="0" applyBorder="1" applyAlignment="1">
      <alignment horizontal="left" wrapText="1" indent="1"/>
    </xf>
    <xf numFmtId="0" fontId="0" fillId="0" borderId="42" xfId="0" applyBorder="1" applyAlignment="1">
      <alignment horizontal="left" vertical="center" wrapText="1" indent="1"/>
    </xf>
    <xf numFmtId="0" fontId="0" fillId="0" borderId="38" xfId="0" applyBorder="1" applyAlignment="1">
      <alignment horizontal="left" vertical="center" wrapText="1" indent="1"/>
    </xf>
    <xf numFmtId="0" fontId="0" fillId="0" borderId="40" xfId="0" applyBorder="1" applyAlignment="1">
      <alignment horizontal="left" vertical="center" wrapText="1" indent="1"/>
    </xf>
    <xf numFmtId="0" fontId="0" fillId="0" borderId="56" xfId="0" applyBorder="1" applyAlignment="1">
      <alignment horizontal="left" vertical="center" indent="2"/>
    </xf>
    <xf numFmtId="0" fontId="15" fillId="0" borderId="81" xfId="0" applyFont="1" applyBorder="1" applyAlignment="1">
      <alignment horizontal="left" vertical="center" indent="1"/>
    </xf>
    <xf numFmtId="0" fontId="20" fillId="0" borderId="0" xfId="0" applyFont="1" applyAlignment="1">
      <alignment wrapText="1"/>
    </xf>
    <xf numFmtId="0" fontId="15" fillId="0" borderId="51" xfId="0" applyFont="1" applyBorder="1" applyAlignment="1">
      <alignment horizontal="left" vertical="top" wrapText="1" indent="1"/>
    </xf>
    <xf numFmtId="0" fontId="0" fillId="0" borderId="55" xfId="0" applyBorder="1" applyAlignment="1">
      <alignment horizontal="left" vertical="center" indent="1"/>
    </xf>
    <xf numFmtId="0" fontId="17" fillId="17" borderId="50" xfId="0" applyFont="1" applyFill="1" applyBorder="1" applyAlignment="1">
      <alignment wrapText="1"/>
    </xf>
    <xf numFmtId="166" fontId="4" fillId="0" borderId="0" xfId="22" applyNumberFormat="1" applyAlignment="1">
      <alignment vertical="center" wrapText="1"/>
    </xf>
    <xf numFmtId="0" fontId="0" fillId="0" borderId="45" xfId="0" quotePrefix="1" applyBorder="1" applyAlignment="1">
      <alignment horizontal="left" vertical="center" indent="2"/>
    </xf>
    <xf numFmtId="0" fontId="15" fillId="0" borderId="0" xfId="0" applyFont="1" applyAlignment="1">
      <alignment horizontal="center" vertical="center" wrapText="1"/>
    </xf>
    <xf numFmtId="0" fontId="15" fillId="0" borderId="42" xfId="0" applyFont="1" applyBorder="1" applyAlignment="1">
      <alignment horizontal="left" wrapText="1" indent="1"/>
    </xf>
    <xf numFmtId="0" fontId="0" fillId="0" borderId="0" xfId="0" applyAlignment="1">
      <alignment horizontal="center" wrapText="1"/>
    </xf>
    <xf numFmtId="0" fontId="0" fillId="0" borderId="42" xfId="0" applyBorder="1" applyAlignment="1">
      <alignment horizontal="center" wrapText="1"/>
    </xf>
    <xf numFmtId="0" fontId="0" fillId="0" borderId="52" xfId="0" applyBorder="1" applyAlignment="1">
      <alignment horizontal="center" wrapText="1"/>
    </xf>
    <xf numFmtId="0" fontId="0" fillId="0" borderId="34" xfId="0" applyBorder="1" applyAlignment="1">
      <alignment horizontal="center" wrapText="1"/>
    </xf>
    <xf numFmtId="177" fontId="15" fillId="0" borderId="34" xfId="0" quotePrefix="1" applyNumberFormat="1" applyFont="1" applyBorder="1" applyAlignment="1">
      <alignment horizontal="center" wrapText="1"/>
    </xf>
    <xf numFmtId="177" fontId="15" fillId="18" borderId="34" xfId="0" quotePrefix="1" applyNumberFormat="1" applyFont="1" applyFill="1" applyBorder="1" applyAlignment="1">
      <alignment horizontal="center" wrapText="1"/>
    </xf>
    <xf numFmtId="0" fontId="0" fillId="0" borderId="44" xfId="0" applyBorder="1"/>
    <xf numFmtId="0" fontId="15" fillId="0" borderId="42" xfId="0" applyFont="1" applyBorder="1" applyAlignment="1">
      <alignment horizontal="left" indent="1"/>
    </xf>
    <xf numFmtId="0" fontId="15" fillId="0" borderId="34" xfId="0" applyFont="1" applyBorder="1" applyAlignment="1">
      <alignment horizontal="center" wrapText="1"/>
    </xf>
    <xf numFmtId="0" fontId="15" fillId="0" borderId="34" xfId="0" quotePrefix="1" applyFont="1" applyBorder="1" applyAlignment="1">
      <alignment horizontal="center" wrapText="1"/>
    </xf>
    <xf numFmtId="0" fontId="15" fillId="18" borderId="34" xfId="0" quotePrefix="1" applyFont="1" applyFill="1" applyBorder="1" applyAlignment="1">
      <alignment horizontal="center" wrapText="1"/>
    </xf>
    <xf numFmtId="0" fontId="0" fillId="0" borderId="48" xfId="0" applyBorder="1" applyAlignment="1">
      <alignment horizontal="left" vertical="center" wrapText="1" indent="2"/>
    </xf>
    <xf numFmtId="0" fontId="4" fillId="0" borderId="48" xfId="0" applyFont="1" applyBorder="1" applyAlignment="1">
      <alignment horizontal="left" vertical="center" indent="2"/>
    </xf>
    <xf numFmtId="0" fontId="0" fillId="0" borderId="53" xfId="0" applyBorder="1" applyAlignment="1">
      <alignment horizontal="left" vertical="center" indent="1"/>
    </xf>
    <xf numFmtId="0" fontId="0" fillId="0" borderId="56" xfId="0" applyBorder="1" applyAlignment="1">
      <alignment horizontal="left" vertical="center" indent="1"/>
    </xf>
    <xf numFmtId="0" fontId="0" fillId="17" borderId="56" xfId="0" applyFill="1" applyBorder="1"/>
    <xf numFmtId="0" fontId="0" fillId="0" borderId="83" xfId="22" applyNumberFormat="1" applyFont="1" applyBorder="1"/>
    <xf numFmtId="0" fontId="0" fillId="24" borderId="38" xfId="0" applyFill="1" applyBorder="1"/>
    <xf numFmtId="0" fontId="15" fillId="0" borderId="84" xfId="0" applyFont="1" applyBorder="1" applyAlignment="1">
      <alignment horizontal="left" vertical="center" indent="1"/>
    </xf>
    <xf numFmtId="0" fontId="0" fillId="0" borderId="85" xfId="0" applyBorder="1"/>
    <xf numFmtId="0" fontId="15" fillId="0" borderId="63" xfId="22" applyNumberFormat="1" applyFont="1" applyBorder="1" applyAlignment="1">
      <alignment horizontal="left" vertical="center" indent="1"/>
    </xf>
    <xf numFmtId="0" fontId="0" fillId="0" borderId="86" xfId="22" applyNumberFormat="1" applyFont="1" applyBorder="1"/>
    <xf numFmtId="0" fontId="0" fillId="0" borderId="87" xfId="0" applyBorder="1"/>
    <xf numFmtId="0" fontId="0" fillId="0" borderId="86" xfId="0" applyBorder="1"/>
    <xf numFmtId="0" fontId="0" fillId="0" borderId="64" xfId="0" applyBorder="1" applyAlignment="1">
      <alignment horizontal="left" vertical="center" indent="2"/>
    </xf>
    <xf numFmtId="0" fontId="0" fillId="0" borderId="88" xfId="0" applyBorder="1"/>
    <xf numFmtId="0" fontId="0" fillId="0" borderId="89" xfId="0" applyBorder="1"/>
    <xf numFmtId="0" fontId="0" fillId="0" borderId="39" xfId="22" applyNumberFormat="1" applyFont="1" applyBorder="1"/>
    <xf numFmtId="177" fontId="15" fillId="0" borderId="34" xfId="0" quotePrefix="1" applyNumberFormat="1" applyFont="1" applyBorder="1" applyAlignment="1">
      <alignment horizontal="center"/>
    </xf>
    <xf numFmtId="0" fontId="21" fillId="17" borderId="50" xfId="28" applyFill="1" applyBorder="1"/>
    <xf numFmtId="0" fontId="0" fillId="0" borderId="90" xfId="0" quotePrefix="1" applyBorder="1" applyAlignment="1">
      <alignment horizontal="center" vertical="center"/>
    </xf>
    <xf numFmtId="0" fontId="15" fillId="0" borderId="51" xfId="0" applyFont="1" applyBorder="1" applyAlignment="1">
      <alignment horizontal="left" vertical="center" indent="1"/>
    </xf>
    <xf numFmtId="0" fontId="0" fillId="0" borderId="91" xfId="0" applyBorder="1"/>
    <xf numFmtId="0" fontId="0" fillId="17" borderId="50" xfId="0" quotePrefix="1" applyFill="1" applyBorder="1" applyAlignment="1">
      <alignment horizontal="center" vertical="center"/>
    </xf>
    <xf numFmtId="0" fontId="37" fillId="17" borderId="0" xfId="0" applyFont="1" applyFill="1"/>
    <xf numFmtId="0" fontId="15" fillId="0" borderId="77" xfId="0" applyFont="1" applyBorder="1" applyAlignment="1">
      <alignment horizontal="left" vertical="center" wrapText="1" indent="1"/>
    </xf>
    <xf numFmtId="0" fontId="0" fillId="0" borderId="79" xfId="0" applyBorder="1" applyAlignment="1">
      <alignment horizontal="left" vertical="center" wrapText="1" indent="2"/>
    </xf>
    <xf numFmtId="0" fontId="0" fillId="0" borderId="92" xfId="0" applyBorder="1" applyAlignment="1">
      <alignment horizontal="left" vertical="center" indent="2"/>
    </xf>
    <xf numFmtId="0" fontId="0" fillId="0" borderId="92" xfId="0" applyBorder="1" applyAlignment="1">
      <alignment horizontal="left" vertical="center" wrapText="1" indent="2"/>
    </xf>
    <xf numFmtId="0" fontId="15" fillId="0" borderId="93" xfId="0" applyFont="1" applyBorder="1" applyAlignment="1">
      <alignment horizontal="left" vertical="center" wrapText="1" indent="1"/>
    </xf>
    <xf numFmtId="0" fontId="15" fillId="0" borderId="79" xfId="0" applyFont="1" applyBorder="1" applyAlignment="1">
      <alignment horizontal="left" vertical="center" wrapText="1" indent="1"/>
    </xf>
    <xf numFmtId="0" fontId="15" fillId="0" borderId="93" xfId="0" applyFont="1" applyBorder="1" applyAlignment="1">
      <alignment horizontal="left" vertical="center" indent="1"/>
    </xf>
    <xf numFmtId="0" fontId="15" fillId="0" borderId="77" xfId="0" applyFont="1" applyBorder="1" applyAlignment="1">
      <alignment horizontal="left" vertical="center" indent="1"/>
    </xf>
    <xf numFmtId="0" fontId="15" fillId="0" borderId="79" xfId="0" applyFont="1" applyBorder="1" applyAlignment="1">
      <alignment horizontal="left" vertical="center" indent="1"/>
    </xf>
    <xf numFmtId="0" fontId="0" fillId="0" borderId="95" xfId="0" applyBorder="1" applyAlignment="1">
      <alignment horizontal="left" vertical="center" indent="2"/>
    </xf>
    <xf numFmtId="0" fontId="0" fillId="0" borderId="96" xfId="0" applyBorder="1" applyAlignment="1">
      <alignment horizontal="left" vertical="center" indent="2"/>
    </xf>
    <xf numFmtId="0" fontId="38" fillId="17" borderId="0" xfId="28" applyFont="1" applyFill="1"/>
    <xf numFmtId="0" fontId="0" fillId="0" borderId="97" xfId="0" applyBorder="1"/>
    <xf numFmtId="0" fontId="15" fillId="0" borderId="96" xfId="0" applyFont="1" applyBorder="1" applyAlignment="1">
      <alignment horizontal="left" vertical="center" indent="1"/>
    </xf>
    <xf numFmtId="0" fontId="15" fillId="0" borderId="96" xfId="0" applyFont="1" applyBorder="1" applyAlignment="1">
      <alignment horizontal="left" vertical="center" indent="2"/>
    </xf>
    <xf numFmtId="0" fontId="0" fillId="0" borderId="96" xfId="0" applyBorder="1" applyAlignment="1">
      <alignment horizontal="left" vertical="center" indent="3"/>
    </xf>
    <xf numFmtId="0" fontId="0" fillId="0" borderId="56" xfId="0" applyBorder="1" applyAlignment="1">
      <alignment horizontal="left" vertical="center" indent="3"/>
    </xf>
    <xf numFmtId="0" fontId="17" fillId="0" borderId="0" xfId="0" applyFont="1" applyAlignment="1">
      <alignment wrapText="1"/>
    </xf>
    <xf numFmtId="0" fontId="9" fillId="17" borderId="42" xfId="0" applyFont="1" applyFill="1" applyBorder="1"/>
    <xf numFmtId="0" fontId="0" fillId="0" borderId="100" xfId="0" applyBorder="1"/>
    <xf numFmtId="0" fontId="0" fillId="0" borderId="101" xfId="0" applyBorder="1"/>
    <xf numFmtId="0" fontId="0" fillId="0" borderId="102" xfId="0" applyBorder="1"/>
    <xf numFmtId="166" fontId="35" fillId="17" borderId="50" xfId="0" applyNumberFormat="1" applyFont="1" applyFill="1" applyBorder="1"/>
    <xf numFmtId="0" fontId="15" fillId="0" borderId="44" xfId="0" applyFont="1" applyBorder="1" applyAlignment="1">
      <alignment horizontal="left" vertical="center" indent="2"/>
    </xf>
    <xf numFmtId="176" fontId="0" fillId="17" borderId="0" xfId="0" applyNumberFormat="1" applyFill="1" applyAlignment="1">
      <alignment horizontal="center" vertical="center"/>
    </xf>
    <xf numFmtId="0" fontId="15" fillId="0" borderId="42" xfId="0" applyFont="1" applyBorder="1" applyAlignment="1">
      <alignment horizontal="left" vertical="top" indent="1"/>
    </xf>
    <xf numFmtId="0" fontId="0" fillId="0" borderId="42" xfId="0" applyBorder="1" applyAlignment="1">
      <alignment horizontal="left" wrapText="1" indent="1"/>
    </xf>
    <xf numFmtId="0" fontId="0" fillId="0" borderId="52" xfId="0" applyBorder="1" applyAlignment="1">
      <alignment horizontal="left" wrapText="1" indent="1"/>
    </xf>
    <xf numFmtId="0" fontId="15" fillId="17" borderId="50" xfId="0" applyFont="1" applyFill="1" applyBorder="1"/>
    <xf numFmtId="0" fontId="0" fillId="0" borderId="81" xfId="0" applyBorder="1" applyAlignment="1">
      <alignment horizontal="left" vertical="center" indent="3"/>
    </xf>
    <xf numFmtId="0" fontId="0" fillId="0" borderId="39" xfId="0" applyBorder="1" applyAlignment="1">
      <alignment vertical="center"/>
    </xf>
    <xf numFmtId="49" fontId="7" fillId="0" borderId="103" xfId="22" applyNumberFormat="1" applyFont="1" applyBorder="1" applyAlignment="1">
      <alignment horizontal="center" vertical="center"/>
    </xf>
    <xf numFmtId="0" fontId="4" fillId="0" borderId="44" xfId="0" applyFont="1" applyBorder="1" applyAlignment="1">
      <alignment horizontal="left" vertical="center" indent="3"/>
    </xf>
    <xf numFmtId="0" fontId="22" fillId="17" borderId="0" xfId="30" applyFill="1">
      <alignment horizontal="center" vertical="center"/>
    </xf>
    <xf numFmtId="0" fontId="0" fillId="0" borderId="44" xfId="0" quotePrefix="1" applyBorder="1" applyAlignment="1">
      <alignment horizontal="left" vertical="center" indent="3"/>
    </xf>
    <xf numFmtId="0" fontId="17" fillId="17" borderId="42" xfId="0" applyFont="1" applyFill="1" applyBorder="1" applyAlignment="1">
      <alignment horizontal="left" indent="1"/>
    </xf>
    <xf numFmtId="0" fontId="29" fillId="17" borderId="41" xfId="0" applyFont="1" applyFill="1" applyBorder="1" applyAlignment="1">
      <alignment horizontal="left" vertical="center" indent="1"/>
    </xf>
    <xf numFmtId="0" fontId="15" fillId="0" borderId="55" xfId="0" applyFont="1" applyBorder="1" applyAlignment="1">
      <alignment horizontal="left" vertical="center" indent="2"/>
    </xf>
    <xf numFmtId="0" fontId="0" fillId="17" borderId="106" xfId="0" applyFill="1" applyBorder="1"/>
    <xf numFmtId="0" fontId="15" fillId="0" borderId="95" xfId="0" applyFont="1" applyBorder="1" applyAlignment="1">
      <alignment horizontal="left" vertical="center" indent="1"/>
    </xf>
    <xf numFmtId="0" fontId="0" fillId="0" borderId="70" xfId="0" quotePrefix="1" applyBorder="1" applyAlignment="1">
      <alignment horizontal="center" vertical="center"/>
    </xf>
    <xf numFmtId="166" fontId="6" fillId="0" borderId="70" xfId="22" applyNumberFormat="1" applyFont="1" applyBorder="1" applyAlignment="1">
      <alignment horizontal="right" vertical="center"/>
    </xf>
    <xf numFmtId="166" fontId="5" fillId="0" borderId="70" xfId="22" applyNumberFormat="1" applyFont="1" applyBorder="1" applyAlignment="1">
      <alignment vertical="center"/>
    </xf>
    <xf numFmtId="166" fontId="4" fillId="0" borderId="70" xfId="22" applyNumberFormat="1" applyBorder="1" applyAlignment="1">
      <alignment vertical="center" wrapText="1"/>
    </xf>
    <xf numFmtId="0" fontId="0" fillId="0" borderId="109" xfId="22" applyNumberFormat="1" applyFont="1" applyBorder="1"/>
    <xf numFmtId="0" fontId="4" fillId="0" borderId="96" xfId="0" quotePrefix="1" applyFont="1" applyBorder="1" applyAlignment="1">
      <alignment horizontal="left" vertical="center" indent="2"/>
    </xf>
    <xf numFmtId="0" fontId="0" fillId="0" borderId="95" xfId="0" applyBorder="1" applyAlignment="1">
      <alignment horizontal="left" vertical="center" wrapText="1" indent="1"/>
    </xf>
    <xf numFmtId="0" fontId="0" fillId="0" borderId="96" xfId="0" applyBorder="1" applyAlignment="1">
      <alignment horizontal="left" vertical="center" indent="1"/>
    </xf>
    <xf numFmtId="0" fontId="15" fillId="0" borderId="110" xfId="0" applyFont="1" applyBorder="1" applyAlignment="1">
      <alignment horizontal="left" vertical="center" indent="1"/>
    </xf>
    <xf numFmtId="0" fontId="39" fillId="15" borderId="0" xfId="0" applyFont="1" applyFill="1" applyAlignment="1">
      <alignment vertical="center"/>
    </xf>
    <xf numFmtId="0" fontId="15" fillId="0" borderId="34" xfId="0" applyFont="1" applyBorder="1" applyAlignment="1">
      <alignment horizontal="center" vertical="center" wrapText="1"/>
    </xf>
    <xf numFmtId="0" fontId="15" fillId="0" borderId="36" xfId="0" applyFont="1" applyBorder="1" applyAlignment="1">
      <alignment horizontal="center" vertical="center" wrapText="1"/>
    </xf>
    <xf numFmtId="0" fontId="0" fillId="0" borderId="53" xfId="0" quotePrefix="1" applyBorder="1" applyAlignment="1">
      <alignment horizontal="left" vertical="center" indent="2"/>
    </xf>
    <xf numFmtId="0" fontId="0" fillId="0" borderId="44" xfId="0" quotePrefix="1" applyBorder="1" applyAlignment="1">
      <alignment horizontal="left" vertical="center" wrapText="1" indent="3"/>
    </xf>
    <xf numFmtId="0" fontId="17" fillId="17" borderId="42" xfId="0" applyFont="1" applyFill="1" applyBorder="1" applyAlignment="1">
      <alignment wrapText="1"/>
    </xf>
    <xf numFmtId="0" fontId="30" fillId="17" borderId="0" xfId="0" applyFont="1" applyFill="1" applyAlignment="1">
      <alignment horizontal="left" vertical="top" wrapText="1"/>
    </xf>
    <xf numFmtId="0" fontId="9" fillId="17" borderId="0" xfId="0" applyFont="1" applyFill="1" applyAlignment="1">
      <alignment horizontal="left"/>
    </xf>
    <xf numFmtId="0" fontId="17" fillId="17" borderId="50" xfId="0" applyFont="1" applyFill="1" applyBorder="1" applyAlignment="1">
      <alignment horizontal="left" indent="1"/>
    </xf>
    <xf numFmtId="0" fontId="4" fillId="0" borderId="96" xfId="0" applyFont="1" applyBorder="1" applyAlignment="1">
      <alignment horizontal="left" vertical="center" indent="2"/>
    </xf>
    <xf numFmtId="0" fontId="0" fillId="0" borderId="96" xfId="0" applyBorder="1" applyAlignment="1">
      <alignment horizontal="left" vertical="center" wrapText="1" indent="2"/>
    </xf>
    <xf numFmtId="0" fontId="4" fillId="0" borderId="71" xfId="0" applyFont="1" applyBorder="1"/>
    <xf numFmtId="0" fontId="0" fillId="0" borderId="111" xfId="0" applyBorder="1"/>
    <xf numFmtId="0" fontId="15" fillId="0" borderId="36" xfId="0" quotePrefix="1" applyFont="1" applyBorder="1" applyAlignment="1">
      <alignment horizontal="center"/>
    </xf>
    <xf numFmtId="0" fontId="15" fillId="0" borderId="55" xfId="0" applyFont="1" applyBorder="1" applyAlignment="1">
      <alignment horizontal="left" vertical="center" wrapText="1" indent="1"/>
    </xf>
    <xf numFmtId="0" fontId="33" fillId="25" borderId="0" xfId="0" applyFont="1" applyFill="1"/>
    <xf numFmtId="0" fontId="0" fillId="0" borderId="112" xfId="0" applyBorder="1"/>
    <xf numFmtId="0" fontId="10" fillId="17" borderId="0" xfId="0" applyFont="1" applyFill="1"/>
    <xf numFmtId="49" fontId="7" fillId="4" borderId="113" xfId="36" applyBorder="1">
      <alignment horizontal="center" vertical="center"/>
    </xf>
    <xf numFmtId="49" fontId="7" fillId="4" borderId="114" xfId="6" applyBorder="1">
      <alignment horizontal="center" vertical="center"/>
    </xf>
    <xf numFmtId="49" fontId="7" fillId="4" borderId="114" xfId="31" applyBorder="1">
      <alignment horizontal="center" vertical="center"/>
    </xf>
    <xf numFmtId="166" fontId="6" fillId="0" borderId="116" xfId="5" applyBorder="1">
      <alignment horizontal="right" vertical="center"/>
    </xf>
    <xf numFmtId="0" fontId="15" fillId="0" borderId="119" xfId="22" quotePrefix="1" applyNumberFormat="1" applyFont="1" applyBorder="1" applyAlignment="1">
      <alignment horizontal="center"/>
    </xf>
    <xf numFmtId="0" fontId="15" fillId="0" borderId="120" xfId="0" applyFont="1" applyBorder="1" applyAlignment="1">
      <alignment horizontal="center" wrapText="1"/>
    </xf>
    <xf numFmtId="0" fontId="0" fillId="0" borderId="122" xfId="0" applyBorder="1" applyAlignment="1">
      <alignment horizontal="left" vertical="center" wrapText="1" indent="1"/>
    </xf>
    <xf numFmtId="0" fontId="0" fillId="0" borderId="123" xfId="0" applyBorder="1"/>
    <xf numFmtId="0" fontId="15" fillId="0" borderId="117" xfId="0" quotePrefix="1" applyFont="1" applyBorder="1" applyAlignment="1">
      <alignment horizontal="center"/>
    </xf>
    <xf numFmtId="0" fontId="0" fillId="0" borderId="118" xfId="0" quotePrefix="1" applyBorder="1" applyAlignment="1">
      <alignment horizontal="center" vertical="center"/>
    </xf>
    <xf numFmtId="166" fontId="6" fillId="0" borderId="120" xfId="22" applyNumberFormat="1" applyFont="1" applyBorder="1" applyAlignment="1">
      <alignment horizontal="right" vertical="center"/>
    </xf>
    <xf numFmtId="0" fontId="15" fillId="0" borderId="122" xfId="0" applyFont="1" applyBorder="1" applyAlignment="1">
      <alignment horizontal="left" vertical="center" indent="1"/>
    </xf>
    <xf numFmtId="0" fontId="15" fillId="0" borderId="122" xfId="0" applyFont="1" applyBorder="1" applyAlignment="1">
      <alignment horizontal="left" vertical="center" wrapText="1" indent="1"/>
    </xf>
    <xf numFmtId="0" fontId="0" fillId="0" borderId="122" xfId="0" applyBorder="1" applyAlignment="1">
      <alignment horizontal="left" vertical="center" indent="1"/>
    </xf>
    <xf numFmtId="0" fontId="0" fillId="0" borderId="124" xfId="0" applyBorder="1" applyAlignment="1">
      <alignment horizontal="center" vertical="center"/>
    </xf>
    <xf numFmtId="0" fontId="25" fillId="14" borderId="124" xfId="0" applyFont="1" applyFill="1" applyBorder="1" applyAlignment="1">
      <alignment horizontal="center" vertical="center" wrapText="1"/>
    </xf>
    <xf numFmtId="0" fontId="0" fillId="0" borderId="124" xfId="0" quotePrefix="1" applyBorder="1" applyAlignment="1">
      <alignment horizontal="center" vertical="center"/>
    </xf>
    <xf numFmtId="0" fontId="0" fillId="0" borderId="122" xfId="0" applyBorder="1" applyAlignment="1">
      <alignment horizontal="left" vertical="center" indent="2"/>
    </xf>
    <xf numFmtId="0" fontId="3" fillId="0" borderId="122" xfId="0" applyFont="1" applyBorder="1" applyAlignment="1">
      <alignment horizontal="left" vertical="center" wrapText="1" indent="1"/>
    </xf>
    <xf numFmtId="0" fontId="0" fillId="0" borderId="119" xfId="0" quotePrefix="1" applyBorder="1" applyAlignment="1">
      <alignment horizontal="center"/>
    </xf>
    <xf numFmtId="0" fontId="0" fillId="0" borderId="125" xfId="22" applyNumberFormat="1" applyFont="1" applyBorder="1"/>
    <xf numFmtId="0" fontId="0" fillId="0" borderId="126" xfId="0" quotePrefix="1" applyBorder="1" applyAlignment="1">
      <alignment horizontal="center" vertical="center"/>
    </xf>
    <xf numFmtId="166" fontId="6" fillId="0" borderId="129" xfId="5" applyBorder="1">
      <alignment horizontal="right" vertical="center"/>
    </xf>
    <xf numFmtId="0" fontId="0" fillId="0" borderId="127" xfId="0" quotePrefix="1" applyBorder="1" applyAlignment="1">
      <alignment horizontal="center" vertical="center"/>
    </xf>
    <xf numFmtId="166" fontId="6" fillId="0" borderId="131" xfId="5" applyBorder="1">
      <alignment horizontal="right" vertical="center"/>
    </xf>
    <xf numFmtId="166" fontId="6" fillId="0" borderId="133" xfId="5" applyBorder="1">
      <alignment horizontal="right" vertical="center"/>
    </xf>
    <xf numFmtId="166" fontId="6" fillId="0" borderId="134" xfId="5" applyBorder="1">
      <alignment horizontal="right" vertical="center"/>
    </xf>
    <xf numFmtId="49" fontId="7" fillId="4" borderId="135" xfId="7" applyBorder="1">
      <alignment horizontal="center" vertical="center"/>
    </xf>
    <xf numFmtId="166" fontId="5" fillId="0" borderId="135" xfId="2" applyBorder="1">
      <alignment vertical="center"/>
    </xf>
    <xf numFmtId="0" fontId="0" fillId="0" borderId="130" xfId="0" applyBorder="1"/>
    <xf numFmtId="166" fontId="5" fillId="0" borderId="138" xfId="2" applyBorder="1">
      <alignment vertical="center"/>
    </xf>
    <xf numFmtId="166" fontId="5" fillId="3" borderId="138" xfId="8" applyBorder="1">
      <alignment vertical="center"/>
      <protection locked="0"/>
    </xf>
    <xf numFmtId="49" fontId="7" fillId="4" borderId="139" xfId="6" applyBorder="1">
      <alignment horizontal="center" vertical="center"/>
    </xf>
    <xf numFmtId="49" fontId="7" fillId="4" borderId="139" xfId="31" applyBorder="1">
      <alignment horizontal="center" vertical="center"/>
    </xf>
    <xf numFmtId="49" fontId="7" fillId="4" borderId="139" xfId="36" applyBorder="1">
      <alignment horizontal="center" vertical="center"/>
    </xf>
    <xf numFmtId="0" fontId="0" fillId="0" borderId="138" xfId="0" quotePrefix="1" applyBorder="1" applyAlignment="1">
      <alignment horizontal="center" vertical="center"/>
    </xf>
    <xf numFmtId="166" fontId="4" fillId="5" borderId="138" xfId="63" applyBorder="1">
      <alignment vertical="center" wrapText="1"/>
      <protection locked="0"/>
    </xf>
    <xf numFmtId="166" fontId="4" fillId="23" borderId="140" xfId="65" applyBorder="1">
      <alignment vertical="center"/>
    </xf>
    <xf numFmtId="49" fontId="7" fillId="4" borderId="142" xfId="6" applyBorder="1">
      <alignment horizontal="center" vertical="center"/>
    </xf>
    <xf numFmtId="49" fontId="7" fillId="4" borderId="142" xfId="31" applyBorder="1">
      <alignment horizontal="center" vertical="center"/>
    </xf>
    <xf numFmtId="49" fontId="7" fillId="4" borderId="142" xfId="36" applyBorder="1">
      <alignment horizontal="center" vertical="center"/>
    </xf>
    <xf numFmtId="0" fontId="0" fillId="0" borderId="135" xfId="0" quotePrefix="1" applyBorder="1" applyAlignment="1">
      <alignment horizontal="center" vertical="center"/>
    </xf>
    <xf numFmtId="0" fontId="0" fillId="0" borderId="121" xfId="22" applyNumberFormat="1" applyFont="1" applyBorder="1"/>
    <xf numFmtId="49" fontId="7" fillId="4" borderId="141" xfId="7" applyBorder="1">
      <alignment horizontal="center" vertical="center"/>
    </xf>
    <xf numFmtId="0" fontId="0" fillId="0" borderId="126" xfId="0" applyBorder="1" applyAlignment="1">
      <alignment horizontal="center" vertical="center"/>
    </xf>
    <xf numFmtId="166" fontId="6" fillId="0" borderId="141" xfId="10" applyBorder="1">
      <alignment horizontal="right" vertical="center"/>
    </xf>
    <xf numFmtId="0" fontId="0" fillId="0" borderId="141" xfId="0" applyBorder="1" applyAlignment="1">
      <alignment horizontal="center" vertical="center"/>
    </xf>
    <xf numFmtId="166" fontId="5" fillId="0" borderId="141" xfId="2" applyBorder="1">
      <alignment vertical="center"/>
    </xf>
    <xf numFmtId="0" fontId="0" fillId="0" borderId="141" xfId="0" quotePrefix="1" applyBorder="1" applyAlignment="1">
      <alignment horizontal="center" vertical="center"/>
    </xf>
    <xf numFmtId="166" fontId="5" fillId="3" borderId="141" xfId="8" applyBorder="1">
      <alignment vertical="center"/>
      <protection locked="0"/>
    </xf>
    <xf numFmtId="0" fontId="25" fillId="14" borderId="141" xfId="0" applyFont="1" applyFill="1" applyBorder="1" applyAlignment="1">
      <alignment horizontal="center" vertical="center" wrapText="1"/>
    </xf>
    <xf numFmtId="0" fontId="0" fillId="0" borderId="141" xfId="0" applyBorder="1" applyAlignment="1">
      <alignment horizontal="center"/>
    </xf>
    <xf numFmtId="166" fontId="4" fillId="5" borderId="141" xfId="63" applyBorder="1">
      <alignment vertical="center" wrapText="1"/>
      <protection locked="0"/>
    </xf>
    <xf numFmtId="0" fontId="0" fillId="0" borderId="144" xfId="0" applyBorder="1"/>
    <xf numFmtId="0" fontId="0" fillId="0" borderId="145" xfId="0" quotePrefix="1" applyBorder="1" applyAlignment="1">
      <alignment horizontal="center" vertical="center"/>
    </xf>
    <xf numFmtId="49" fontId="7" fillId="4" borderId="148" xfId="6" applyBorder="1">
      <alignment horizontal="center" vertical="center"/>
    </xf>
    <xf numFmtId="49" fontId="7" fillId="4" borderId="148" xfId="31" applyBorder="1">
      <alignment horizontal="center" vertical="center"/>
    </xf>
    <xf numFmtId="49" fontId="7" fillId="4" borderId="148" xfId="36" applyBorder="1">
      <alignment horizontal="center" vertical="center"/>
    </xf>
    <xf numFmtId="166" fontId="4" fillId="23" borderId="149" xfId="65" applyBorder="1">
      <alignment vertical="center"/>
    </xf>
    <xf numFmtId="166" fontId="4" fillId="5" borderId="146" xfId="63" applyBorder="1">
      <alignment vertical="center" wrapText="1"/>
      <protection locked="0"/>
    </xf>
    <xf numFmtId="166" fontId="5" fillId="0" borderId="150" xfId="2" applyBorder="1">
      <alignment vertical="center"/>
    </xf>
    <xf numFmtId="166" fontId="4" fillId="23" borderId="151" xfId="65" applyBorder="1">
      <alignment vertical="center"/>
    </xf>
    <xf numFmtId="166" fontId="4" fillId="5" borderId="150" xfId="63" applyBorder="1">
      <alignment vertical="center" wrapText="1"/>
      <protection locked="0"/>
    </xf>
    <xf numFmtId="49" fontId="7" fillId="4" borderId="152" xfId="6" applyBorder="1">
      <alignment horizontal="center" vertical="center"/>
    </xf>
    <xf numFmtId="49" fontId="7" fillId="4" borderId="152" xfId="31" applyBorder="1">
      <alignment horizontal="center" vertical="center"/>
    </xf>
    <xf numFmtId="49" fontId="7" fillId="4" borderId="152" xfId="36" applyBorder="1">
      <alignment horizontal="center" vertical="center"/>
    </xf>
    <xf numFmtId="49" fontId="7" fillId="4" borderId="153" xfId="7" applyBorder="1">
      <alignment horizontal="center" vertical="center"/>
    </xf>
    <xf numFmtId="0" fontId="15" fillId="0" borderId="136" xfId="22" quotePrefix="1" applyNumberFormat="1" applyFont="1" applyBorder="1" applyAlignment="1">
      <alignment horizontal="center"/>
    </xf>
    <xf numFmtId="0" fontId="0" fillId="0" borderId="153" xfId="0" applyBorder="1" applyAlignment="1">
      <alignment horizontal="center" vertical="center"/>
    </xf>
    <xf numFmtId="0" fontId="25" fillId="14" borderId="150" xfId="0" applyFont="1" applyFill="1" applyBorder="1" applyAlignment="1">
      <alignment horizontal="center" vertical="center" wrapText="1"/>
    </xf>
    <xf numFmtId="0" fontId="0" fillId="0" borderId="150" xfId="0" applyBorder="1" applyAlignment="1">
      <alignment horizontal="center" vertical="center"/>
    </xf>
    <xf numFmtId="0" fontId="15" fillId="0" borderId="154" xfId="22" quotePrefix="1" applyNumberFormat="1" applyFont="1" applyBorder="1" applyAlignment="1">
      <alignment horizontal="center"/>
    </xf>
    <xf numFmtId="0" fontId="0" fillId="0" borderId="153" xfId="0" quotePrefix="1" applyBorder="1" applyAlignment="1">
      <alignment horizontal="center" vertical="center"/>
    </xf>
    <xf numFmtId="166" fontId="5" fillId="0" borderId="153" xfId="2" applyBorder="1">
      <alignment vertical="center"/>
    </xf>
    <xf numFmtId="0" fontId="25" fillId="14" borderId="153" xfId="0" applyFont="1" applyFill="1" applyBorder="1" applyAlignment="1">
      <alignment horizontal="center" vertical="center" wrapText="1"/>
    </xf>
    <xf numFmtId="166" fontId="6" fillId="0" borderId="132" xfId="5" applyBorder="1">
      <alignment horizontal="right" vertical="center"/>
    </xf>
    <xf numFmtId="0" fontId="0" fillId="0" borderId="155" xfId="22" applyNumberFormat="1" applyFont="1" applyBorder="1"/>
    <xf numFmtId="166" fontId="5" fillId="3" borderId="153" xfId="8" quotePrefix="1" applyBorder="1">
      <alignment vertical="center"/>
      <protection locked="0"/>
    </xf>
    <xf numFmtId="166" fontId="4" fillId="5" borderId="153" xfId="63" quotePrefix="1" applyBorder="1">
      <alignment vertical="center" wrapText="1"/>
      <protection locked="0"/>
    </xf>
    <xf numFmtId="49" fontId="7" fillId="4" borderId="156" xfId="6" applyBorder="1">
      <alignment horizontal="center" vertical="center"/>
    </xf>
    <xf numFmtId="49" fontId="7" fillId="4" borderId="156" xfId="31" applyBorder="1">
      <alignment horizontal="center" vertical="center"/>
    </xf>
    <xf numFmtId="166" fontId="5" fillId="3" borderId="157" xfId="8" applyBorder="1">
      <alignment vertical="center"/>
      <protection locked="0"/>
    </xf>
    <xf numFmtId="166" fontId="4" fillId="5" borderId="153" xfId="63" applyBorder="1">
      <alignment vertical="center" wrapText="1"/>
      <protection locked="0"/>
    </xf>
    <xf numFmtId="0" fontId="0" fillId="0" borderId="147" xfId="0" applyBorder="1" applyAlignment="1">
      <alignment horizontal="center" vertical="center"/>
    </xf>
    <xf numFmtId="0" fontId="25" fillId="14" borderId="126" xfId="0" applyFont="1" applyFill="1" applyBorder="1" applyAlignment="1">
      <alignment horizontal="center" vertical="center" wrapText="1"/>
    </xf>
    <xf numFmtId="49" fontId="7" fillId="4" borderId="158" xfId="6" applyBorder="1">
      <alignment horizontal="center" vertical="center"/>
    </xf>
    <xf numFmtId="49" fontId="7" fillId="4" borderId="158" xfId="31" applyBorder="1">
      <alignment horizontal="center" vertical="center"/>
    </xf>
    <xf numFmtId="49" fontId="7" fillId="4" borderId="158" xfId="36" applyBorder="1">
      <alignment horizontal="center" vertical="center"/>
    </xf>
    <xf numFmtId="0" fontId="15" fillId="0" borderId="159" xfId="0" applyFont="1" applyBorder="1" applyAlignment="1">
      <alignment horizontal="center" wrapText="1"/>
    </xf>
    <xf numFmtId="166" fontId="4" fillId="23" borderId="160" xfId="65" applyBorder="1">
      <alignment vertical="center"/>
    </xf>
    <xf numFmtId="166" fontId="5" fillId="3" borderId="161" xfId="8" applyBorder="1">
      <alignment vertical="center"/>
      <protection locked="0"/>
    </xf>
    <xf numFmtId="166" fontId="4" fillId="5" borderId="161" xfId="63" applyBorder="1">
      <alignment vertical="center" wrapText="1"/>
      <protection locked="0"/>
    </xf>
    <xf numFmtId="166" fontId="6" fillId="0" borderId="161" xfId="10" applyBorder="1">
      <alignment horizontal="right" vertical="center"/>
    </xf>
    <xf numFmtId="49" fontId="7" fillId="4" borderId="162" xfId="6" applyBorder="1">
      <alignment horizontal="center" vertical="center"/>
    </xf>
    <xf numFmtId="49" fontId="7" fillId="4" borderId="162" xfId="31" applyBorder="1">
      <alignment horizontal="center" vertical="center"/>
    </xf>
    <xf numFmtId="49" fontId="7" fillId="4" borderId="162" xfId="36" applyBorder="1">
      <alignment horizontal="center" vertical="center"/>
    </xf>
    <xf numFmtId="49" fontId="7" fillId="4" borderId="161" xfId="7" applyBorder="1">
      <alignment horizontal="center" vertical="center"/>
    </xf>
    <xf numFmtId="166" fontId="4" fillId="23" borderId="163" xfId="65" applyBorder="1">
      <alignment vertical="center"/>
    </xf>
    <xf numFmtId="0" fontId="0" fillId="0" borderId="161" xfId="0" quotePrefix="1" applyBorder="1" applyAlignment="1">
      <alignment horizontal="center" vertical="center"/>
    </xf>
    <xf numFmtId="166" fontId="5" fillId="0" borderId="161" xfId="2" applyBorder="1">
      <alignment vertical="center"/>
    </xf>
    <xf numFmtId="0" fontId="0" fillId="0" borderId="164" xfId="0" quotePrefix="1" applyBorder="1" applyAlignment="1">
      <alignment horizontal="center" vertical="center"/>
    </xf>
    <xf numFmtId="0" fontId="25" fillId="14" borderId="161" xfId="0" applyFont="1" applyFill="1" applyBorder="1" applyAlignment="1">
      <alignment horizontal="center" vertical="center" wrapText="1"/>
    </xf>
    <xf numFmtId="166" fontId="5" fillId="3" borderId="161" xfId="8" quotePrefix="1" applyBorder="1">
      <alignment vertical="center"/>
      <protection locked="0"/>
    </xf>
    <xf numFmtId="166" fontId="4" fillId="5" borderId="161" xfId="63" quotePrefix="1" applyBorder="1">
      <alignment vertical="center" wrapText="1"/>
      <protection locked="0"/>
    </xf>
    <xf numFmtId="49" fontId="7" fillId="4" borderId="165" xfId="6" applyBorder="1">
      <alignment horizontal="center" vertical="center"/>
    </xf>
    <xf numFmtId="49" fontId="7" fillId="4" borderId="165" xfId="31" applyBorder="1">
      <alignment horizontal="center" vertical="center"/>
    </xf>
    <xf numFmtId="49" fontId="7" fillId="4" borderId="165" xfId="36" applyBorder="1">
      <alignment horizontal="center" vertical="center"/>
    </xf>
    <xf numFmtId="0" fontId="15" fillId="0" borderId="166" xfId="0" applyFont="1" applyBorder="1" applyAlignment="1">
      <alignment horizontal="center" wrapText="1"/>
    </xf>
    <xf numFmtId="49" fontId="7" fillId="4" borderId="167" xfId="7" applyBorder="1">
      <alignment horizontal="center" vertical="center"/>
    </xf>
    <xf numFmtId="0" fontId="0" fillId="0" borderId="167" xfId="0" quotePrefix="1" applyBorder="1" applyAlignment="1">
      <alignment horizontal="center" vertical="center"/>
    </xf>
    <xf numFmtId="166" fontId="6" fillId="0" borderId="167" xfId="10" applyBorder="1">
      <alignment horizontal="right" vertical="center"/>
    </xf>
    <xf numFmtId="49" fontId="7" fillId="4" borderId="168" xfId="7" applyBorder="1">
      <alignment horizontal="center" vertical="center"/>
    </xf>
    <xf numFmtId="0" fontId="0" fillId="0" borderId="127" xfId="0" applyBorder="1" applyAlignment="1">
      <alignment horizontal="center" vertical="center"/>
    </xf>
    <xf numFmtId="166" fontId="6" fillId="0" borderId="168" xfId="10" applyBorder="1">
      <alignment horizontal="right" vertical="center"/>
    </xf>
    <xf numFmtId="0" fontId="0" fillId="0" borderId="168" xfId="0" applyBorder="1" applyAlignment="1">
      <alignment horizontal="center" vertical="center"/>
    </xf>
    <xf numFmtId="166" fontId="4" fillId="23" borderId="169" xfId="65" applyBorder="1">
      <alignment vertical="center"/>
    </xf>
    <xf numFmtId="166" fontId="5" fillId="0" borderId="168" xfId="2" applyBorder="1">
      <alignment vertical="center"/>
    </xf>
    <xf numFmtId="166" fontId="5" fillId="3" borderId="168" xfId="8" applyBorder="1">
      <alignment vertical="center"/>
      <protection locked="0"/>
    </xf>
    <xf numFmtId="0" fontId="25" fillId="14" borderId="168" xfId="0" applyFont="1" applyFill="1" applyBorder="1" applyAlignment="1">
      <alignment horizontal="center" vertical="center" wrapText="1"/>
    </xf>
    <xf numFmtId="0" fontId="0" fillId="0" borderId="168" xfId="0" quotePrefix="1" applyBorder="1" applyAlignment="1">
      <alignment horizontal="center" vertical="center"/>
    </xf>
    <xf numFmtId="166" fontId="4" fillId="5" borderId="168" xfId="63" applyBorder="1">
      <alignment vertical="center" wrapText="1"/>
      <protection locked="0"/>
    </xf>
    <xf numFmtId="0" fontId="25" fillId="14" borderId="143" xfId="0" applyFont="1" applyFill="1" applyBorder="1" applyAlignment="1">
      <alignment horizontal="center" vertical="center" wrapText="1"/>
    </xf>
    <xf numFmtId="0" fontId="0" fillId="0" borderId="170" xfId="0" applyBorder="1"/>
    <xf numFmtId="0" fontId="25" fillId="14" borderId="147" xfId="0" applyFont="1" applyFill="1" applyBorder="1" applyAlignment="1">
      <alignment horizontal="center" vertical="center" wrapText="1"/>
    </xf>
    <xf numFmtId="0" fontId="0" fillId="0" borderId="128" xfId="0" quotePrefix="1" applyBorder="1" applyAlignment="1">
      <alignment horizontal="center" vertical="center"/>
    </xf>
    <xf numFmtId="0" fontId="0" fillId="0" borderId="171" xfId="0" quotePrefix="1" applyBorder="1" applyAlignment="1">
      <alignment horizontal="center" vertical="center"/>
    </xf>
    <xf numFmtId="49" fontId="7" fillId="4" borderId="172" xfId="7" applyBorder="1">
      <alignment horizontal="center" vertical="center"/>
    </xf>
    <xf numFmtId="0" fontId="0" fillId="0" borderId="167" xfId="0" applyBorder="1" applyAlignment="1">
      <alignment horizontal="center" vertical="center"/>
    </xf>
    <xf numFmtId="0" fontId="0" fillId="0" borderId="173" xfId="0" quotePrefix="1" applyBorder="1" applyAlignment="1">
      <alignment horizontal="center" vertical="center"/>
    </xf>
    <xf numFmtId="49" fontId="7" fillId="4" borderId="174" xfId="7" applyBorder="1">
      <alignment horizontal="center" vertical="center"/>
    </xf>
    <xf numFmtId="49" fontId="7" fillId="4" borderId="175" xfId="7" applyBorder="1">
      <alignment horizontal="center" vertical="center"/>
    </xf>
    <xf numFmtId="166" fontId="6" fillId="0" borderId="175" xfId="10" applyBorder="1">
      <alignment horizontal="right" vertical="center"/>
    </xf>
    <xf numFmtId="166" fontId="4" fillId="5" borderId="175" xfId="63" applyBorder="1">
      <alignment vertical="center" wrapText="1"/>
      <protection locked="0"/>
    </xf>
    <xf numFmtId="0" fontId="25" fillId="14" borderId="175" xfId="0" applyFont="1" applyFill="1" applyBorder="1" applyAlignment="1">
      <alignment horizontal="center" vertical="center" wrapText="1"/>
    </xf>
    <xf numFmtId="166" fontId="5" fillId="3" borderId="175" xfId="8" applyBorder="1">
      <alignment vertical="center"/>
      <protection locked="0"/>
    </xf>
    <xf numFmtId="0" fontId="0" fillId="0" borderId="175" xfId="0" quotePrefix="1" applyBorder="1" applyAlignment="1">
      <alignment horizontal="center" vertical="center"/>
    </xf>
    <xf numFmtId="166" fontId="5" fillId="0" borderId="175" xfId="2" applyBorder="1">
      <alignment vertical="center"/>
    </xf>
    <xf numFmtId="49" fontId="7" fillId="4" borderId="176" xfId="6" applyBorder="1">
      <alignment horizontal="center" vertical="center"/>
    </xf>
    <xf numFmtId="49" fontId="7" fillId="4" borderId="176" xfId="31" applyBorder="1">
      <alignment horizontal="center" vertical="center"/>
    </xf>
    <xf numFmtId="49" fontId="7" fillId="4" borderId="176" xfId="36" applyBorder="1">
      <alignment horizontal="center" vertical="center"/>
    </xf>
    <xf numFmtId="0" fontId="15" fillId="0" borderId="177" xfId="0" applyFont="1" applyBorder="1" applyAlignment="1">
      <alignment horizontal="center" wrapText="1"/>
    </xf>
    <xf numFmtId="166" fontId="5" fillId="0" borderId="178" xfId="2" applyBorder="1">
      <alignment vertical="center"/>
    </xf>
    <xf numFmtId="166" fontId="4" fillId="5" borderId="131" xfId="63" applyBorder="1">
      <alignment vertical="center" wrapText="1"/>
      <protection locked="0"/>
    </xf>
    <xf numFmtId="166" fontId="4" fillId="23" borderId="179" xfId="65" applyBorder="1">
      <alignment vertical="center"/>
    </xf>
    <xf numFmtId="166" fontId="4" fillId="23" borderId="180" xfId="65" applyBorder="1">
      <alignment vertical="center"/>
    </xf>
    <xf numFmtId="166" fontId="4" fillId="5" borderId="181" xfId="63" applyBorder="1">
      <alignment vertical="center" wrapText="1"/>
      <protection locked="0"/>
    </xf>
    <xf numFmtId="0" fontId="0" fillId="0" borderId="181" xfId="0" quotePrefix="1" applyBorder="1" applyAlignment="1">
      <alignment horizontal="center" vertical="center"/>
    </xf>
    <xf numFmtId="166" fontId="4" fillId="23" borderId="182" xfId="65" applyBorder="1">
      <alignment vertical="center"/>
    </xf>
    <xf numFmtId="166" fontId="5" fillId="3" borderId="183" xfId="8" applyBorder="1">
      <alignment vertical="center"/>
      <protection locked="0"/>
    </xf>
    <xf numFmtId="0" fontId="0" fillId="0" borderId="175" xfId="0" quotePrefix="1" applyBorder="1" applyAlignment="1">
      <alignment horizontal="center" vertical="center" wrapText="1"/>
    </xf>
    <xf numFmtId="49" fontId="7" fillId="4" borderId="184" xfId="7" applyBorder="1">
      <alignment horizontal="center" vertical="center"/>
    </xf>
    <xf numFmtId="166" fontId="6" fillId="0" borderId="184" xfId="10" applyBorder="1">
      <alignment horizontal="right" vertical="center"/>
    </xf>
    <xf numFmtId="0" fontId="0" fillId="0" borderId="184" xfId="0" quotePrefix="1" applyBorder="1" applyAlignment="1">
      <alignment horizontal="center" vertical="center"/>
    </xf>
    <xf numFmtId="166" fontId="4" fillId="23" borderId="185" xfId="65" applyBorder="1">
      <alignment vertical="center"/>
    </xf>
    <xf numFmtId="0" fontId="0" fillId="0" borderId="186" xfId="0" quotePrefix="1" applyBorder="1" applyAlignment="1">
      <alignment horizontal="center" vertical="center"/>
    </xf>
    <xf numFmtId="166" fontId="5" fillId="0" borderId="186" xfId="2" applyBorder="1">
      <alignment vertical="center"/>
    </xf>
    <xf numFmtId="166" fontId="5" fillId="0" borderId="124" xfId="2" applyBorder="1">
      <alignment vertical="center"/>
    </xf>
    <xf numFmtId="49" fontId="7" fillId="4" borderId="187" xfId="36" applyBorder="1">
      <alignment horizontal="center" vertical="center"/>
    </xf>
    <xf numFmtId="49" fontId="7" fillId="4" borderId="188" xfId="7" applyBorder="1">
      <alignment horizontal="center" vertical="center"/>
    </xf>
    <xf numFmtId="166" fontId="4" fillId="23" borderId="189" xfId="65" applyBorder="1">
      <alignment vertical="center"/>
    </xf>
    <xf numFmtId="49" fontId="7" fillId="4" borderId="190" xfId="6" applyBorder="1">
      <alignment horizontal="center" vertical="center"/>
    </xf>
    <xf numFmtId="49" fontId="7" fillId="4" borderId="190" xfId="31" applyBorder="1">
      <alignment horizontal="center" vertical="center"/>
    </xf>
    <xf numFmtId="49" fontId="7" fillId="4" borderId="190" xfId="36" applyBorder="1">
      <alignment horizontal="center" vertical="center"/>
    </xf>
    <xf numFmtId="49" fontId="7" fillId="4" borderId="191" xfId="7" applyBorder="1">
      <alignment horizontal="center" vertical="center"/>
    </xf>
    <xf numFmtId="166" fontId="5" fillId="0" borderId="191" xfId="2" applyBorder="1">
      <alignment vertical="center"/>
    </xf>
    <xf numFmtId="166" fontId="4" fillId="5" borderId="191" xfId="63" applyBorder="1">
      <alignment vertical="center" wrapText="1"/>
      <protection locked="0"/>
    </xf>
    <xf numFmtId="0" fontId="0" fillId="0" borderId="191" xfId="0" quotePrefix="1" applyBorder="1" applyAlignment="1">
      <alignment horizontal="center" vertical="center"/>
    </xf>
    <xf numFmtId="0" fontId="0" fillId="0" borderId="192" xfId="0" quotePrefix="1" applyBorder="1" applyAlignment="1">
      <alignment horizontal="center" vertical="center"/>
    </xf>
    <xf numFmtId="166" fontId="5" fillId="3" borderId="191" xfId="8" applyBorder="1">
      <alignment vertical="center"/>
      <protection locked="0"/>
    </xf>
    <xf numFmtId="0" fontId="25" fillId="14" borderId="191" xfId="0" applyFont="1" applyFill="1" applyBorder="1" applyAlignment="1">
      <alignment horizontal="center" vertical="center" wrapText="1"/>
    </xf>
    <xf numFmtId="0" fontId="0" fillId="0" borderId="193" xfId="0" quotePrefix="1" applyBorder="1" applyAlignment="1">
      <alignment horizontal="center" vertical="center"/>
    </xf>
    <xf numFmtId="49" fontId="7" fillId="4" borderId="194" xfId="6" applyBorder="1">
      <alignment horizontal="center" vertical="center"/>
    </xf>
    <xf numFmtId="49" fontId="7" fillId="4" borderId="194" xfId="31" applyBorder="1">
      <alignment horizontal="center" vertical="center"/>
    </xf>
    <xf numFmtId="49" fontId="7" fillId="4" borderId="195" xfId="7" applyBorder="1">
      <alignment horizontal="center" vertical="center"/>
    </xf>
    <xf numFmtId="0" fontId="0" fillId="0" borderId="192" xfId="0" applyBorder="1" applyAlignment="1">
      <alignment horizontal="center" vertical="center"/>
    </xf>
    <xf numFmtId="49" fontId="7" fillId="4" borderId="196" xfId="7" applyBorder="1">
      <alignment horizontal="center" vertical="center"/>
    </xf>
    <xf numFmtId="0" fontId="0" fillId="0" borderId="154" xfId="0" applyBorder="1" applyAlignment="1">
      <alignment horizontal="center" vertical="center"/>
    </xf>
    <xf numFmtId="49" fontId="7" fillId="4" borderId="194" xfId="36" applyBorder="1">
      <alignment horizontal="center" vertical="center"/>
    </xf>
    <xf numFmtId="0" fontId="0" fillId="0" borderId="197" xfId="0" applyBorder="1" applyAlignment="1">
      <alignment horizontal="left" vertical="center" indent="3"/>
    </xf>
    <xf numFmtId="0" fontId="0" fillId="0" borderId="137" xfId="0" applyBorder="1"/>
    <xf numFmtId="0" fontId="25" fillId="14" borderId="192" xfId="0" applyFont="1" applyFill="1" applyBorder="1" applyAlignment="1">
      <alignment horizontal="center" vertical="center" wrapText="1"/>
    </xf>
    <xf numFmtId="166" fontId="5" fillId="3" borderId="147" xfId="8" applyBorder="1">
      <alignment vertical="center"/>
      <protection locked="0"/>
    </xf>
    <xf numFmtId="166" fontId="6" fillId="0" borderId="198" xfId="10" applyBorder="1">
      <alignment horizontal="right" vertical="center"/>
    </xf>
    <xf numFmtId="166" fontId="6" fillId="0" borderId="199" xfId="10" applyBorder="1">
      <alignment horizontal="right" vertical="center"/>
    </xf>
    <xf numFmtId="166" fontId="5" fillId="3" borderId="127" xfId="8" applyBorder="1">
      <alignment vertical="center"/>
      <protection locked="0"/>
    </xf>
    <xf numFmtId="166" fontId="5" fillId="0" borderId="200" xfId="2" applyBorder="1">
      <alignment vertical="center"/>
    </xf>
    <xf numFmtId="0" fontId="0" fillId="0" borderId="201" xfId="0" applyBorder="1" applyAlignment="1">
      <alignment horizontal="center" vertical="center"/>
    </xf>
    <xf numFmtId="0" fontId="0" fillId="0" borderId="202" xfId="0" applyBorder="1" applyAlignment="1">
      <alignment horizontal="center" vertical="center"/>
    </xf>
    <xf numFmtId="166" fontId="5" fillId="3" borderId="202" xfId="8" applyBorder="1">
      <alignment vertical="center"/>
      <protection locked="0"/>
    </xf>
    <xf numFmtId="49" fontId="7" fillId="4" borderId="203" xfId="6" applyBorder="1">
      <alignment horizontal="center" vertical="center"/>
    </xf>
    <xf numFmtId="49" fontId="7" fillId="4" borderId="203" xfId="31" applyBorder="1">
      <alignment horizontal="center" vertical="center"/>
    </xf>
    <xf numFmtId="49" fontId="7" fillId="4" borderId="203" xfId="36" applyBorder="1">
      <alignment horizontal="center" vertical="center"/>
    </xf>
    <xf numFmtId="49" fontId="7" fillId="4" borderId="204" xfId="7" applyBorder="1">
      <alignment horizontal="center" vertical="center"/>
    </xf>
    <xf numFmtId="0" fontId="0" fillId="0" borderId="202" xfId="0" quotePrefix="1" applyBorder="1" applyAlignment="1">
      <alignment horizontal="center"/>
    </xf>
    <xf numFmtId="166" fontId="6" fillId="0" borderId="202" xfId="10" applyBorder="1">
      <alignment horizontal="right" vertical="center"/>
    </xf>
    <xf numFmtId="166" fontId="4" fillId="5" borderId="202" xfId="63" applyBorder="1">
      <alignment vertical="center" wrapText="1"/>
      <protection locked="0"/>
    </xf>
    <xf numFmtId="0" fontId="0" fillId="0" borderId="147" xfId="0" quotePrefix="1" applyBorder="1" applyAlignment="1">
      <alignment horizontal="center"/>
    </xf>
    <xf numFmtId="0" fontId="0" fillId="0" borderId="192" xfId="0" quotePrefix="1" applyBorder="1" applyAlignment="1">
      <alignment horizontal="center"/>
    </xf>
    <xf numFmtId="0" fontId="0" fillId="0" borderId="202" xfId="0" quotePrefix="1" applyBorder="1" applyAlignment="1">
      <alignment horizontal="center" vertical="center"/>
    </xf>
    <xf numFmtId="166" fontId="5" fillId="0" borderId="204" xfId="2" applyBorder="1">
      <alignment vertical="center"/>
    </xf>
    <xf numFmtId="166" fontId="4" fillId="5" borderId="204" xfId="63" applyBorder="1">
      <alignment vertical="center" wrapText="1"/>
      <protection locked="0"/>
    </xf>
    <xf numFmtId="0" fontId="0" fillId="0" borderId="204" xfId="0" applyBorder="1" applyAlignment="1">
      <alignment horizontal="center" vertical="center"/>
    </xf>
    <xf numFmtId="166" fontId="4" fillId="23" borderId="205" xfId="65" applyBorder="1">
      <alignment vertical="center"/>
    </xf>
    <xf numFmtId="0" fontId="25" fillId="14" borderId="202" xfId="0" applyFont="1" applyFill="1" applyBorder="1" applyAlignment="1">
      <alignment horizontal="center" vertical="center" wrapText="1"/>
    </xf>
    <xf numFmtId="49" fontId="7" fillId="4" borderId="202" xfId="7" applyBorder="1">
      <alignment horizontal="center" vertical="center"/>
    </xf>
    <xf numFmtId="0" fontId="0" fillId="0" borderId="202" xfId="0" quotePrefix="1" applyBorder="1" applyAlignment="1">
      <alignment horizontal="center" vertical="center" wrapText="1"/>
    </xf>
    <xf numFmtId="0" fontId="25" fillId="14" borderId="204" xfId="0" applyFont="1" applyFill="1" applyBorder="1" applyAlignment="1">
      <alignment horizontal="center" vertical="center" wrapText="1"/>
    </xf>
    <xf numFmtId="0" fontId="0" fillId="0" borderId="204" xfId="0" quotePrefix="1" applyBorder="1" applyAlignment="1">
      <alignment horizontal="center" vertical="center" wrapText="1"/>
    </xf>
    <xf numFmtId="0" fontId="0" fillId="0" borderId="204" xfId="0" quotePrefix="1" applyBorder="1" applyAlignment="1">
      <alignment horizontal="center" vertical="center"/>
    </xf>
    <xf numFmtId="0" fontId="0" fillId="0" borderId="206" xfId="0" quotePrefix="1" applyBorder="1" applyAlignment="1">
      <alignment horizontal="center" vertical="center"/>
    </xf>
    <xf numFmtId="49" fontId="7" fillId="4" borderId="207" xfId="31" applyBorder="1">
      <alignment horizontal="center" vertical="center"/>
    </xf>
    <xf numFmtId="0" fontId="0" fillId="0" borderId="130" xfId="22" applyNumberFormat="1" applyFont="1" applyBorder="1"/>
    <xf numFmtId="166" fontId="4" fillId="23" borderId="208" xfId="65" applyBorder="1">
      <alignment vertical="center"/>
    </xf>
    <xf numFmtId="166" fontId="4" fillId="5" borderId="209" xfId="63" applyBorder="1">
      <alignment vertical="center" wrapText="1"/>
      <protection locked="0"/>
    </xf>
    <xf numFmtId="49" fontId="7" fillId="4" borderId="211" xfId="6" applyBorder="1">
      <alignment horizontal="center" vertical="center"/>
    </xf>
    <xf numFmtId="49" fontId="7" fillId="4" borderId="211" xfId="31" applyBorder="1">
      <alignment horizontal="center" vertical="center"/>
    </xf>
    <xf numFmtId="49" fontId="7" fillId="4" borderId="211" xfId="36" applyBorder="1">
      <alignment horizontal="center" vertical="center"/>
    </xf>
    <xf numFmtId="49" fontId="7" fillId="4" borderId="212" xfId="7" applyBorder="1">
      <alignment horizontal="center" vertical="center"/>
    </xf>
    <xf numFmtId="0" fontId="0" fillId="0" borderId="212" xfId="0" quotePrefix="1" applyBorder="1" applyAlignment="1">
      <alignment horizontal="center" vertical="center"/>
    </xf>
    <xf numFmtId="166" fontId="5" fillId="3" borderId="212" xfId="8" applyBorder="1">
      <alignment vertical="center"/>
      <protection locked="0"/>
    </xf>
    <xf numFmtId="166" fontId="4" fillId="5" borderId="212" xfId="63" applyBorder="1">
      <alignment vertical="center" wrapText="1"/>
      <protection locked="0"/>
    </xf>
    <xf numFmtId="0" fontId="25" fillId="14" borderId="212" xfId="0" applyFont="1" applyFill="1" applyBorder="1" applyAlignment="1">
      <alignment horizontal="center" vertical="center"/>
    </xf>
    <xf numFmtId="166" fontId="4" fillId="23" borderId="213" xfId="65" applyBorder="1">
      <alignment vertical="center"/>
    </xf>
    <xf numFmtId="0" fontId="0" fillId="0" borderId="212" xfId="0" applyBorder="1" applyAlignment="1">
      <alignment horizontal="center" vertical="center"/>
    </xf>
    <xf numFmtId="166" fontId="5" fillId="0" borderId="212" xfId="2" applyBorder="1">
      <alignment vertical="center"/>
    </xf>
    <xf numFmtId="166" fontId="5" fillId="10" borderId="212" xfId="14" applyBorder="1">
      <alignment vertical="center"/>
    </xf>
    <xf numFmtId="0" fontId="0" fillId="0" borderId="201" xfId="22" quotePrefix="1" applyNumberFormat="1" applyFont="1" applyBorder="1" applyAlignment="1">
      <alignment horizontal="center" vertical="center"/>
    </xf>
    <xf numFmtId="0" fontId="25" fillId="14" borderId="210" xfId="0" applyFont="1" applyFill="1" applyBorder="1" applyAlignment="1">
      <alignment horizontal="center" vertical="center" wrapText="1"/>
    </xf>
    <xf numFmtId="0" fontId="0" fillId="0" borderId="210" xfId="0" quotePrefix="1" applyBorder="1" applyAlignment="1">
      <alignment horizontal="center" vertical="center"/>
    </xf>
    <xf numFmtId="166" fontId="5" fillId="3" borderId="210" xfId="8" applyBorder="1">
      <alignment vertical="center"/>
      <protection locked="0"/>
    </xf>
    <xf numFmtId="166" fontId="4" fillId="5" borderId="210" xfId="63" applyBorder="1">
      <alignment vertical="center" wrapText="1"/>
      <protection locked="0"/>
    </xf>
    <xf numFmtId="0" fontId="0" fillId="0" borderId="214" xfId="0" quotePrefix="1" applyBorder="1" applyAlignment="1">
      <alignment horizontal="center" vertical="center"/>
    </xf>
    <xf numFmtId="166" fontId="6" fillId="0" borderId="215" xfId="5" applyBorder="1">
      <alignment horizontal="right" vertical="center"/>
    </xf>
    <xf numFmtId="166" fontId="5" fillId="3" borderId="216" xfId="8" applyBorder="1">
      <alignment vertical="center"/>
      <protection locked="0"/>
    </xf>
    <xf numFmtId="166" fontId="4" fillId="5" borderId="216" xfId="63" applyBorder="1">
      <alignment vertical="center" wrapText="1"/>
      <protection locked="0"/>
    </xf>
    <xf numFmtId="0" fontId="9" fillId="17" borderId="41" xfId="0" applyFont="1" applyFill="1" applyBorder="1"/>
    <xf numFmtId="49" fontId="7" fillId="4" borderId="221" xfId="7" applyBorder="1">
      <alignment horizontal="center" vertical="center"/>
    </xf>
    <xf numFmtId="49" fontId="7" fillId="4" borderId="222" xfId="7" applyBorder="1">
      <alignment horizontal="center" vertical="center"/>
    </xf>
    <xf numFmtId="166" fontId="4" fillId="5" borderId="220" xfId="63" applyBorder="1">
      <alignment vertical="center" wrapText="1"/>
      <protection locked="0"/>
    </xf>
    <xf numFmtId="49" fontId="7" fillId="4" borderId="220" xfId="7" applyBorder="1">
      <alignment horizontal="center" vertical="center"/>
    </xf>
    <xf numFmtId="49" fontId="7" fillId="4" borderId="223" xfId="36" applyBorder="1">
      <alignment horizontal="center" vertical="center"/>
    </xf>
    <xf numFmtId="49" fontId="7" fillId="4" borderId="218" xfId="7" applyBorder="1">
      <alignment horizontal="center" vertical="center"/>
    </xf>
    <xf numFmtId="49" fontId="7" fillId="4" borderId="225" xfId="36" applyBorder="1">
      <alignment horizontal="center" vertical="center"/>
    </xf>
    <xf numFmtId="49" fontId="7" fillId="4" borderId="226" xfId="7" applyBorder="1">
      <alignment horizontal="center" vertical="center"/>
    </xf>
    <xf numFmtId="49" fontId="7" fillId="4" borderId="227" xfId="6" applyBorder="1">
      <alignment horizontal="center" vertical="center"/>
    </xf>
    <xf numFmtId="49" fontId="7" fillId="4" borderId="227" xfId="31" applyBorder="1">
      <alignment horizontal="center" vertical="center"/>
    </xf>
    <xf numFmtId="49" fontId="7" fillId="4" borderId="227" xfId="36" applyBorder="1">
      <alignment horizontal="center" vertical="center"/>
    </xf>
    <xf numFmtId="49" fontId="7" fillId="4" borderId="229" xfId="36" applyBorder="1">
      <alignment horizontal="center" vertical="center"/>
    </xf>
    <xf numFmtId="49" fontId="7" fillId="4" borderId="230" xfId="7" applyBorder="1">
      <alignment horizontal="center" vertical="center"/>
    </xf>
    <xf numFmtId="0" fontId="0" fillId="17" borderId="228" xfId="0" applyFill="1" applyBorder="1"/>
    <xf numFmtId="166" fontId="6" fillId="0" borderId="232" xfId="5" applyBorder="1">
      <alignment horizontal="right" vertical="center"/>
    </xf>
    <xf numFmtId="166" fontId="6" fillId="0" borderId="233" xfId="5" applyBorder="1">
      <alignment horizontal="right" vertical="center"/>
    </xf>
    <xf numFmtId="49" fontId="7" fillId="4" borderId="224" xfId="7" applyBorder="1">
      <alignment horizontal="center" vertical="center"/>
    </xf>
    <xf numFmtId="0" fontId="22" fillId="17" borderId="41" xfId="30" applyFill="1" applyBorder="1">
      <alignment horizontal="center" vertical="center"/>
    </xf>
    <xf numFmtId="166" fontId="6" fillId="0" borderId="230" xfId="10" applyBorder="1">
      <alignment horizontal="right" vertical="center"/>
    </xf>
    <xf numFmtId="0" fontId="15" fillId="0" borderId="234" xfId="0" applyFont="1" applyBorder="1" applyAlignment="1">
      <alignment horizontal="center"/>
    </xf>
    <xf numFmtId="0" fontId="15" fillId="0" borderId="235" xfId="0" applyFont="1" applyBorder="1" applyAlignment="1">
      <alignment horizontal="center"/>
    </xf>
    <xf numFmtId="49" fontId="7" fillId="4" borderId="237" xfId="36" applyBorder="1">
      <alignment horizontal="center" vertical="center"/>
    </xf>
    <xf numFmtId="0" fontId="15" fillId="0" borderId="236" xfId="0" applyFont="1" applyBorder="1" applyAlignment="1">
      <alignment horizontal="center"/>
    </xf>
    <xf numFmtId="49" fontId="7" fillId="4" borderId="238" xfId="36" applyBorder="1">
      <alignment horizontal="center" vertical="center"/>
    </xf>
    <xf numFmtId="0" fontId="15" fillId="0" borderId="239" xfId="0" applyFont="1" applyBorder="1" applyAlignment="1">
      <alignment horizontal="center"/>
    </xf>
    <xf numFmtId="0" fontId="0" fillId="0" borderId="240" xfId="0" applyBorder="1" applyAlignment="1">
      <alignment horizontal="left" vertical="center" indent="2"/>
    </xf>
    <xf numFmtId="0" fontId="25" fillId="14" borderId="231" xfId="0" applyFont="1" applyFill="1" applyBorder="1" applyAlignment="1">
      <alignment horizontal="center" vertical="center" wrapText="1"/>
    </xf>
    <xf numFmtId="0" fontId="0" fillId="0" borderId="231" xfId="0" applyBorder="1" applyAlignment="1">
      <alignment horizontal="center" vertical="center"/>
    </xf>
    <xf numFmtId="166" fontId="5" fillId="3" borderId="231" xfId="8" applyBorder="1">
      <alignment vertical="center"/>
      <protection locked="0"/>
    </xf>
    <xf numFmtId="166" fontId="4" fillId="5" borderId="231" xfId="63" applyBorder="1">
      <alignment vertical="center" wrapText="1"/>
      <protection locked="0"/>
    </xf>
    <xf numFmtId="0" fontId="0" fillId="0" borderId="241" xfId="0" applyBorder="1" applyAlignment="1">
      <alignment horizontal="center" vertical="center"/>
    </xf>
    <xf numFmtId="166" fontId="6" fillId="0" borderId="241" xfId="10" applyBorder="1">
      <alignment horizontal="right" vertical="center"/>
    </xf>
    <xf numFmtId="0" fontId="15" fillId="0" borderId="51" xfId="0" applyFont="1" applyBorder="1" applyAlignment="1">
      <alignment horizontal="center"/>
    </xf>
    <xf numFmtId="49" fontId="7" fillId="4" borderId="242" xfId="31" applyBorder="1">
      <alignment horizontal="center" vertical="center"/>
    </xf>
    <xf numFmtId="0" fontId="15" fillId="0" borderId="243" xfId="0" applyFont="1" applyBorder="1" applyAlignment="1">
      <alignment horizontal="center"/>
    </xf>
    <xf numFmtId="0" fontId="25" fillId="14" borderId="214" xfId="0" applyFont="1" applyFill="1" applyBorder="1" applyAlignment="1">
      <alignment horizontal="center" vertical="center" wrapText="1"/>
    </xf>
    <xf numFmtId="0" fontId="29" fillId="17" borderId="41" xfId="0" applyFont="1" applyFill="1" applyBorder="1" applyAlignment="1">
      <alignment horizontal="left"/>
    </xf>
    <xf numFmtId="0" fontId="0" fillId="0" borderId="217" xfId="0" quotePrefix="1" applyBorder="1" applyAlignment="1">
      <alignment horizontal="center" vertical="center"/>
    </xf>
    <xf numFmtId="166" fontId="6" fillId="0" borderId="217" xfId="10" applyBorder="1">
      <alignment horizontal="right" vertical="center"/>
    </xf>
    <xf numFmtId="166" fontId="4" fillId="5" borderId="217" xfId="63" applyBorder="1">
      <alignment vertical="center" wrapText="1"/>
      <protection locked="0"/>
    </xf>
    <xf numFmtId="166" fontId="5" fillId="0" borderId="217" xfId="2" applyBorder="1">
      <alignment vertical="center"/>
    </xf>
    <xf numFmtId="166" fontId="4" fillId="23" borderId="244" xfId="65" applyBorder="1">
      <alignment vertical="center"/>
    </xf>
    <xf numFmtId="49" fontId="7" fillId="4" borderId="245" xfId="7" applyBorder="1">
      <alignment horizontal="center" vertical="center"/>
    </xf>
    <xf numFmtId="166" fontId="6" fillId="0" borderId="219" xfId="5" applyBorder="1">
      <alignment horizontal="right" vertical="center"/>
    </xf>
    <xf numFmtId="0" fontId="0" fillId="0" borderId="231" xfId="0" quotePrefix="1" applyBorder="1" applyAlignment="1">
      <alignment horizontal="center" vertical="center"/>
    </xf>
    <xf numFmtId="166" fontId="6" fillId="0" borderId="231" xfId="10" applyBorder="1">
      <alignment horizontal="right" vertical="center"/>
    </xf>
    <xf numFmtId="0" fontId="0" fillId="0" borderId="231" xfId="0" quotePrefix="1" applyBorder="1" applyAlignment="1">
      <alignment horizontal="center" vertical="center" wrapText="1"/>
    </xf>
    <xf numFmtId="0" fontId="0" fillId="0" borderId="241" xfId="0" quotePrefix="1" applyBorder="1" applyAlignment="1">
      <alignment horizontal="center" vertical="center"/>
    </xf>
    <xf numFmtId="166" fontId="4" fillId="5" borderId="241" xfId="63" applyBorder="1">
      <alignment vertical="center" wrapText="1"/>
      <protection locked="0"/>
    </xf>
    <xf numFmtId="166" fontId="4" fillId="23" borderId="246" xfId="65" applyBorder="1">
      <alignment vertical="center"/>
    </xf>
    <xf numFmtId="0" fontId="25" fillId="14" borderId="224" xfId="0" applyFont="1" applyFill="1" applyBorder="1" applyAlignment="1">
      <alignment horizontal="center" vertical="center" wrapText="1"/>
    </xf>
    <xf numFmtId="0" fontId="15" fillId="17" borderId="106" xfId="0" applyFont="1" applyFill="1" applyBorder="1"/>
    <xf numFmtId="0" fontId="15" fillId="17" borderId="41" xfId="0" applyFont="1" applyFill="1" applyBorder="1"/>
    <xf numFmtId="49" fontId="7" fillId="4" borderId="242" xfId="6" applyBorder="1">
      <alignment horizontal="center" vertical="center"/>
    </xf>
    <xf numFmtId="0" fontId="39" fillId="17" borderId="0" xfId="0" applyFont="1" applyFill="1" applyAlignment="1">
      <alignment vertical="center"/>
    </xf>
    <xf numFmtId="0" fontId="0" fillId="17" borderId="0" xfId="0" quotePrefix="1" applyFill="1"/>
    <xf numFmtId="0" fontId="0" fillId="0" borderId="107" xfId="0" applyBorder="1" applyAlignment="1">
      <alignment horizontal="left" vertical="center" wrapText="1" indent="2"/>
    </xf>
    <xf numFmtId="0" fontId="0" fillId="0" borderId="108" xfId="0" applyBorder="1"/>
    <xf numFmtId="0" fontId="0" fillId="0" borderId="116" xfId="0" quotePrefix="1" applyBorder="1" applyAlignment="1">
      <alignment horizontal="center" vertical="center" wrapText="1"/>
    </xf>
    <xf numFmtId="166" fontId="5" fillId="3" borderId="241" xfId="8" applyBorder="1">
      <alignment vertical="center"/>
      <protection locked="0"/>
    </xf>
    <xf numFmtId="49" fontId="7" fillId="4" borderId="113" xfId="6" applyBorder="1">
      <alignment horizontal="center" vertical="center"/>
    </xf>
    <xf numFmtId="166" fontId="6" fillId="0" borderId="108" xfId="5" applyBorder="1">
      <alignment horizontal="right" vertical="center"/>
    </xf>
    <xf numFmtId="0" fontId="29" fillId="17" borderId="0" xfId="0" applyFont="1" applyFill="1" applyAlignment="1">
      <alignment horizontal="left" vertical="center" indent="1"/>
    </xf>
    <xf numFmtId="0" fontId="15" fillId="0" borderId="97" xfId="0" applyFont="1" applyBorder="1" applyAlignment="1">
      <alignment horizontal="left" vertical="center" wrapText="1" indent="1"/>
    </xf>
    <xf numFmtId="0" fontId="0" fillId="0" borderId="247" xfId="0" applyBorder="1" applyAlignment="1">
      <alignment horizontal="left" vertical="center" indent="2"/>
    </xf>
    <xf numFmtId="0" fontId="0" fillId="0" borderId="247" xfId="0" applyBorder="1" applyAlignment="1">
      <alignment horizontal="left" vertical="center" wrapText="1" indent="2"/>
    </xf>
    <xf numFmtId="0" fontId="15" fillId="0" borderId="248" xfId="0" applyFont="1" applyBorder="1" applyAlignment="1">
      <alignment horizontal="left" vertical="center" wrapText="1" indent="1"/>
    </xf>
    <xf numFmtId="0" fontId="15" fillId="0" borderId="248" xfId="0" applyFont="1" applyBorder="1" applyAlignment="1">
      <alignment horizontal="left" vertical="center" indent="1"/>
    </xf>
    <xf numFmtId="0" fontId="15" fillId="0" borderId="249" xfId="0" applyFont="1" applyBorder="1" applyAlignment="1">
      <alignment horizontal="center"/>
    </xf>
    <xf numFmtId="166" fontId="5" fillId="19" borderId="231" xfId="66" applyBorder="1">
      <alignment vertical="center"/>
      <protection locked="0"/>
    </xf>
    <xf numFmtId="174" fontId="5" fillId="19" borderId="231" xfId="68" applyBorder="1">
      <alignment vertical="center"/>
      <protection locked="0"/>
    </xf>
    <xf numFmtId="166" fontId="4" fillId="5" borderId="231" xfId="9" applyBorder="1">
      <alignment vertical="center" wrapText="1"/>
      <protection locked="0"/>
    </xf>
    <xf numFmtId="49" fontId="7" fillId="4" borderId="231" xfId="7" applyBorder="1">
      <alignment horizontal="center" vertical="center"/>
    </xf>
    <xf numFmtId="0" fontId="15" fillId="0" borderId="43" xfId="22" applyNumberFormat="1" applyFont="1" applyBorder="1" applyAlignment="1">
      <alignment horizontal="center"/>
    </xf>
    <xf numFmtId="49" fontId="7" fillId="4" borderId="251" xfId="31" applyBorder="1">
      <alignment horizontal="center" vertical="center"/>
    </xf>
    <xf numFmtId="49" fontId="7" fillId="4" borderId="251" xfId="6" applyBorder="1">
      <alignment horizontal="center" vertical="center"/>
    </xf>
    <xf numFmtId="49" fontId="7" fillId="4" borderId="250" xfId="7" applyBorder="1">
      <alignment horizontal="center" vertical="center"/>
    </xf>
    <xf numFmtId="0" fontId="15" fillId="0" borderId="119" xfId="22" applyNumberFormat="1" applyFont="1" applyBorder="1" applyAlignment="1">
      <alignment horizontal="center"/>
    </xf>
    <xf numFmtId="166" fontId="5" fillId="0" borderId="231" xfId="2" applyBorder="1">
      <alignment vertical="center"/>
    </xf>
    <xf numFmtId="166" fontId="5" fillId="3" borderId="217" xfId="8" applyBorder="1">
      <alignment vertical="center"/>
      <protection locked="0"/>
    </xf>
    <xf numFmtId="166" fontId="5" fillId="19" borderId="217" xfId="66" applyBorder="1">
      <alignment vertical="center"/>
      <protection locked="0"/>
    </xf>
    <xf numFmtId="0" fontId="0" fillId="17" borderId="0" xfId="0" applyFill="1" applyAlignment="1">
      <alignment horizontal="left" vertical="center" indent="1"/>
    </xf>
    <xf numFmtId="49" fontId="7" fillId="4" borderId="252" xfId="31" applyBorder="1">
      <alignment horizontal="center" vertical="center"/>
    </xf>
    <xf numFmtId="0" fontId="0" fillId="0" borderId="0" xfId="22" quotePrefix="1" applyNumberFormat="1" applyFont="1" applyAlignment="1">
      <alignment horizontal="center" vertical="center"/>
    </xf>
    <xf numFmtId="0" fontId="0" fillId="0" borderId="217" xfId="0" applyBorder="1" applyAlignment="1">
      <alignment horizontal="center" vertical="center"/>
    </xf>
    <xf numFmtId="0" fontId="25" fillId="14" borderId="217" xfId="0" applyFont="1" applyFill="1" applyBorder="1" applyAlignment="1">
      <alignment horizontal="center" vertical="center" wrapText="1"/>
    </xf>
    <xf numFmtId="49" fontId="7" fillId="4" borderId="115" xfId="7" applyBorder="1">
      <alignment horizontal="center" vertical="center"/>
    </xf>
    <xf numFmtId="49" fontId="7" fillId="4" borderId="252" xfId="6" applyBorder="1">
      <alignment horizontal="center" vertical="center"/>
    </xf>
    <xf numFmtId="166" fontId="4" fillId="0" borderId="0" xfId="22" applyNumberFormat="1" applyAlignment="1">
      <alignment vertical="center"/>
    </xf>
    <xf numFmtId="0" fontId="15" fillId="0" borderId="56" xfId="0" applyFont="1" applyBorder="1" applyAlignment="1">
      <alignment horizontal="left" vertical="center" indent="2"/>
    </xf>
    <xf numFmtId="49" fontId="7" fillId="4" borderId="254" xfId="6" applyBorder="1">
      <alignment horizontal="center" vertical="center"/>
    </xf>
    <xf numFmtId="49" fontId="7" fillId="4" borderId="253" xfId="36" applyBorder="1">
      <alignment horizontal="center" vertical="center"/>
    </xf>
    <xf numFmtId="49" fontId="7" fillId="4" borderId="254" xfId="31" applyBorder="1">
      <alignment horizontal="center" vertical="center"/>
    </xf>
    <xf numFmtId="174" fontId="5" fillId="19" borderId="255" xfId="68" applyBorder="1">
      <alignment vertical="center"/>
      <protection locked="0"/>
    </xf>
    <xf numFmtId="166" fontId="5" fillId="3" borderId="255" xfId="8" applyBorder="1">
      <alignment vertical="center"/>
      <protection locked="0"/>
    </xf>
    <xf numFmtId="166" fontId="4" fillId="5" borderId="255" xfId="63" applyBorder="1">
      <alignment vertical="center" wrapText="1"/>
      <protection locked="0"/>
    </xf>
    <xf numFmtId="166" fontId="5" fillId="19" borderId="255" xfId="66" applyBorder="1">
      <alignment vertical="center"/>
      <protection locked="0"/>
    </xf>
    <xf numFmtId="174" fontId="5" fillId="19" borderId="217" xfId="68" applyBorder="1">
      <alignment vertical="center"/>
      <protection locked="0"/>
    </xf>
    <xf numFmtId="166" fontId="5" fillId="3" borderId="230" xfId="8" applyBorder="1">
      <alignment vertical="center"/>
      <protection locked="0"/>
    </xf>
    <xf numFmtId="166" fontId="6" fillId="0" borderId="256" xfId="10" applyBorder="1">
      <alignment horizontal="right" vertical="center"/>
    </xf>
    <xf numFmtId="166" fontId="5" fillId="3" borderId="231" xfId="8" quotePrefix="1" applyBorder="1">
      <alignment vertical="center"/>
      <protection locked="0"/>
    </xf>
    <xf numFmtId="166" fontId="4" fillId="5" borderId="231" xfId="63" quotePrefix="1" applyBorder="1">
      <alignment vertical="center" wrapText="1"/>
      <protection locked="0"/>
    </xf>
    <xf numFmtId="166" fontId="5" fillId="0" borderId="153" xfId="10" applyFont="1" applyBorder="1">
      <alignment horizontal="right" vertical="center"/>
    </xf>
    <xf numFmtId="49" fontId="7" fillId="4" borderId="257" xfId="36" applyBorder="1">
      <alignment horizontal="center" vertical="center"/>
    </xf>
    <xf numFmtId="49" fontId="7" fillId="4" borderId="258" xfId="7" applyBorder="1">
      <alignment horizontal="center" vertical="center"/>
    </xf>
    <xf numFmtId="49" fontId="7" fillId="4" borderId="259" xfId="36" applyBorder="1">
      <alignment horizontal="center" vertical="center"/>
    </xf>
    <xf numFmtId="49" fontId="7" fillId="4" borderId="260" xfId="31" applyBorder="1">
      <alignment horizontal="center" vertical="center"/>
    </xf>
    <xf numFmtId="49" fontId="7" fillId="4" borderId="245" xfId="36" applyBorder="1">
      <alignment horizontal="center" vertical="center"/>
    </xf>
    <xf numFmtId="49" fontId="7" fillId="0" borderId="245" xfId="7" applyFill="1" applyBorder="1">
      <alignment horizontal="center" vertical="center"/>
    </xf>
    <xf numFmtId="49" fontId="7" fillId="0" borderId="250" xfId="7" applyFill="1" applyBorder="1">
      <alignment horizontal="center" vertical="center"/>
    </xf>
    <xf numFmtId="0" fontId="0" fillId="0" borderId="55" xfId="0" quotePrefix="1" applyBorder="1" applyAlignment="1">
      <alignment horizontal="left" vertical="center" indent="2"/>
    </xf>
    <xf numFmtId="0" fontId="15" fillId="0" borderId="84" xfId="0" applyFont="1" applyBorder="1" applyAlignment="1">
      <alignment horizontal="left" vertical="center" indent="2"/>
    </xf>
    <xf numFmtId="0" fontId="0" fillId="0" borderId="63" xfId="0" quotePrefix="1" applyBorder="1" applyAlignment="1">
      <alignment horizontal="left" vertical="center" indent="3"/>
    </xf>
    <xf numFmtId="0" fontId="0" fillId="0" borderId="64" xfId="0" quotePrefix="1" applyBorder="1" applyAlignment="1">
      <alignment horizontal="left" vertical="center" indent="3"/>
    </xf>
    <xf numFmtId="0" fontId="0" fillId="0" borderId="63" xfId="0" quotePrefix="1" applyBorder="1" applyAlignment="1">
      <alignment horizontal="left" vertical="center" indent="2"/>
    </xf>
    <xf numFmtId="0" fontId="0" fillId="0" borderId="64" xfId="0" quotePrefix="1" applyBorder="1" applyAlignment="1">
      <alignment horizontal="left" vertical="center" indent="2"/>
    </xf>
    <xf numFmtId="0" fontId="4" fillId="0" borderId="0" xfId="0" applyFont="1"/>
    <xf numFmtId="0" fontId="4" fillId="0" borderId="37" xfId="0" applyFont="1" applyBorder="1"/>
    <xf numFmtId="0" fontId="4" fillId="0" borderId="210" xfId="0" quotePrefix="1" applyFont="1" applyBorder="1" applyAlignment="1">
      <alignment horizontal="center" vertical="center"/>
    </xf>
    <xf numFmtId="0" fontId="4" fillId="0" borderId="38" xfId="0" applyFont="1" applyBorder="1"/>
    <xf numFmtId="0" fontId="4" fillId="0" borderId="40" xfId="0" applyFont="1" applyBorder="1"/>
    <xf numFmtId="0" fontId="4" fillId="0" borderId="65" xfId="0" applyFont="1" applyBorder="1" applyAlignment="1">
      <alignment horizontal="left" vertical="center" indent="2"/>
    </xf>
    <xf numFmtId="0" fontId="45" fillId="14" borderId="210" xfId="0" applyFont="1" applyFill="1" applyBorder="1" applyAlignment="1">
      <alignment horizontal="center" vertical="center" wrapText="1"/>
    </xf>
    <xf numFmtId="0" fontId="4" fillId="0" borderId="62" xfId="0" applyFont="1" applyBorder="1"/>
    <xf numFmtId="0" fontId="4" fillId="0" borderId="39" xfId="0" applyFont="1" applyBorder="1"/>
    <xf numFmtId="0" fontId="4" fillId="0" borderId="65" xfId="0" applyFont="1" applyBorder="1" applyAlignment="1">
      <alignment horizontal="left" vertical="center" indent="3"/>
    </xf>
    <xf numFmtId="0" fontId="4" fillId="0" borderId="44" xfId="0" applyFont="1" applyBorder="1" applyAlignment="1">
      <alignment horizontal="left" vertical="center" wrapText="1" indent="3"/>
    </xf>
    <xf numFmtId="0" fontId="3" fillId="0" borderId="44" xfId="0" applyFont="1" applyBorder="1" applyAlignment="1">
      <alignment horizontal="left" indent="1"/>
    </xf>
    <xf numFmtId="0" fontId="4" fillId="0" borderId="49" xfId="0" applyFont="1" applyBorder="1"/>
    <xf numFmtId="0" fontId="3" fillId="0" borderId="48" xfId="0" applyFont="1" applyBorder="1" applyAlignment="1">
      <alignment horizontal="left" indent="1"/>
    </xf>
    <xf numFmtId="0" fontId="4" fillId="0" borderId="96" xfId="0" applyFont="1" applyBorder="1" applyAlignment="1">
      <alignment horizontal="left" vertical="center" indent="1"/>
    </xf>
    <xf numFmtId="0" fontId="4" fillId="0" borderId="45" xfId="0" applyFont="1" applyBorder="1" applyAlignment="1">
      <alignment horizontal="left" vertical="center" indent="3"/>
    </xf>
    <xf numFmtId="0" fontId="4" fillId="0" borderId="45" xfId="0" applyFont="1" applyBorder="1" applyAlignment="1">
      <alignment horizontal="left" vertical="center" wrapText="1" indent="3"/>
    </xf>
    <xf numFmtId="0" fontId="3" fillId="0" borderId="44" xfId="0" applyFont="1" applyBorder="1" applyAlignment="1">
      <alignment horizontal="left" vertical="center" wrapText="1" indent="2"/>
    </xf>
    <xf numFmtId="0" fontId="4" fillId="0" borderId="42" xfId="0" applyFont="1" applyBorder="1" applyAlignment="1">
      <alignment horizontal="left" vertical="center" wrapText="1" indent="3"/>
    </xf>
    <xf numFmtId="0" fontId="45" fillId="14" borderId="141" xfId="0" applyFont="1" applyFill="1" applyBorder="1" applyAlignment="1">
      <alignment horizontal="center" vertical="center" wrapText="1"/>
    </xf>
    <xf numFmtId="0" fontId="4" fillId="0" borderId="42" xfId="0" applyFont="1" applyBorder="1" applyAlignment="1">
      <alignment horizontal="left" vertical="center" wrapText="1" indent="2"/>
    </xf>
    <xf numFmtId="0" fontId="4" fillId="0" borderId="45" xfId="0" applyFont="1" applyBorder="1" applyAlignment="1">
      <alignment horizontal="left" vertical="center" indent="2"/>
    </xf>
    <xf numFmtId="0" fontId="3" fillId="0" borderId="45" xfId="0" applyFont="1" applyBorder="1" applyAlignment="1">
      <alignment horizontal="left" vertical="center" indent="1"/>
    </xf>
    <xf numFmtId="0" fontId="4" fillId="0" borderId="48" xfId="0" applyFont="1" applyBorder="1" applyAlignment="1">
      <alignment horizontal="left" vertical="center" indent="1"/>
    </xf>
    <xf numFmtId="0" fontId="3" fillId="0" borderId="53" xfId="0" applyFont="1" applyBorder="1" applyAlignment="1">
      <alignment horizontal="left" vertical="center" indent="1"/>
    </xf>
    <xf numFmtId="0" fontId="0" fillId="0" borderId="45" xfId="0" applyBorder="1" applyAlignment="1">
      <alignment horizontal="left" vertical="center" wrapText="1" indent="1"/>
    </xf>
    <xf numFmtId="0" fontId="3" fillId="0" borderId="34" xfId="0" quotePrefix="1" applyFont="1" applyBorder="1" applyAlignment="1">
      <alignment horizontal="center"/>
    </xf>
    <xf numFmtId="0" fontId="3" fillId="0" borderId="0" xfId="0" applyFont="1" applyAlignment="1">
      <alignment horizontal="center"/>
    </xf>
    <xf numFmtId="0" fontId="4" fillId="0" borderId="42" xfId="0" applyFont="1" applyBorder="1"/>
    <xf numFmtId="0" fontId="4" fillId="0" borderId="52" xfId="0" applyFont="1" applyBorder="1"/>
    <xf numFmtId="0" fontId="4" fillId="0" borderId="34" xfId="0" applyFont="1" applyBorder="1"/>
    <xf numFmtId="0" fontId="4" fillId="0" borderId="19" xfId="0" applyFont="1" applyBorder="1"/>
    <xf numFmtId="0" fontId="3" fillId="0" borderId="42" xfId="0" applyFont="1" applyBorder="1" applyAlignment="1">
      <alignment horizontal="left" vertical="center" indent="1"/>
    </xf>
    <xf numFmtId="0" fontId="4" fillId="0" borderId="48" xfId="0" applyFont="1" applyBorder="1" applyAlignment="1">
      <alignment horizontal="left" vertical="center" wrapText="1" indent="2"/>
    </xf>
    <xf numFmtId="0" fontId="4" fillId="0" borderId="82" xfId="0" applyFont="1" applyBorder="1" applyAlignment="1">
      <alignment horizontal="left" vertical="center" indent="2"/>
    </xf>
    <xf numFmtId="0" fontId="4" fillId="0" borderId="44" xfId="0" applyFont="1" applyBorder="1"/>
    <xf numFmtId="0" fontId="3" fillId="0" borderId="56" xfId="0" applyFont="1" applyBorder="1" applyAlignment="1">
      <alignment horizontal="left" vertical="center" indent="1"/>
    </xf>
    <xf numFmtId="0" fontId="3" fillId="0" borderId="122" xfId="0" applyFont="1" applyBorder="1" applyAlignment="1">
      <alignment horizontal="left" vertical="center" indent="1"/>
    </xf>
    <xf numFmtId="0" fontId="4" fillId="0" borderId="94" xfId="0" applyFont="1" applyBorder="1" applyAlignment="1">
      <alignment horizontal="left" vertical="center" indent="2"/>
    </xf>
    <xf numFmtId="0" fontId="4" fillId="0" borderId="95" xfId="0" applyFont="1" applyBorder="1" applyAlignment="1">
      <alignment horizontal="left" vertical="center" indent="2"/>
    </xf>
    <xf numFmtId="0" fontId="4" fillId="0" borderId="79" xfId="0" applyFont="1" applyBorder="1" applyAlignment="1">
      <alignment horizontal="left" vertical="center" indent="2"/>
    </xf>
    <xf numFmtId="0" fontId="3" fillId="0" borderId="79" xfId="0" applyFont="1" applyBorder="1" applyAlignment="1">
      <alignment horizontal="left" vertical="center" indent="1"/>
    </xf>
    <xf numFmtId="0" fontId="3" fillId="0" borderId="36" xfId="0" quotePrefix="1" applyFont="1" applyBorder="1" applyAlignment="1">
      <alignment horizontal="center"/>
    </xf>
    <xf numFmtId="0" fontId="3" fillId="0" borderId="261" xfId="0" applyFont="1" applyBorder="1" applyAlignment="1">
      <alignment horizontal="center"/>
    </xf>
    <xf numFmtId="0" fontId="4" fillId="0" borderId="58" xfId="0" applyFont="1" applyBorder="1"/>
    <xf numFmtId="0" fontId="3" fillId="0" borderId="44" xfId="0" applyFont="1" applyBorder="1" applyAlignment="1">
      <alignment horizontal="left" vertical="center" indent="2"/>
    </xf>
    <xf numFmtId="0" fontId="4" fillId="0" borderId="48" xfId="0" applyFont="1" applyBorder="1" applyAlignment="1">
      <alignment horizontal="left" vertical="center" indent="3"/>
    </xf>
    <xf numFmtId="0" fontId="45" fillId="14" borderId="231" xfId="0" applyFont="1" applyFill="1" applyBorder="1" applyAlignment="1">
      <alignment horizontal="center" vertical="center" wrapText="1"/>
    </xf>
    <xf numFmtId="0" fontId="4" fillId="0" borderId="105" xfId="0" applyFont="1" applyBorder="1"/>
    <xf numFmtId="0" fontId="45" fillId="14" borderId="217" xfId="0" applyFont="1" applyFill="1" applyBorder="1" applyAlignment="1">
      <alignment horizontal="center" vertical="center" wrapText="1"/>
    </xf>
    <xf numFmtId="0" fontId="4" fillId="0" borderId="104" xfId="0" applyFont="1" applyBorder="1" applyAlignment="1">
      <alignment horizontal="left" vertical="center" indent="3"/>
    </xf>
    <xf numFmtId="0" fontId="4" fillId="0" borderId="33" xfId="0" applyFont="1" applyBorder="1"/>
    <xf numFmtId="0" fontId="3" fillId="0" borderId="96" xfId="0" applyFont="1" applyBorder="1" applyAlignment="1">
      <alignment horizontal="left" vertical="center" wrapText="1" indent="1"/>
    </xf>
    <xf numFmtId="0" fontId="0" fillId="0" borderId="107" xfId="0" applyBorder="1" applyAlignment="1">
      <alignment horizontal="left" vertical="center" wrapText="1" indent="1"/>
    </xf>
    <xf numFmtId="0" fontId="4" fillId="24" borderId="45" xfId="0" applyFont="1" applyFill="1" applyBorder="1" applyAlignment="1">
      <alignment horizontal="left" vertical="center" indent="2"/>
    </xf>
    <xf numFmtId="0" fontId="4" fillId="24" borderId="44" xfId="0" applyFont="1" applyFill="1" applyBorder="1" applyAlignment="1">
      <alignment horizontal="left" vertical="center" wrapText="1" indent="2"/>
    </xf>
    <xf numFmtId="0" fontId="4" fillId="24" borderId="44" xfId="0" applyFont="1" applyFill="1" applyBorder="1" applyAlignment="1">
      <alignment horizontal="left" vertical="center" indent="2"/>
    </xf>
    <xf numFmtId="0" fontId="0" fillId="24" borderId="44" xfId="0" applyFill="1" applyBorder="1" applyAlignment="1">
      <alignment horizontal="left" vertical="center" indent="2"/>
    </xf>
    <xf numFmtId="0" fontId="0" fillId="24" borderId="45" xfId="0" applyFill="1" applyBorder="1" applyAlignment="1">
      <alignment horizontal="left" vertical="center" indent="2"/>
    </xf>
    <xf numFmtId="0" fontId="0" fillId="24" borderId="44" xfId="0" applyFill="1" applyBorder="1" applyAlignment="1">
      <alignment horizontal="left" vertical="center" wrapText="1" indent="2"/>
    </xf>
    <xf numFmtId="0" fontId="41" fillId="17" borderId="0" xfId="77" applyFont="1" applyFill="1"/>
    <xf numFmtId="0" fontId="40" fillId="17" borderId="0" xfId="77" applyFill="1"/>
    <xf numFmtId="0" fontId="24" fillId="17" borderId="0" xfId="77" applyFont="1" applyFill="1"/>
    <xf numFmtId="0" fontId="42" fillId="17" borderId="0" xfId="77" applyFont="1" applyFill="1"/>
    <xf numFmtId="0" fontId="43" fillId="17" borderId="0" xfId="77" applyFont="1" applyFill="1"/>
    <xf numFmtId="0" fontId="44" fillId="17" borderId="0" xfId="77" applyFont="1" applyFill="1"/>
    <xf numFmtId="49" fontId="15" fillId="0" borderId="0" xfId="0" applyNumberFormat="1" applyFont="1" applyAlignment="1">
      <alignment horizontal="center"/>
    </xf>
    <xf numFmtId="0" fontId="0" fillId="18" borderId="63" xfId="0" applyFill="1" applyBorder="1" applyAlignment="1">
      <alignment horizontal="left" vertical="center" indent="2"/>
    </xf>
    <xf numFmtId="0" fontId="0" fillId="0" borderId="262" xfId="22" applyNumberFormat="1" applyFont="1" applyBorder="1"/>
    <xf numFmtId="0" fontId="0" fillId="0" borderId="45" xfId="0" applyBorder="1" applyAlignment="1">
      <alignment horizontal="left" vertical="center" wrapText="1" indent="2"/>
    </xf>
    <xf numFmtId="0" fontId="0" fillId="18" borderId="45" xfId="0" applyFill="1" applyBorder="1" applyAlignment="1">
      <alignment horizontal="left" vertical="center" wrapText="1" indent="2"/>
    </xf>
    <xf numFmtId="0" fontId="0" fillId="18" borderId="45" xfId="0" applyFill="1" applyBorder="1" applyAlignment="1">
      <alignment horizontal="left" vertical="center" indent="2"/>
    </xf>
    <xf numFmtId="0" fontId="0" fillId="18" borderId="44" xfId="0" applyFill="1" applyBorder="1" applyAlignment="1">
      <alignment horizontal="left" vertical="center" indent="1"/>
    </xf>
    <xf numFmtId="0" fontId="15" fillId="0" borderId="261" xfId="0" applyFont="1" applyBorder="1" applyAlignment="1">
      <alignment horizontal="center"/>
    </xf>
    <xf numFmtId="0" fontId="0" fillId="0" borderId="56" xfId="0" applyBorder="1" applyAlignment="1">
      <alignment horizontal="left" vertical="center" wrapText="1" indent="2"/>
    </xf>
    <xf numFmtId="49" fontId="7" fillId="4" borderId="263" xfId="6" applyBorder="1">
      <alignment horizontal="center" vertical="center"/>
    </xf>
    <xf numFmtId="49" fontId="7" fillId="4" borderId="264" xfId="6" applyBorder="1">
      <alignment horizontal="center" vertical="center"/>
    </xf>
    <xf numFmtId="49" fontId="7" fillId="4" borderId="265" xfId="31" applyBorder="1">
      <alignment horizontal="center" vertical="center"/>
    </xf>
    <xf numFmtId="0" fontId="15" fillId="0" borderId="261" xfId="0" applyFont="1" applyBorder="1" applyAlignment="1">
      <alignment horizontal="center" wrapText="1"/>
    </xf>
    <xf numFmtId="166" fontId="6" fillId="0" borderId="266" xfId="5" applyBorder="1">
      <alignment horizontal="right" vertical="center"/>
    </xf>
    <xf numFmtId="0" fontId="0" fillId="0" borderId="261" xfId="22" applyNumberFormat="1" applyFont="1" applyBorder="1"/>
    <xf numFmtId="166" fontId="6" fillId="0" borderId="267" xfId="10" applyBorder="1">
      <alignment horizontal="right" vertical="center"/>
    </xf>
    <xf numFmtId="0" fontId="0" fillId="18" borderId="0" xfId="0" applyFill="1" applyAlignment="1">
      <alignment horizontal="left" vertical="center" indent="2"/>
    </xf>
    <xf numFmtId="0" fontId="0" fillId="18" borderId="40" xfId="0" applyFill="1" applyBorder="1"/>
    <xf numFmtId="0" fontId="0" fillId="18" borderId="44" xfId="0" applyFill="1" applyBorder="1" applyAlignment="1">
      <alignment horizontal="left" vertical="center" wrapText="1" indent="2"/>
    </xf>
    <xf numFmtId="0" fontId="0" fillId="18" borderId="66" xfId="0" applyFill="1" applyBorder="1"/>
    <xf numFmtId="0" fontId="0" fillId="18" borderId="37" xfId="0" applyFill="1" applyBorder="1"/>
    <xf numFmtId="0" fontId="0" fillId="0" borderId="53" xfId="0" applyBorder="1" applyAlignment="1">
      <alignment horizontal="left" vertical="center" wrapText="1" indent="2"/>
    </xf>
    <xf numFmtId="166" fontId="6" fillId="0" borderId="268" xfId="22" applyNumberFormat="1" applyFont="1" applyBorder="1" applyAlignment="1">
      <alignment horizontal="right" vertical="center"/>
    </xf>
    <xf numFmtId="0" fontId="0" fillId="0" borderId="98" xfId="0" applyBorder="1" applyAlignment="1">
      <alignment horizontal="left" vertical="center" indent="2"/>
    </xf>
    <xf numFmtId="0" fontId="0" fillId="18" borderId="79" xfId="0" applyFill="1" applyBorder="1" applyAlignment="1">
      <alignment horizontal="left" vertical="center" indent="2"/>
    </xf>
    <xf numFmtId="0" fontId="17" fillId="0" borderId="42" xfId="0" applyFont="1" applyBorder="1" applyAlignment="1">
      <alignment horizontal="left" vertical="top" indent="1"/>
    </xf>
    <xf numFmtId="166" fontId="6" fillId="0" borderId="269" xfId="10" applyBorder="1">
      <alignment horizontal="right" vertical="center"/>
    </xf>
    <xf numFmtId="166" fontId="5" fillId="3" borderId="269" xfId="8" applyBorder="1">
      <alignment vertical="center"/>
      <protection locked="0"/>
    </xf>
    <xf numFmtId="166" fontId="6" fillId="0" borderId="270" xfId="5" applyBorder="1">
      <alignment horizontal="right" vertical="center"/>
    </xf>
    <xf numFmtId="166" fontId="5" fillId="19" borderId="269" xfId="66" applyBorder="1">
      <alignment vertical="center"/>
      <protection locked="0"/>
    </xf>
    <xf numFmtId="166" fontId="5" fillId="0" borderId="271" xfId="2" applyBorder="1">
      <alignment vertical="center"/>
    </xf>
    <xf numFmtId="0" fontId="3" fillId="0" borderId="272" xfId="0" applyFont="1" applyBorder="1" applyAlignment="1">
      <alignment horizontal="center" wrapText="1"/>
    </xf>
    <xf numFmtId="0" fontId="3" fillId="0" borderId="117" xfId="0" quotePrefix="1" applyFont="1" applyBorder="1" applyAlignment="1">
      <alignment horizontal="center"/>
    </xf>
    <xf numFmtId="166" fontId="6" fillId="0" borderId="273" xfId="10" applyBorder="1">
      <alignment horizontal="right" vertical="center"/>
    </xf>
    <xf numFmtId="166" fontId="6" fillId="0" borderId="274" xfId="5" applyBorder="1">
      <alignment horizontal="right" vertical="center"/>
    </xf>
    <xf numFmtId="166" fontId="5" fillId="0" borderId="275" xfId="2" applyBorder="1">
      <alignment vertical="center"/>
    </xf>
    <xf numFmtId="49" fontId="7" fillId="4" borderId="276" xfId="31" applyBorder="1">
      <alignment horizontal="center" vertical="center"/>
    </xf>
    <xf numFmtId="0" fontId="0" fillId="0" borderId="277" xfId="0" quotePrefix="1" applyBorder="1" applyAlignment="1">
      <alignment horizontal="center" vertical="center"/>
    </xf>
    <xf numFmtId="0" fontId="0" fillId="18" borderId="49" xfId="0" applyFill="1" applyBorder="1"/>
    <xf numFmtId="0" fontId="0" fillId="18" borderId="62" xfId="0" applyFill="1" applyBorder="1"/>
    <xf numFmtId="0" fontId="17" fillId="0" borderId="96" xfId="0" applyFont="1" applyBorder="1" applyAlignment="1">
      <alignment horizontal="left" vertical="center" wrapText="1" indent="1"/>
    </xf>
    <xf numFmtId="0" fontId="0" fillId="0" borderId="42" xfId="0" quotePrefix="1" applyBorder="1" applyAlignment="1">
      <alignment horizontal="left" vertical="center" indent="2"/>
    </xf>
    <xf numFmtId="0" fontId="0" fillId="0" borderId="95" xfId="0" quotePrefix="1" applyBorder="1" applyAlignment="1">
      <alignment horizontal="left" vertical="center" indent="2"/>
    </xf>
    <xf numFmtId="166" fontId="5" fillId="3" borderId="278" xfId="8" applyBorder="1">
      <alignment vertical="center"/>
      <protection locked="0"/>
    </xf>
    <xf numFmtId="0" fontId="47" fillId="0" borderId="52" xfId="0" applyFont="1" applyBorder="1" applyAlignment="1">
      <alignment horizontal="left" indent="1"/>
    </xf>
    <xf numFmtId="49" fontId="7" fillId="4" borderId="279" xfId="7" applyBorder="1">
      <alignment horizontal="center" vertical="center"/>
    </xf>
    <xf numFmtId="0" fontId="0" fillId="0" borderId="280" xfId="0" quotePrefix="1" applyBorder="1" applyAlignment="1">
      <alignment horizontal="center" vertical="center" wrapText="1"/>
    </xf>
    <xf numFmtId="166" fontId="6" fillId="0" borderId="280" xfId="10" applyBorder="1">
      <alignment horizontal="right" vertical="center"/>
    </xf>
    <xf numFmtId="166" fontId="5" fillId="3" borderId="280" xfId="8" applyBorder="1">
      <alignment vertical="center"/>
      <protection locked="0"/>
    </xf>
    <xf numFmtId="166" fontId="4" fillId="5" borderId="280" xfId="63" applyBorder="1">
      <alignment vertical="center" wrapText="1"/>
      <protection locked="0"/>
    </xf>
    <xf numFmtId="49" fontId="7" fillId="4" borderId="281" xfId="7" applyBorder="1">
      <alignment horizontal="center" vertical="center"/>
    </xf>
    <xf numFmtId="49" fontId="7" fillId="4" borderId="282" xfId="36" applyBorder="1">
      <alignment horizontal="center" vertical="center"/>
    </xf>
    <xf numFmtId="0" fontId="15" fillId="0" borderId="53" xfId="0" applyFont="1" applyBorder="1" applyAlignment="1">
      <alignment horizontal="left" vertical="center" wrapText="1" indent="1"/>
    </xf>
    <xf numFmtId="0" fontId="0" fillId="0" borderId="44" xfId="0" quotePrefix="1" applyBorder="1" applyAlignment="1">
      <alignment horizontal="left" vertical="center" wrapText="1" indent="2"/>
    </xf>
    <xf numFmtId="0" fontId="0" fillId="0" borderId="55" xfId="0" applyBorder="1" applyAlignment="1">
      <alignment horizontal="left" vertical="center" wrapText="1" indent="2"/>
    </xf>
    <xf numFmtId="0" fontId="4" fillId="0" borderId="42" xfId="0" applyFont="1" applyBorder="1" applyAlignment="1">
      <alignment horizontal="left" vertical="center" indent="1"/>
    </xf>
    <xf numFmtId="0" fontId="15" fillId="0" borderId="0" xfId="0" applyFont="1" applyAlignment="1">
      <alignment horizontal="center" vertical="center"/>
    </xf>
    <xf numFmtId="0" fontId="15" fillId="0" borderId="34" xfId="0" applyFont="1" applyBorder="1" applyAlignment="1">
      <alignment horizontal="center" vertical="center"/>
    </xf>
    <xf numFmtId="0" fontId="0" fillId="0" borderId="283" xfId="0" applyBorder="1"/>
    <xf numFmtId="49" fontId="7" fillId="4" borderId="284" xfId="7" applyBorder="1">
      <alignment horizontal="center" vertical="center"/>
    </xf>
    <xf numFmtId="166" fontId="4" fillId="23" borderId="285" xfId="65" applyBorder="1">
      <alignment vertical="center"/>
    </xf>
    <xf numFmtId="166" fontId="4" fillId="23" borderId="286" xfId="65" applyBorder="1">
      <alignment vertical="center"/>
    </xf>
    <xf numFmtId="166" fontId="5" fillId="3" borderId="287" xfId="8" applyBorder="1">
      <alignment vertical="center"/>
      <protection locked="0"/>
    </xf>
    <xf numFmtId="49" fontId="7" fillId="4" borderId="288" xfId="7" applyBorder="1">
      <alignment horizontal="center" vertical="center"/>
    </xf>
    <xf numFmtId="0" fontId="3" fillId="0" borderId="120" xfId="0" applyFont="1" applyBorder="1" applyAlignment="1">
      <alignment horizontal="center" wrapText="1"/>
    </xf>
    <xf numFmtId="166" fontId="4" fillId="23" borderId="289" xfId="65" applyBorder="1">
      <alignment vertical="center"/>
    </xf>
    <xf numFmtId="166" fontId="4" fillId="5" borderId="287" xfId="63" applyBorder="1">
      <alignment vertical="center" wrapText="1"/>
      <protection locked="0"/>
    </xf>
    <xf numFmtId="166" fontId="4" fillId="5" borderId="290" xfId="63" applyBorder="1">
      <alignment vertical="center" wrapText="1"/>
      <protection locked="0"/>
    </xf>
    <xf numFmtId="0" fontId="0" fillId="0" borderId="291" xfId="0" applyBorder="1"/>
    <xf numFmtId="0" fontId="0" fillId="18" borderId="94" xfId="0" applyFill="1" applyBorder="1" applyAlignment="1">
      <alignment horizontal="left" vertical="center" indent="2"/>
    </xf>
    <xf numFmtId="0" fontId="0" fillId="18" borderId="91" xfId="0" applyFill="1" applyBorder="1"/>
    <xf numFmtId="0" fontId="0" fillId="0" borderId="45" xfId="0" applyBorder="1" applyAlignment="1">
      <alignment horizontal="left" vertical="center" wrapText="1" indent="3"/>
    </xf>
    <xf numFmtId="0" fontId="0" fillId="0" borderId="99" xfId="0" applyBorder="1" applyAlignment="1">
      <alignment horizontal="left" vertical="center" wrapText="1" indent="2"/>
    </xf>
    <xf numFmtId="0" fontId="9" fillId="17" borderId="0" xfId="0" applyFont="1" applyFill="1"/>
    <xf numFmtId="166" fontId="5" fillId="19" borderId="292" xfId="66" applyBorder="1">
      <alignment vertical="center"/>
      <protection locked="0"/>
    </xf>
    <xf numFmtId="166" fontId="4" fillId="23" borderId="293" xfId="65" applyBorder="1">
      <alignment vertical="center"/>
    </xf>
    <xf numFmtId="49" fontId="7" fillId="4" borderId="294" xfId="6" applyBorder="1">
      <alignment horizontal="center" vertical="center"/>
    </xf>
    <xf numFmtId="49" fontId="7" fillId="4" borderId="294" xfId="31" applyBorder="1">
      <alignment horizontal="center" vertical="center"/>
    </xf>
    <xf numFmtId="166" fontId="5" fillId="3" borderId="134" xfId="8" applyBorder="1">
      <alignment vertical="center"/>
      <protection locked="0"/>
    </xf>
    <xf numFmtId="166" fontId="5" fillId="3" borderId="295" xfId="8" applyBorder="1">
      <alignment vertical="center"/>
      <protection locked="0"/>
    </xf>
    <xf numFmtId="166" fontId="4" fillId="6" borderId="296" xfId="4" applyBorder="1">
      <alignment vertical="center"/>
    </xf>
    <xf numFmtId="166" fontId="4" fillId="5" borderId="295" xfId="63" applyBorder="1">
      <alignment vertical="center" wrapText="1"/>
      <protection locked="0"/>
    </xf>
    <xf numFmtId="166" fontId="4" fillId="6" borderId="297" xfId="4" applyBorder="1">
      <alignment vertical="center"/>
    </xf>
    <xf numFmtId="49" fontId="7" fillId="4" borderId="298" xfId="6" applyBorder="1">
      <alignment horizontal="center" vertical="center"/>
    </xf>
    <xf numFmtId="166" fontId="6" fillId="0" borderId="299" xfId="10" applyBorder="1">
      <alignment horizontal="right" vertical="center"/>
    </xf>
    <xf numFmtId="166" fontId="6" fillId="0" borderId="292" xfId="10" applyBorder="1">
      <alignment horizontal="right" vertical="center"/>
    </xf>
    <xf numFmtId="166" fontId="6" fillId="0" borderId="299" xfId="5" applyBorder="1">
      <alignment horizontal="right" vertical="center"/>
    </xf>
    <xf numFmtId="49" fontId="7" fillId="4" borderId="300" xfId="31" applyBorder="1">
      <alignment horizontal="center" vertical="center"/>
    </xf>
    <xf numFmtId="166" fontId="6" fillId="0" borderId="301" xfId="5" applyBorder="1">
      <alignment horizontal="right" vertical="center"/>
    </xf>
    <xf numFmtId="166" fontId="6" fillId="0" borderId="302" xfId="5" applyBorder="1">
      <alignment horizontal="right" vertical="center"/>
    </xf>
    <xf numFmtId="0" fontId="0" fillId="0" borderId="303" xfId="0" applyBorder="1"/>
    <xf numFmtId="0" fontId="28" fillId="0" borderId="34" xfId="0" quotePrefix="1" applyFont="1" applyBorder="1" applyAlignment="1">
      <alignment horizontal="center"/>
    </xf>
    <xf numFmtId="166" fontId="6" fillId="0" borderId="304" xfId="10" applyBorder="1">
      <alignment horizontal="right" vertical="center"/>
    </xf>
    <xf numFmtId="166" fontId="4" fillId="5" borderId="304" xfId="63" applyBorder="1">
      <alignment vertical="center" wrapText="1"/>
      <protection locked="0"/>
    </xf>
    <xf numFmtId="0" fontId="15" fillId="18" borderId="36" xfId="0" applyFont="1" applyFill="1" applyBorder="1" applyAlignment="1">
      <alignment horizontal="center" wrapText="1"/>
    </xf>
    <xf numFmtId="0" fontId="4" fillId="0" borderId="96" xfId="0" applyFont="1" applyBorder="1" applyAlignment="1">
      <alignment horizontal="left" vertical="center" wrapText="1" indent="2"/>
    </xf>
    <xf numFmtId="166" fontId="4" fillId="23" borderId="305" xfId="65" applyBorder="1">
      <alignment vertical="center"/>
    </xf>
    <xf numFmtId="166" fontId="4" fillId="5" borderId="292" xfId="9" applyBorder="1">
      <alignment vertical="center" wrapText="1"/>
      <protection locked="0"/>
    </xf>
    <xf numFmtId="0" fontId="15" fillId="18" borderId="34" xfId="0" applyFont="1" applyFill="1" applyBorder="1" applyAlignment="1">
      <alignment horizontal="center"/>
    </xf>
    <xf numFmtId="49" fontId="15" fillId="18" borderId="0" xfId="0" applyNumberFormat="1" applyFont="1" applyFill="1" applyAlignment="1">
      <alignment horizontal="center"/>
    </xf>
    <xf numFmtId="0" fontId="15" fillId="0" borderId="277" xfId="22" applyNumberFormat="1" applyFont="1" applyBorder="1" applyAlignment="1">
      <alignment horizontal="center"/>
    </xf>
    <xf numFmtId="166" fontId="5" fillId="0" borderId="306" xfId="2" applyBorder="1">
      <alignment vertical="center"/>
    </xf>
    <xf numFmtId="177" fontId="15" fillId="18" borderId="34" xfId="0" quotePrefix="1" applyNumberFormat="1" applyFont="1" applyFill="1" applyBorder="1" applyAlignment="1">
      <alignment horizontal="center"/>
    </xf>
    <xf numFmtId="0" fontId="0" fillId="0" borderId="307" xfId="0" applyBorder="1"/>
    <xf numFmtId="166" fontId="6" fillId="0" borderId="277" xfId="22" applyNumberFormat="1" applyFont="1" applyBorder="1" applyAlignment="1">
      <alignment horizontal="right" vertical="center"/>
    </xf>
    <xf numFmtId="166" fontId="6" fillId="0" borderId="306" xfId="10" applyBorder="1">
      <alignment horizontal="right" vertical="center"/>
    </xf>
    <xf numFmtId="166" fontId="4" fillId="5" borderId="306" xfId="9" applyBorder="1">
      <alignment vertical="center" wrapText="1"/>
      <protection locked="0"/>
    </xf>
    <xf numFmtId="0" fontId="0" fillId="0" borderId="308" xfId="0" applyBorder="1" applyAlignment="1">
      <alignment horizontal="center" vertical="center"/>
    </xf>
    <xf numFmtId="166" fontId="4" fillId="23" borderId="309" xfId="65" applyBorder="1">
      <alignment vertical="center"/>
    </xf>
    <xf numFmtId="171" fontId="15" fillId="0" borderId="310" xfId="21" applyBorder="1">
      <alignment horizontal="right" vertical="center"/>
    </xf>
    <xf numFmtId="49" fontId="7" fillId="4" borderId="308" xfId="7" applyBorder="1">
      <alignment horizontal="center" vertical="center"/>
    </xf>
    <xf numFmtId="0" fontId="33" fillId="26" borderId="50" xfId="0" applyFont="1" applyFill="1" applyBorder="1"/>
    <xf numFmtId="0" fontId="33" fillId="25" borderId="50" xfId="0" applyFont="1" applyFill="1" applyBorder="1"/>
    <xf numFmtId="0" fontId="44" fillId="17" borderId="0" xfId="77" applyFont="1" applyFill="1" applyAlignment="1">
      <alignment horizontal="left" wrapText="1"/>
    </xf>
    <xf numFmtId="0" fontId="20" fillId="0" borderId="0" xfId="0" applyFont="1" applyAlignment="1">
      <alignment horizontal="center" wrapText="1"/>
    </xf>
    <xf numFmtId="0" fontId="20" fillId="0" borderId="34" xfId="0" applyFont="1" applyBorder="1" applyAlignment="1">
      <alignment horizontal="center" wrapText="1"/>
    </xf>
    <xf numFmtId="0" fontId="15" fillId="0" borderId="46" xfId="0" applyFont="1" applyBorder="1" applyAlignment="1">
      <alignment horizontal="center" vertical="center"/>
    </xf>
    <xf numFmtId="0" fontId="15" fillId="0" borderId="60" xfId="0" applyFont="1" applyBorder="1" applyAlignment="1">
      <alignment horizontal="center" vertical="center"/>
    </xf>
    <xf numFmtId="0" fontId="15" fillId="0" borderId="47" xfId="0" applyFont="1" applyBorder="1" applyAlignment="1">
      <alignment horizontal="center" vertical="center"/>
    </xf>
    <xf numFmtId="0" fontId="4" fillId="0" borderId="42" xfId="0" applyFont="1" applyBorder="1" applyAlignment="1">
      <alignment horizontal="left" vertical="center" wrapText="1" indent="2"/>
    </xf>
    <xf numFmtId="0" fontId="4" fillId="0" borderId="19" xfId="0" applyFont="1" applyBorder="1" applyAlignment="1">
      <alignment horizontal="left" vertical="center" wrapText="1" indent="2"/>
    </xf>
    <xf numFmtId="0" fontId="15" fillId="0" borderId="51" xfId="0" applyFont="1" applyBorder="1" applyAlignment="1">
      <alignment horizontal="left" vertical="center" wrapText="1" indent="1"/>
    </xf>
    <xf numFmtId="0" fontId="15" fillId="0" borderId="42" xfId="0" applyFont="1" applyBorder="1" applyAlignment="1">
      <alignment horizontal="left" vertical="center" wrapText="1" indent="1"/>
    </xf>
    <xf numFmtId="0" fontId="3" fillId="0" borderId="51" xfId="0" applyFont="1" applyBorder="1" applyAlignment="1">
      <alignment horizontal="left" vertical="center" wrapText="1" indent="1"/>
    </xf>
    <xf numFmtId="0" fontId="3" fillId="0" borderId="42" xfId="0" applyFont="1" applyBorder="1" applyAlignment="1">
      <alignment horizontal="left" vertical="center" wrapText="1" indent="1"/>
    </xf>
    <xf numFmtId="0" fontId="15" fillId="0" borderId="51" xfId="0" applyFont="1" applyBorder="1" applyAlignment="1">
      <alignment horizontal="left" vertical="top" wrapText="1" indent="1"/>
    </xf>
    <xf numFmtId="0" fontId="15" fillId="0" borderId="42" xfId="0" applyFont="1" applyBorder="1" applyAlignment="1">
      <alignment horizontal="left" vertical="top" wrapText="1" indent="1"/>
    </xf>
    <xf numFmtId="0" fontId="22" fillId="0" borderId="0" xfId="0" applyFont="1" applyAlignment="1">
      <alignment horizontal="center" wrapText="1"/>
    </xf>
    <xf numFmtId="0" fontId="22" fillId="0" borderId="34" xfId="0" applyFont="1" applyBorder="1" applyAlignment="1">
      <alignment horizontal="center" wrapText="1"/>
    </xf>
    <xf numFmtId="0" fontId="17" fillId="0" borderId="42" xfId="0" applyFont="1" applyBorder="1" applyAlignment="1">
      <alignment horizontal="center" vertical="top" wrapText="1"/>
    </xf>
    <xf numFmtId="0" fontId="17" fillId="0" borderId="52" xfId="0" applyFont="1" applyBorder="1" applyAlignment="1">
      <alignment horizontal="center" vertical="top"/>
    </xf>
    <xf numFmtId="0" fontId="3" fillId="0" borderId="51" xfId="0" applyFont="1" applyBorder="1" applyAlignment="1">
      <alignment horizontal="left" vertical="top" wrapText="1" indent="1"/>
    </xf>
    <xf numFmtId="0" fontId="3" fillId="0" borderId="42" xfId="0" applyFont="1" applyBorder="1" applyAlignment="1">
      <alignment horizontal="left" vertical="top" wrapText="1" indent="1"/>
    </xf>
    <xf numFmtId="0" fontId="0" fillId="0" borderId="44" xfId="0" applyBorder="1" applyAlignment="1">
      <alignment horizontal="left" vertical="center" wrapText="1" indent="2"/>
    </xf>
    <xf numFmtId="0" fontId="0" fillId="0" borderId="38" xfId="0" applyBorder="1" applyAlignment="1">
      <alignment horizontal="left" vertical="center" wrapText="1" indent="2"/>
    </xf>
    <xf numFmtId="0" fontId="0" fillId="0" borderId="44" xfId="0" quotePrefix="1" applyBorder="1" applyAlignment="1">
      <alignment horizontal="left" vertical="center" wrapText="1" indent="2"/>
    </xf>
    <xf numFmtId="0" fontId="3" fillId="0" borderId="52" xfId="0" applyFont="1" applyBorder="1" applyAlignment="1">
      <alignment horizontal="left" vertical="center" wrapText="1" indent="1"/>
    </xf>
    <xf numFmtId="0" fontId="17" fillId="0" borderId="42" xfId="0" applyFont="1" applyBorder="1" applyAlignment="1">
      <alignment horizontal="left" wrapText="1" indent="1"/>
    </xf>
    <xf numFmtId="0" fontId="17" fillId="0" borderId="0" xfId="0" applyFont="1" applyAlignment="1">
      <alignment horizontal="left" wrapText="1" indent="1"/>
    </xf>
    <xf numFmtId="0" fontId="17" fillId="0" borderId="52" xfId="0" applyFont="1" applyBorder="1" applyAlignment="1">
      <alignment horizontal="left" wrapText="1" indent="1"/>
    </xf>
    <xf numFmtId="0" fontId="17" fillId="0" borderId="34" xfId="0" applyFont="1" applyBorder="1" applyAlignment="1">
      <alignment horizontal="left" wrapText="1" indent="1"/>
    </xf>
    <xf numFmtId="0" fontId="15" fillId="0" borderId="0" xfId="0" applyFont="1" applyAlignment="1">
      <alignment horizontal="center" wrapText="1"/>
    </xf>
    <xf numFmtId="0" fontId="15" fillId="0" borderId="34" xfId="0" applyFont="1" applyBorder="1" applyAlignment="1">
      <alignment horizontal="center" wrapText="1"/>
    </xf>
    <xf numFmtId="0" fontId="15" fillId="0" borderId="50" xfId="0" applyFont="1" applyBorder="1" applyAlignment="1">
      <alignment horizontal="left" vertical="top" wrapText="1" indent="1"/>
    </xf>
    <xf numFmtId="0" fontId="15" fillId="0" borderId="0" xfId="0" applyFont="1" applyAlignment="1">
      <alignment horizontal="left" vertical="top" wrapText="1" indent="1"/>
    </xf>
    <xf numFmtId="0" fontId="15" fillId="0" borderId="50" xfId="0" applyFont="1" applyBorder="1" applyAlignment="1">
      <alignment horizontal="left" vertical="center" wrapText="1" indent="1"/>
    </xf>
    <xf numFmtId="0" fontId="17" fillId="0" borderId="42" xfId="0" applyFont="1" applyBorder="1" applyAlignment="1">
      <alignment horizontal="left" vertical="center" wrapText="1" indent="1"/>
    </xf>
    <xf numFmtId="0" fontId="17" fillId="0" borderId="0" xfId="0" applyFont="1" applyAlignment="1">
      <alignment horizontal="left" vertical="center" wrapText="1" indent="1"/>
    </xf>
    <xf numFmtId="0" fontId="17" fillId="0" borderId="52" xfId="0" applyFont="1" applyBorder="1" applyAlignment="1">
      <alignment horizontal="left" vertical="center" wrapText="1" indent="1"/>
    </xf>
    <xf numFmtId="0" fontId="17" fillId="0" borderId="34" xfId="0" applyFont="1" applyBorder="1" applyAlignment="1">
      <alignment horizontal="left" vertical="center" wrapText="1" indent="1"/>
    </xf>
    <xf numFmtId="0" fontId="4" fillId="0" borderId="44" xfId="0" applyFont="1" applyBorder="1" applyAlignment="1">
      <alignment horizontal="left" vertical="center" wrapText="1" indent="3"/>
    </xf>
    <xf numFmtId="0" fontId="4" fillId="0" borderId="38" xfId="0" applyFont="1" applyBorder="1" applyAlignment="1">
      <alignment horizontal="left" vertical="center" wrapText="1" indent="3"/>
    </xf>
    <xf numFmtId="0" fontId="0" fillId="0" borderId="44" xfId="0" applyBorder="1" applyAlignment="1">
      <alignment horizontal="left" vertical="center" wrapText="1" indent="3"/>
    </xf>
    <xf numFmtId="0" fontId="0" fillId="0" borderId="38" xfId="0" applyBorder="1" applyAlignment="1">
      <alignment horizontal="left" vertical="center" wrapText="1" indent="3"/>
    </xf>
    <xf numFmtId="0" fontId="0" fillId="17" borderId="0" xfId="0" applyFill="1" applyAlignment="1">
      <alignment horizontal="center" vertical="center" wrapText="1"/>
    </xf>
    <xf numFmtId="0" fontId="0" fillId="0" borderId="107" xfId="0" applyBorder="1" applyAlignment="1">
      <alignment horizontal="left" vertical="center" wrapText="1" indent="1"/>
    </xf>
    <xf numFmtId="0" fontId="0" fillId="0" borderId="108" xfId="0" applyBorder="1" applyAlignment="1">
      <alignment horizontal="left" vertical="center" wrapText="1" indent="1"/>
    </xf>
    <xf numFmtId="0" fontId="15" fillId="0" borderId="0" xfId="0" applyFont="1" applyAlignment="1">
      <alignment horizontal="left" vertical="center" wrapText="1" indent="1"/>
    </xf>
    <xf numFmtId="0" fontId="17" fillId="17" borderId="0" xfId="0" applyFont="1" applyFill="1" applyAlignment="1">
      <alignment horizontal="left" wrapText="1"/>
    </xf>
    <xf numFmtId="0" fontId="15" fillId="0" borderId="52" xfId="0" applyFont="1" applyBorder="1" applyAlignment="1">
      <alignment horizontal="left" vertical="top" wrapText="1" indent="1"/>
    </xf>
    <xf numFmtId="0" fontId="17" fillId="0" borderId="42" xfId="0" applyFont="1" applyBorder="1" applyAlignment="1">
      <alignment horizontal="left" vertical="top" wrapText="1" indent="1"/>
    </xf>
    <xf numFmtId="0" fontId="17" fillId="0" borderId="0" xfId="0" applyFont="1" applyAlignment="1">
      <alignment horizontal="left" vertical="top" wrapText="1" indent="1"/>
    </xf>
    <xf numFmtId="0" fontId="17" fillId="0" borderId="52" xfId="0" applyFont="1" applyBorder="1" applyAlignment="1">
      <alignment horizontal="left" vertical="top" wrapText="1" indent="1"/>
    </xf>
    <xf numFmtId="0" fontId="17" fillId="0" borderId="34" xfId="0" applyFont="1" applyBorder="1" applyAlignment="1">
      <alignment horizontal="left" vertical="top" wrapText="1" indent="1"/>
    </xf>
    <xf numFmtId="0" fontId="0" fillId="0" borderId="42" xfId="0" applyBorder="1" applyAlignment="1">
      <alignment horizontal="left" vertical="top" wrapText="1" indent="1"/>
    </xf>
    <xf numFmtId="0" fontId="0" fillId="0" borderId="52" xfId="0" applyBorder="1" applyAlignment="1">
      <alignment horizontal="left" vertical="top" wrapText="1" indent="1"/>
    </xf>
    <xf numFmtId="0" fontId="9" fillId="0" borderId="42" xfId="0" applyFont="1" applyBorder="1" applyAlignment="1">
      <alignment horizontal="left" vertical="top" wrapText="1" indent="1"/>
    </xf>
    <xf numFmtId="0" fontId="0" fillId="0" borderId="42" xfId="0" applyBorder="1" applyAlignment="1">
      <alignment horizontal="left" wrapText="1" indent="1"/>
    </xf>
    <xf numFmtId="0" fontId="0" fillId="0" borderId="52" xfId="0" applyBorder="1" applyAlignment="1">
      <alignment horizontal="left" wrapText="1" indent="1"/>
    </xf>
  </cellXfs>
  <cellStyles count="78">
    <cellStyle name="_AccType" xfId="38" xr:uid="{00000000-0005-0000-0000-000000000000}"/>
    <cellStyle name="_Calc" xfId="2" xr:uid="{00000000-0005-0000-0000-000001000000}"/>
    <cellStyle name="_Calc#" xfId="33" xr:uid="{00000000-0005-0000-0000-000002000000}"/>
    <cellStyle name="_Calc%" xfId="21" xr:uid="{00000000-0005-0000-0000-000003000000}"/>
    <cellStyle name="_CalcAccounts" xfId="64" xr:uid="{00000000-0005-0000-0000-000004000000}"/>
    <cellStyle name="_CalcBold" xfId="10" xr:uid="{00000000-0005-0000-0000-000005000000}"/>
    <cellStyle name="_CalcDate" xfId="74" xr:uid="{47C15C7C-24A6-4A76-8290-5CBDF86E3FF6}"/>
    <cellStyle name="_CalcRatio" xfId="34" xr:uid="{00000000-0005-0000-0000-000006000000}"/>
    <cellStyle name="_CalcText" xfId="25" xr:uid="{00000000-0005-0000-0000-000007000000}"/>
    <cellStyle name="_CalcTotal" xfId="5" xr:uid="{00000000-0005-0000-0000-000008000000}"/>
    <cellStyle name="_InputRestrictedNumber" xfId="65" xr:uid="{00000000-0005-0000-0000-000009000000}"/>
    <cellStyle name="_Maincode" xfId="36" xr:uid="{00000000-0005-0000-0000-00000A000000}"/>
    <cellStyle name="_MaincodeCY" xfId="6" xr:uid="{00000000-0005-0000-0000-00000B000000}"/>
    <cellStyle name="_MaincodeFY" xfId="32" xr:uid="{00000000-0005-0000-0000-00000C000000}"/>
    <cellStyle name="_MaincodePY" xfId="31" xr:uid="{00000000-0005-0000-0000-00000D000000}"/>
    <cellStyle name="_No_Input" xfId="4" xr:uid="{00000000-0005-0000-0000-00000E000000}"/>
    <cellStyle name="_Note" xfId="50" xr:uid="{00000000-0005-0000-0000-00000F000000}"/>
    <cellStyle name="_PopDate" xfId="51" xr:uid="{00000000-0005-0000-0000-000010000000}"/>
    <cellStyle name="_PopTrustInputFTNumber" xfId="45" xr:uid="{00000000-0005-0000-0000-000011000000}"/>
    <cellStyle name="_Populated%" xfId="39" xr:uid="{00000000-0005-0000-0000-000012000000}"/>
    <cellStyle name="_PopulatedNumber" xfId="14" xr:uid="{00000000-0005-0000-0000-000013000000}"/>
    <cellStyle name="_PopulatedText" xfId="43" xr:uid="{00000000-0005-0000-0000-000014000000}"/>
    <cellStyle name="_PopYY/YY" xfId="70" xr:uid="{00000000-0005-0000-0000-000015000000}"/>
    <cellStyle name="_Rating" xfId="35" xr:uid="{00000000-0005-0000-0000-000016000000}"/>
    <cellStyle name="_Subcode" xfId="7" xr:uid="{00000000-0005-0000-0000-000017000000}"/>
    <cellStyle name="20% - Accent1" xfId="15" builtinId="30" customBuiltin="1"/>
    <cellStyle name="blank" xfId="22" xr:uid="{00000000-0005-0000-0000-000019000000}"/>
    <cellStyle name="Check Cell" xfId="11" builtinId="23" hidden="1"/>
    <cellStyle name="Comma [0]" xfId="75" builtinId="6" hidden="1" customBuiltin="1"/>
    <cellStyle name="Currency [0]" xfId="76" builtinId="7" hidden="1" customBuiltin="1"/>
    <cellStyle name="Explanatory Text" xfId="17" builtinId="53" customBuiltin="1"/>
    <cellStyle name="FTHIDE" xfId="37" xr:uid="{00000000-0005-0000-0000-00001D000000}"/>
    <cellStyle name="FTLock_InputCYNumber" xfId="52" xr:uid="{00000000-0005-0000-0000-00001E000000}"/>
    <cellStyle name="Good" xfId="49" builtinId="26" customBuiltin="1"/>
    <cellStyle name="HIDE" xfId="27" xr:uid="{00000000-0005-0000-0000-000020000000}"/>
    <cellStyle name="HIDETableID" xfId="71" xr:uid="{00000000-0005-0000-0000-000021000000}"/>
    <cellStyle name="Hyperlink" xfId="1" builtinId="8" hidden="1"/>
    <cellStyle name="Hyperlink" xfId="28" builtinId="8"/>
    <cellStyle name="Hyperlinks" xfId="23" xr:uid="{00000000-0005-0000-0000-000024000000}"/>
    <cellStyle name="Input" xfId="13" builtinId="20" hidden="1"/>
    <cellStyle name="InputCY%" xfId="53" xr:uid="{00000000-0005-0000-0000-000026000000}"/>
    <cellStyle name="InputCYDate" xfId="24" xr:uid="{00000000-0005-0000-0000-000027000000}"/>
    <cellStyle name="InputCYNewFT" xfId="66" xr:uid="{00000000-0005-0000-0000-000028000000}"/>
    <cellStyle name="InputCYNumber" xfId="8" xr:uid="{00000000-0005-0000-0000-000029000000}"/>
    <cellStyle name="InputCYText" xfId="3" xr:uid="{00000000-0005-0000-0000-00002A000000}"/>
    <cellStyle name="InputFY" xfId="55" xr:uid="{00000000-0005-0000-0000-00002B000000}"/>
    <cellStyle name="InputFY%" xfId="54" xr:uid="{00000000-0005-0000-0000-00002C000000}"/>
    <cellStyle name="InputFYDate" xfId="40" xr:uid="{00000000-0005-0000-0000-00002D000000}"/>
    <cellStyle name="InputFYNumber" xfId="19" xr:uid="{00000000-0005-0000-0000-00002E000000}"/>
    <cellStyle name="InputFYText" xfId="20" xr:uid="{00000000-0005-0000-0000-00002F000000}"/>
    <cellStyle name="InputPPY" xfId="73" xr:uid="{00000000-0005-0000-0000-000030000000}"/>
    <cellStyle name="InputPY%" xfId="56" xr:uid="{00000000-0005-0000-0000-000031000000}"/>
    <cellStyle name="InputPYDate" xfId="57" xr:uid="{00000000-0005-0000-0000-000032000000}"/>
    <cellStyle name="InputPYNew" xfId="67" xr:uid="{00000000-0005-0000-0000-000033000000}"/>
    <cellStyle name="InputPYNumber" xfId="9" xr:uid="{00000000-0005-0000-0000-000034000000}"/>
    <cellStyle name="InputPYText" xfId="60" xr:uid="{00000000-0005-0000-0000-000035000000}"/>
    <cellStyle name="InputYY/YY" xfId="58" xr:uid="{00000000-0005-0000-0000-000036000000}"/>
    <cellStyle name="Linked Cell" xfId="12" builtinId="24" hidden="1"/>
    <cellStyle name="NONFTHIDE" xfId="59" xr:uid="{00000000-0005-0000-0000-000038000000}"/>
    <cellStyle name="NonFTLock_InputCYNumber" xfId="61" xr:uid="{00000000-0005-0000-0000-000039000000}"/>
    <cellStyle name="Normal" xfId="0" builtinId="0" customBuiltin="1"/>
    <cellStyle name="Normal 2" xfId="77" xr:uid="{E7A6ED5E-14BF-416E-A286-2C6BDD795890}"/>
    <cellStyle name="PopCYDate" xfId="62" xr:uid="{00000000-0005-0000-0000-00003C000000}"/>
    <cellStyle name="PopCYTextUnlock" xfId="41" xr:uid="{00000000-0005-0000-0000-00003D000000}"/>
    <cellStyle name="PopInputCYNumber" xfId="44" xr:uid="{00000000-0005-0000-0000-00003E000000}"/>
    <cellStyle name="PopInputFYDate" xfId="47" xr:uid="{00000000-0005-0000-0000-00003F000000}"/>
    <cellStyle name="PopInputFYNumber" xfId="42" xr:uid="{00000000-0005-0000-0000-000040000000}"/>
    <cellStyle name="PopInputFYText" xfId="46" xr:uid="{00000000-0005-0000-0000-000041000000}"/>
    <cellStyle name="PopInputPPY" xfId="69" xr:uid="{00000000-0005-0000-0000-000042000000}"/>
    <cellStyle name="PopInputPYNewFT" xfId="68" xr:uid="{00000000-0005-0000-0000-000043000000}"/>
    <cellStyle name="PopInputPYNumber" xfId="63" xr:uid="{00000000-0005-0000-0000-000044000000}"/>
    <cellStyle name="PopInputPYText" xfId="72" xr:uid="{00000000-0005-0000-0000-000045000000}"/>
    <cellStyle name="PopInputYY/YY" xfId="48" xr:uid="{00000000-0005-0000-0000-000046000000}"/>
    <cellStyle name="TableEnd" xfId="30" xr:uid="{00000000-0005-0000-0000-000047000000}"/>
    <cellStyle name="TableID" xfId="26" xr:uid="{00000000-0005-0000-0000-000048000000}"/>
    <cellStyle name="Total" xfId="18" builtinId="25" customBuiltin="1"/>
    <cellStyle name="Validations" xfId="29" xr:uid="{00000000-0005-0000-0000-00004A000000}"/>
    <cellStyle name="Warning Text" xfId="16" builtinId="11" customBuiltin="1"/>
  </cellStyles>
  <dxfs count="22">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color theme="2"/>
      </font>
      <fill>
        <patternFill>
          <bgColor theme="2"/>
        </patternFill>
      </fill>
    </dxf>
    <dxf>
      <font>
        <color rgb="FFFF0000"/>
      </font>
    </dxf>
    <dxf>
      <font>
        <color rgb="FFFF0000"/>
      </font>
    </dxf>
    <dxf>
      <font>
        <color rgb="FFFF0000"/>
      </font>
    </dxf>
    <dxf>
      <font>
        <b/>
        <i val="0"/>
        <color theme="0"/>
      </font>
      <fill>
        <patternFill>
          <bgColor rgb="FFFF0000"/>
        </patternFill>
      </fill>
    </dxf>
    <dxf>
      <font>
        <b/>
        <i val="0"/>
        <color theme="0"/>
      </font>
      <fill>
        <patternFill>
          <bgColor rgb="FFFF0000"/>
        </patternFill>
      </fill>
    </dxf>
  </dxfs>
  <tableStyles count="1" defaultTableStyle="TableStyleMedium9" defaultPivotStyle="PivotStyleLight16">
    <tableStyle name="Invisible" pivot="0" table="0" count="0" xr9:uid="{AFA3ED13-DF32-460E-8186-601FE6B7F5B4}"/>
  </tableStyles>
  <colors>
    <mruColors>
      <color rgb="FF0000FF"/>
      <color rgb="FFFF9900"/>
      <color rgb="FFFF7C80"/>
      <color rgb="FFFF66FF"/>
      <color rgb="FF0066FF"/>
      <color rgb="FFFFFF99"/>
      <color rgb="FFFFCCFF"/>
      <color rgb="FF97DCFF"/>
      <color rgb="FF66CCFF"/>
      <color rgb="FF00A2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7F559-80E2-44FD-8903-E1598F874C46}">
  <sheetPr codeName="Sheet1">
    <tabColor theme="2"/>
  </sheetPr>
  <dimension ref="B3:V16"/>
  <sheetViews>
    <sheetView tabSelected="1" zoomScale="85" zoomScaleNormal="85" workbookViewId="0"/>
  </sheetViews>
  <sheetFormatPr defaultColWidth="9.140625" defaultRowHeight="12.75" x14ac:dyDescent="0.2"/>
  <cols>
    <col min="1" max="16384" width="9.140625" style="15"/>
  </cols>
  <sheetData>
    <row r="3" spans="2:22" ht="23.25" x14ac:dyDescent="0.35">
      <c r="B3" s="663" t="s">
        <v>2456</v>
      </c>
      <c r="C3" s="664"/>
      <c r="D3" s="664"/>
      <c r="E3" s="664"/>
      <c r="F3" s="664"/>
      <c r="G3" s="664"/>
      <c r="H3" s="664"/>
      <c r="I3" s="664"/>
      <c r="J3" s="664"/>
      <c r="K3" s="664"/>
      <c r="L3" s="664"/>
      <c r="M3" s="664"/>
      <c r="N3" s="664"/>
    </row>
    <row r="4" spans="2:22" ht="15" x14ac:dyDescent="0.2">
      <c r="B4" s="665"/>
      <c r="C4" s="664"/>
      <c r="D4" s="664"/>
      <c r="E4" s="664"/>
      <c r="F4" s="664"/>
      <c r="G4" s="664"/>
      <c r="H4" s="664"/>
      <c r="I4" s="664"/>
      <c r="J4" s="664"/>
      <c r="K4" s="664"/>
      <c r="L4" s="664"/>
      <c r="M4" s="664"/>
      <c r="N4" s="664"/>
    </row>
    <row r="5" spans="2:22" ht="15" x14ac:dyDescent="0.2">
      <c r="B5" s="665"/>
      <c r="C5" s="664"/>
      <c r="D5" s="664"/>
      <c r="E5" s="664"/>
      <c r="F5" s="664"/>
      <c r="G5" s="664"/>
      <c r="H5" s="664"/>
      <c r="I5" s="664"/>
      <c r="J5" s="664"/>
      <c r="K5" s="664"/>
      <c r="L5" s="664"/>
      <c r="M5" s="664"/>
      <c r="N5" s="664"/>
    </row>
    <row r="6" spans="2:22" ht="19.5" customHeight="1" x14ac:dyDescent="0.35">
      <c r="B6" s="666" t="s">
        <v>2463</v>
      </c>
      <c r="C6" s="667"/>
      <c r="D6" s="667"/>
      <c r="E6" s="667"/>
      <c r="F6" s="667"/>
      <c r="G6" s="667"/>
      <c r="H6" s="667"/>
      <c r="I6" s="667"/>
      <c r="J6" s="667"/>
      <c r="K6" s="667"/>
      <c r="L6" s="667"/>
      <c r="M6" s="667"/>
      <c r="N6" s="667"/>
    </row>
    <row r="7" spans="2:22" ht="19.5" customHeight="1" x14ac:dyDescent="0.35">
      <c r="B7" s="668"/>
      <c r="C7" s="667"/>
      <c r="D7" s="667"/>
      <c r="E7" s="667"/>
      <c r="F7" s="667"/>
      <c r="G7" s="667"/>
      <c r="H7" s="667"/>
      <c r="I7" s="667"/>
      <c r="J7" s="667"/>
      <c r="K7" s="667"/>
      <c r="L7" s="667"/>
      <c r="M7" s="667"/>
      <c r="N7" s="667"/>
    </row>
    <row r="8" spans="2:22" ht="19.5" customHeight="1" x14ac:dyDescent="0.35">
      <c r="B8" s="668" t="s">
        <v>2458</v>
      </c>
      <c r="C8" s="667"/>
      <c r="D8" s="667"/>
      <c r="E8" s="667"/>
      <c r="F8" s="667"/>
      <c r="G8" s="667"/>
      <c r="H8" s="667"/>
      <c r="I8" s="667"/>
      <c r="J8" s="667"/>
      <c r="K8" s="667"/>
      <c r="L8" s="667"/>
      <c r="M8" s="667"/>
      <c r="N8" s="667"/>
    </row>
    <row r="9" spans="2:22" ht="19.5" customHeight="1" x14ac:dyDescent="0.2">
      <c r="B9" s="782" t="s">
        <v>2464</v>
      </c>
      <c r="C9" s="782"/>
      <c r="D9" s="782"/>
      <c r="E9" s="782"/>
      <c r="F9" s="782"/>
      <c r="G9" s="782"/>
      <c r="H9" s="782"/>
      <c r="I9" s="782"/>
      <c r="J9" s="782"/>
      <c r="K9" s="782"/>
      <c r="L9" s="782"/>
      <c r="M9" s="782"/>
      <c r="N9" s="782"/>
      <c r="O9" s="782"/>
      <c r="P9" s="782"/>
      <c r="Q9" s="782"/>
      <c r="R9" s="782"/>
      <c r="S9" s="782"/>
      <c r="T9" s="782"/>
      <c r="U9" s="782"/>
      <c r="V9" s="782"/>
    </row>
    <row r="10" spans="2:22" ht="19.5" customHeight="1" x14ac:dyDescent="0.2">
      <c r="B10" s="782"/>
      <c r="C10" s="782"/>
      <c r="D10" s="782"/>
      <c r="E10" s="782"/>
      <c r="F10" s="782"/>
      <c r="G10" s="782"/>
      <c r="H10" s="782"/>
      <c r="I10" s="782"/>
      <c r="J10" s="782"/>
      <c r="K10" s="782"/>
      <c r="L10" s="782"/>
      <c r="M10" s="782"/>
      <c r="N10" s="782"/>
      <c r="O10" s="782"/>
      <c r="P10" s="782"/>
      <c r="Q10" s="782"/>
      <c r="R10" s="782"/>
      <c r="S10" s="782"/>
      <c r="T10" s="782"/>
      <c r="U10" s="782"/>
      <c r="V10" s="782"/>
    </row>
    <row r="11" spans="2:22" ht="19.5" customHeight="1" x14ac:dyDescent="0.35">
      <c r="B11" s="668" t="s">
        <v>2459</v>
      </c>
      <c r="C11" s="667"/>
      <c r="D11" s="667"/>
      <c r="E11" s="667"/>
      <c r="F11" s="667"/>
      <c r="G11" s="667"/>
      <c r="H11" s="667"/>
      <c r="I11" s="667"/>
      <c r="J11" s="667"/>
      <c r="K11" s="667"/>
      <c r="L11" s="667"/>
      <c r="M11" s="667"/>
      <c r="N11" s="667"/>
    </row>
    <row r="12" spans="2:22" ht="19.5" customHeight="1" x14ac:dyDescent="0.35">
      <c r="B12" s="668"/>
      <c r="C12" s="667"/>
      <c r="D12" s="667"/>
      <c r="E12" s="667"/>
      <c r="F12" s="667"/>
      <c r="G12" s="667"/>
      <c r="H12" s="667"/>
      <c r="I12" s="667"/>
      <c r="J12" s="667"/>
      <c r="K12" s="667"/>
      <c r="L12" s="667"/>
      <c r="M12" s="667"/>
      <c r="N12" s="667"/>
    </row>
    <row r="13" spans="2:22" ht="19.5" customHeight="1" x14ac:dyDescent="0.35">
      <c r="B13" s="668" t="s">
        <v>2460</v>
      </c>
      <c r="C13" s="667"/>
      <c r="D13" s="667"/>
      <c r="E13" s="667"/>
      <c r="F13" s="667"/>
      <c r="G13" s="667"/>
      <c r="H13" s="667"/>
      <c r="I13" s="667"/>
      <c r="J13" s="667"/>
      <c r="K13" s="667"/>
      <c r="L13" s="667"/>
      <c r="M13" s="667"/>
      <c r="N13" s="667"/>
    </row>
    <row r="14" spans="2:22" ht="19.5" customHeight="1" x14ac:dyDescent="0.35">
      <c r="B14" s="668" t="s">
        <v>2461</v>
      </c>
      <c r="C14" s="667"/>
      <c r="D14" s="667"/>
      <c r="E14" s="667"/>
      <c r="F14" s="667"/>
      <c r="G14" s="667"/>
      <c r="H14" s="667"/>
      <c r="I14" s="667"/>
      <c r="J14" s="667"/>
      <c r="K14" s="667"/>
      <c r="L14" s="667"/>
      <c r="M14" s="667"/>
      <c r="N14" s="667"/>
    </row>
    <row r="15" spans="2:22" ht="19.5" customHeight="1" x14ac:dyDescent="0.35">
      <c r="B15" s="668"/>
      <c r="C15" s="667"/>
      <c r="D15" s="667"/>
      <c r="E15" s="667"/>
      <c r="F15" s="667"/>
      <c r="G15" s="667"/>
      <c r="H15" s="667"/>
      <c r="I15" s="667"/>
      <c r="J15" s="667"/>
      <c r="K15" s="667"/>
      <c r="L15" s="667"/>
      <c r="M15" s="667"/>
      <c r="N15" s="667"/>
    </row>
    <row r="16" spans="2:22" ht="19.5" customHeight="1" x14ac:dyDescent="0.35">
      <c r="B16" s="666" t="s">
        <v>2462</v>
      </c>
      <c r="C16" s="667"/>
      <c r="D16" s="667"/>
      <c r="E16" s="667"/>
      <c r="F16" s="667"/>
      <c r="G16" s="667"/>
      <c r="H16" s="667"/>
      <c r="I16" s="667"/>
      <c r="J16" s="667"/>
      <c r="K16" s="667"/>
      <c r="L16" s="667"/>
      <c r="M16" s="667"/>
      <c r="N16" s="667"/>
    </row>
  </sheetData>
  <sheetProtection algorithmName="SHA-512" hashValue="g7EsLKGes9SFllsjOaUEWaEHK9x8fYDKmUvIQeSPo5vbc7I5yMoX/7XZ1XPv38AAS1txKR9QVeabMenU3co0bQ==" saltValue="3FmHgCR6gP/GIcEQ0fzLuQ==" spinCount="100000" sheet="1" objects="1" scenarios="1"/>
  <mergeCells count="1">
    <mergeCell ref="B9:V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A0CBB-92A2-4468-B0E8-7FF1DDCD7223}">
  <sheetPr codeName="Sheet70">
    <tabColor theme="2"/>
    <pageSetUpPr fitToPage="1"/>
  </sheetPr>
  <dimension ref="B1:K98"/>
  <sheetViews>
    <sheetView showGridLines="0" zoomScale="85" zoomScaleNormal="85" workbookViewId="0"/>
  </sheetViews>
  <sheetFormatPr defaultColWidth="9.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23" width="13.28515625" style="15" customWidth="1"/>
    <col min="24" max="16384" width="9.28515625" style="15"/>
  </cols>
  <sheetData>
    <row r="1" spans="2:8" ht="18.75" customHeight="1" x14ac:dyDescent="0.2">
      <c r="B1" s="16"/>
    </row>
    <row r="2" spans="2:8" ht="18.75" customHeight="1" x14ac:dyDescent="0.25">
      <c r="B2" s="17" t="s">
        <v>2456</v>
      </c>
    </row>
    <row r="3" spans="2:8" ht="18.75" customHeight="1" x14ac:dyDescent="0.25">
      <c r="B3" s="17" t="str">
        <f ca="1">MID(CELL("filename",E3),FIND("]",CELL("filename",E4))+1,99)</f>
        <v>TAC11 Finance &amp; other</v>
      </c>
    </row>
    <row r="4" spans="2:8" ht="18.75" customHeight="1" thickBot="1" x14ac:dyDescent="0.25">
      <c r="B4" s="18" t="s">
        <v>3</v>
      </c>
    </row>
    <row r="5" spans="2:8" ht="16.149999999999999" customHeight="1" thickTop="1" thickBot="1" x14ac:dyDescent="0.25">
      <c r="B5" s="35"/>
      <c r="C5" s="35"/>
      <c r="D5" s="35"/>
      <c r="E5" s="35"/>
      <c r="F5" s="506" t="s">
        <v>2455</v>
      </c>
      <c r="G5" s="507">
        <v>1</v>
      </c>
    </row>
    <row r="6" spans="2:8" ht="16.149999999999999" customHeight="1" thickTop="1" x14ac:dyDescent="0.2">
      <c r="B6" s="102" t="s">
        <v>855</v>
      </c>
      <c r="C6"/>
      <c r="D6"/>
      <c r="E6" s="344" t="s">
        <v>856</v>
      </c>
      <c r="F6" s="345" t="s">
        <v>857</v>
      </c>
      <c r="G6" s="346" t="s">
        <v>55</v>
      </c>
      <c r="H6" s="37"/>
    </row>
    <row r="7" spans="2:8" ht="12.75" x14ac:dyDescent="0.2">
      <c r="B7" s="108"/>
      <c r="C7"/>
      <c r="D7" s="783" t="s">
        <v>2</v>
      </c>
      <c r="E7" s="27" t="s">
        <v>19</v>
      </c>
      <c r="F7" s="27" t="s">
        <v>19</v>
      </c>
      <c r="G7" s="39"/>
      <c r="H7" s="37"/>
    </row>
    <row r="8" spans="2:8" ht="16.149999999999999" customHeight="1" x14ac:dyDescent="0.2">
      <c r="B8" s="50"/>
      <c r="C8"/>
      <c r="D8" s="783"/>
      <c r="E8" s="28" t="s">
        <v>2457</v>
      </c>
      <c r="F8" s="28" t="s">
        <v>1878</v>
      </c>
      <c r="G8" s="39"/>
      <c r="H8" s="37"/>
    </row>
    <row r="9" spans="2:8" ht="16.149999999999999" customHeight="1" thickBot="1" x14ac:dyDescent="0.25">
      <c r="B9" s="51"/>
      <c r="C9" s="13"/>
      <c r="D9" s="784"/>
      <c r="E9" s="30" t="s">
        <v>56</v>
      </c>
      <c r="F9" s="30" t="s">
        <v>56</v>
      </c>
      <c r="G9" s="347" t="s">
        <v>57</v>
      </c>
      <c r="H9" s="37"/>
    </row>
    <row r="10" spans="2:8" ht="16.149999999999999" customHeight="1" x14ac:dyDescent="0.2">
      <c r="B10" s="53" t="s">
        <v>858</v>
      </c>
      <c r="C10" s="54"/>
      <c r="D10" s="272" t="s">
        <v>61</v>
      </c>
      <c r="E10" s="587"/>
      <c r="F10" s="588"/>
      <c r="G10" s="347" t="s">
        <v>859</v>
      </c>
      <c r="H10" s="37"/>
    </row>
    <row r="11" spans="2:8" ht="16.149999999999999" customHeight="1" x14ac:dyDescent="0.2">
      <c r="B11" s="59" t="s">
        <v>860</v>
      </c>
      <c r="C11" s="32"/>
      <c r="D11" s="349" t="s">
        <v>61</v>
      </c>
      <c r="E11" s="587"/>
      <c r="F11" s="588"/>
      <c r="G11" s="347" t="s">
        <v>861</v>
      </c>
      <c r="H11" s="37"/>
    </row>
    <row r="12" spans="2:8" ht="16.149999999999999" customHeight="1" x14ac:dyDescent="0.2">
      <c r="B12" s="59" t="s">
        <v>862</v>
      </c>
      <c r="C12" s="32"/>
      <c r="D12" s="349" t="s">
        <v>61</v>
      </c>
      <c r="E12" s="587"/>
      <c r="F12" s="588"/>
      <c r="G12" s="347" t="s">
        <v>863</v>
      </c>
      <c r="H12" s="37"/>
    </row>
    <row r="13" spans="2:8" ht="16.149999999999999" customHeight="1" x14ac:dyDescent="0.2">
      <c r="B13" s="82" t="s">
        <v>864</v>
      </c>
      <c r="C13" s="685"/>
      <c r="D13" s="349" t="s">
        <v>61</v>
      </c>
      <c r="E13" s="587"/>
      <c r="F13" s="588"/>
      <c r="G13" s="347" t="s">
        <v>865</v>
      </c>
      <c r="H13" s="37"/>
    </row>
    <row r="14" spans="2:8" ht="16.149999999999999" customHeight="1" thickBot="1" x14ac:dyDescent="0.25">
      <c r="B14" s="59" t="s">
        <v>687</v>
      </c>
      <c r="C14" s="32"/>
      <c r="D14" s="349" t="s">
        <v>61</v>
      </c>
      <c r="E14" s="587"/>
      <c r="F14" s="588"/>
      <c r="G14" s="347" t="s">
        <v>866</v>
      </c>
      <c r="H14" s="37"/>
    </row>
    <row r="15" spans="2:8" ht="16.149999999999999" customHeight="1" thickBot="1" x14ac:dyDescent="0.25">
      <c r="B15" s="79" t="s">
        <v>867</v>
      </c>
      <c r="C15" s="33"/>
      <c r="D15" s="351" t="s">
        <v>61</v>
      </c>
      <c r="E15" s="530">
        <f>SUM(E10:E14)</f>
        <v>0</v>
      </c>
      <c r="F15" s="530">
        <f>SUM(F10:F14)</f>
        <v>0</v>
      </c>
      <c r="G15" s="347" t="s">
        <v>868</v>
      </c>
      <c r="H15" s="37"/>
    </row>
    <row r="16" spans="2:8" ht="16.149999999999999" customHeight="1" thickTop="1" thickBot="1" x14ac:dyDescent="0.25">
      <c r="B16" s="45"/>
      <c r="C16" s="45"/>
      <c r="D16" s="45"/>
      <c r="E16" s="45"/>
      <c r="F16" s="45"/>
      <c r="G16" s="46"/>
    </row>
    <row r="17" spans="2:8" ht="16.149999999999999" customHeight="1" thickTop="1" thickBot="1" x14ac:dyDescent="0.25">
      <c r="B17" s="35"/>
      <c r="C17" s="35"/>
      <c r="D17" s="35"/>
      <c r="E17" s="35"/>
      <c r="F17" s="506" t="s">
        <v>2455</v>
      </c>
      <c r="G17" s="507">
        <v>2</v>
      </c>
    </row>
    <row r="18" spans="2:8" ht="16.149999999999999" customHeight="1" thickTop="1" x14ac:dyDescent="0.2">
      <c r="B18" s="102" t="s">
        <v>869</v>
      </c>
      <c r="C18"/>
      <c r="D18"/>
      <c r="E18" s="344" t="s">
        <v>856</v>
      </c>
      <c r="F18" s="345" t="s">
        <v>857</v>
      </c>
      <c r="G18" s="346" t="s">
        <v>55</v>
      </c>
      <c r="H18" s="37"/>
    </row>
    <row r="19" spans="2:8" ht="12.75" x14ac:dyDescent="0.2">
      <c r="B19" s="108"/>
      <c r="C19"/>
      <c r="D19" s="783" t="s">
        <v>2</v>
      </c>
      <c r="E19" s="27" t="s">
        <v>19</v>
      </c>
      <c r="F19" s="27" t="s">
        <v>19</v>
      </c>
      <c r="G19" s="39"/>
      <c r="H19" s="37"/>
    </row>
    <row r="20" spans="2:8" ht="16.149999999999999" customHeight="1" x14ac:dyDescent="0.2">
      <c r="B20" s="50"/>
      <c r="C20"/>
      <c r="D20" s="783"/>
      <c r="E20" s="28" t="s">
        <v>2457</v>
      </c>
      <c r="F20" s="28" t="s">
        <v>1878</v>
      </c>
      <c r="G20" s="39"/>
      <c r="H20" s="37"/>
    </row>
    <row r="21" spans="2:8" ht="16.149999999999999" customHeight="1" thickBot="1" x14ac:dyDescent="0.25">
      <c r="B21" s="51"/>
      <c r="C21" s="13"/>
      <c r="D21" s="784"/>
      <c r="E21" s="30" t="s">
        <v>56</v>
      </c>
      <c r="F21" s="30" t="s">
        <v>56</v>
      </c>
      <c r="G21" s="347" t="s">
        <v>57</v>
      </c>
      <c r="H21" s="37"/>
    </row>
    <row r="22" spans="2:8" ht="16.149999999999999" customHeight="1" x14ac:dyDescent="0.2">
      <c r="B22" s="67" t="s">
        <v>870</v>
      </c>
      <c r="C22" s="76"/>
      <c r="D22"/>
      <c r="E22" s="7"/>
      <c r="F22" s="145"/>
      <c r="G22" s="121"/>
      <c r="H22" s="37"/>
    </row>
    <row r="23" spans="2:8" ht="16.149999999999999" customHeight="1" x14ac:dyDescent="0.2">
      <c r="B23" s="56" t="s">
        <v>871</v>
      </c>
      <c r="C23"/>
      <c r="D23" s="349" t="s">
        <v>61</v>
      </c>
      <c r="E23" s="587"/>
      <c r="F23" s="588"/>
      <c r="G23" s="347" t="s">
        <v>872</v>
      </c>
      <c r="H23" s="37"/>
    </row>
    <row r="24" spans="2:8" ht="15.75" customHeight="1" x14ac:dyDescent="0.2">
      <c r="B24" s="146" t="s">
        <v>873</v>
      </c>
      <c r="C24" s="33"/>
      <c r="D24" s="349" t="s">
        <v>61</v>
      </c>
      <c r="E24" s="587"/>
      <c r="F24" s="588"/>
      <c r="G24" s="347" t="s">
        <v>874</v>
      </c>
      <c r="H24" s="37"/>
    </row>
    <row r="25" spans="2:8" ht="16.149999999999999" customHeight="1" x14ac:dyDescent="0.2">
      <c r="B25" s="57" t="s">
        <v>875</v>
      </c>
      <c r="C25" s="31"/>
      <c r="D25"/>
      <c r="E25" s="7"/>
      <c r="F25" s="145"/>
      <c r="G25" s="121"/>
      <c r="H25" s="37"/>
    </row>
    <row r="26" spans="2:8" ht="16.149999999999999" customHeight="1" x14ac:dyDescent="0.2">
      <c r="B26" s="59" t="s">
        <v>381</v>
      </c>
      <c r="C26" s="32"/>
      <c r="D26" s="349" t="s">
        <v>61</v>
      </c>
      <c r="E26" s="587"/>
      <c r="F26" s="588"/>
      <c r="G26" s="347" t="s">
        <v>876</v>
      </c>
      <c r="H26" s="37"/>
    </row>
    <row r="27" spans="2:8" ht="16.149999999999999" customHeight="1" x14ac:dyDescent="0.2">
      <c r="B27" s="59" t="s">
        <v>877</v>
      </c>
      <c r="C27" s="32"/>
      <c r="D27" s="349" t="s">
        <v>61</v>
      </c>
      <c r="E27" s="587"/>
      <c r="F27" s="588"/>
      <c r="G27" s="347" t="s">
        <v>878</v>
      </c>
      <c r="H27" s="37"/>
    </row>
    <row r="28" spans="2:8" ht="16.149999999999999" customHeight="1" x14ac:dyDescent="0.2">
      <c r="B28" s="59" t="s">
        <v>48</v>
      </c>
      <c r="C28" s="32"/>
      <c r="D28" s="349" t="s">
        <v>61</v>
      </c>
      <c r="E28" s="587"/>
      <c r="F28" s="588"/>
      <c r="G28" s="347" t="s">
        <v>879</v>
      </c>
      <c r="H28" s="37"/>
    </row>
    <row r="29" spans="2:8" ht="16.149999999999999" customHeight="1" x14ac:dyDescent="0.2">
      <c r="B29" s="59" t="s">
        <v>880</v>
      </c>
      <c r="C29" s="32"/>
      <c r="D29" s="349" t="s">
        <v>61</v>
      </c>
      <c r="E29" s="587"/>
      <c r="F29" s="588"/>
      <c r="G29" s="347" t="s">
        <v>881</v>
      </c>
      <c r="H29" s="37"/>
    </row>
    <row r="30" spans="2:8" ht="16.149999999999999" customHeight="1" x14ac:dyDescent="0.2">
      <c r="B30" s="635" t="s">
        <v>2724</v>
      </c>
      <c r="C30"/>
      <c r="D30"/>
      <c r="E30" s="7"/>
      <c r="F30" s="145"/>
      <c r="G30" s="121"/>
      <c r="H30" s="37"/>
    </row>
    <row r="31" spans="2:8" ht="16.149999999999999" customHeight="1" x14ac:dyDescent="0.2">
      <c r="B31" s="129" t="s">
        <v>882</v>
      </c>
      <c r="C31" s="32"/>
      <c r="D31" s="349" t="s">
        <v>61</v>
      </c>
      <c r="E31" s="587"/>
      <c r="F31" s="588"/>
      <c r="G31" s="347" t="s">
        <v>883</v>
      </c>
      <c r="H31" s="37"/>
    </row>
    <row r="32" spans="2:8" ht="16.149999999999999" customHeight="1" x14ac:dyDescent="0.2">
      <c r="B32" s="129" t="s">
        <v>2706</v>
      </c>
      <c r="C32" s="32"/>
      <c r="D32" s="349" t="s">
        <v>61</v>
      </c>
      <c r="E32" s="587"/>
      <c r="F32" s="588"/>
      <c r="G32" s="347" t="s">
        <v>884</v>
      </c>
      <c r="H32" s="37"/>
    </row>
    <row r="33" spans="2:11" ht="27" customHeight="1" thickBot="1" x14ac:dyDescent="0.25">
      <c r="B33" s="804" t="s">
        <v>885</v>
      </c>
      <c r="C33" s="803"/>
      <c r="D33" s="349" t="s">
        <v>1</v>
      </c>
      <c r="E33" s="587"/>
      <c r="F33" s="588"/>
      <c r="G33" s="347" t="s">
        <v>886</v>
      </c>
      <c r="H33" s="37"/>
    </row>
    <row r="34" spans="2:11" ht="16.149999999999999" customHeight="1" x14ac:dyDescent="0.2">
      <c r="B34" s="57" t="s">
        <v>887</v>
      </c>
      <c r="C34" s="32"/>
      <c r="D34" s="349" t="s">
        <v>61</v>
      </c>
      <c r="E34" s="530">
        <f>SUM(E23:E33)</f>
        <v>0</v>
      </c>
      <c r="F34" s="530">
        <f>SUM(F23:F33)</f>
        <v>0</v>
      </c>
      <c r="G34" s="347" t="s">
        <v>888</v>
      </c>
      <c r="H34" s="37"/>
    </row>
    <row r="35" spans="2:11" ht="16.149999999999999" customHeight="1" x14ac:dyDescent="0.2">
      <c r="B35" s="56" t="s">
        <v>889</v>
      </c>
      <c r="C35"/>
      <c r="D35" s="349" t="s">
        <v>1</v>
      </c>
      <c r="E35" s="587"/>
      <c r="F35" s="588"/>
      <c r="G35" s="347" t="s">
        <v>890</v>
      </c>
      <c r="H35" s="37"/>
    </row>
    <row r="36" spans="2:11" ht="16.149999999999999" customHeight="1" thickBot="1" x14ac:dyDescent="0.25">
      <c r="B36" s="91" t="s">
        <v>891</v>
      </c>
      <c r="C36" s="352" t="s">
        <v>0</v>
      </c>
      <c r="D36" s="349" t="s">
        <v>61</v>
      </c>
      <c r="E36" s="587"/>
      <c r="F36" s="588"/>
      <c r="G36" s="347" t="s">
        <v>892</v>
      </c>
      <c r="H36" s="37"/>
    </row>
    <row r="37" spans="2:11" ht="16.149999999999999" customHeight="1" thickBot="1" x14ac:dyDescent="0.25">
      <c r="B37" s="60" t="s">
        <v>893</v>
      </c>
      <c r="C37"/>
      <c r="D37" s="351" t="s">
        <v>61</v>
      </c>
      <c r="E37" s="530">
        <f>SUM(E34:E36)</f>
        <v>0</v>
      </c>
      <c r="F37" s="530">
        <f>SUM(F34:F36)</f>
        <v>0</v>
      </c>
      <c r="G37" s="347" t="s">
        <v>894</v>
      </c>
      <c r="H37" s="37"/>
    </row>
    <row r="38" spans="2:11" ht="16.149999999999999" customHeight="1" thickTop="1" thickBot="1" x14ac:dyDescent="0.25">
      <c r="B38" s="45"/>
      <c r="C38" s="45"/>
      <c r="D38" s="45"/>
      <c r="E38" s="45"/>
      <c r="F38" s="45"/>
      <c r="G38" s="45"/>
      <c r="K38" s="217"/>
    </row>
    <row r="39" spans="2:11" ht="16.149999999999999" customHeight="1" thickTop="1" thickBot="1" x14ac:dyDescent="0.25">
      <c r="C39" s="35"/>
      <c r="D39" s="35"/>
      <c r="E39" s="222"/>
      <c r="F39" s="506" t="s">
        <v>2455</v>
      </c>
      <c r="G39" s="521">
        <v>3</v>
      </c>
      <c r="H39" s="37"/>
    </row>
    <row r="40" spans="2:11" ht="16.149999999999999" customHeight="1" thickTop="1" x14ac:dyDescent="0.2">
      <c r="B40" s="792" t="s">
        <v>895</v>
      </c>
      <c r="C40" s="522" t="s">
        <v>0</v>
      </c>
      <c r="D40"/>
      <c r="E40" s="495" t="s">
        <v>856</v>
      </c>
      <c r="F40" s="345" t="s">
        <v>857</v>
      </c>
      <c r="G40" s="498" t="s">
        <v>55</v>
      </c>
      <c r="H40" s="37"/>
    </row>
    <row r="41" spans="2:11" ht="16.149999999999999" customHeight="1" x14ac:dyDescent="0.2">
      <c r="B41" s="793"/>
      <c r="C41"/>
      <c r="D41" s="783"/>
      <c r="E41" s="28" t="s">
        <v>2457</v>
      </c>
      <c r="F41" s="28" t="s">
        <v>1878</v>
      </c>
      <c r="G41"/>
      <c r="H41" s="37"/>
    </row>
    <row r="42" spans="2:11" ht="16.149999999999999" customHeight="1" thickBot="1" x14ac:dyDescent="0.25">
      <c r="B42" s="805"/>
      <c r="C42" s="13"/>
      <c r="D42" s="784"/>
      <c r="E42" s="30" t="s">
        <v>56</v>
      </c>
      <c r="F42" s="30" t="s">
        <v>56</v>
      </c>
      <c r="G42" s="499" t="s">
        <v>57</v>
      </c>
      <c r="H42" s="37"/>
    </row>
    <row r="43" spans="2:11" ht="25.5" x14ac:dyDescent="0.2">
      <c r="B43" s="257" t="s">
        <v>896</v>
      </c>
      <c r="C43" s="258"/>
      <c r="D43" s="349" t="s">
        <v>61</v>
      </c>
      <c r="E43" s="353"/>
      <c r="F43" s="354"/>
      <c r="G43" s="499" t="s">
        <v>897</v>
      </c>
      <c r="H43" s="37"/>
    </row>
    <row r="44" spans="2:11" ht="25.5" x14ac:dyDescent="0.2">
      <c r="B44" s="41" t="s">
        <v>898</v>
      </c>
      <c r="C44" s="32"/>
      <c r="D44" s="349" t="s">
        <v>61</v>
      </c>
      <c r="E44" s="350">
        <f>E29</f>
        <v>0</v>
      </c>
      <c r="F44" s="350">
        <f>F29</f>
        <v>0</v>
      </c>
      <c r="G44" s="499" t="s">
        <v>899</v>
      </c>
      <c r="H44" s="37"/>
    </row>
    <row r="45" spans="2:11" ht="15.75" customHeight="1" thickBot="1" x14ac:dyDescent="0.25">
      <c r="B45" s="113" t="s">
        <v>900</v>
      </c>
      <c r="C45" s="66"/>
      <c r="D45" s="267" t="s">
        <v>61</v>
      </c>
      <c r="E45" s="341"/>
      <c r="F45" s="342"/>
      <c r="G45" s="499" t="s">
        <v>901</v>
      </c>
      <c r="H45" s="37"/>
    </row>
    <row r="46" spans="2:11" ht="14.25" thickTop="1" thickBot="1" x14ac:dyDescent="0.25">
      <c r="B46" s="45"/>
      <c r="C46" s="45"/>
      <c r="D46" s="45"/>
      <c r="E46" s="45"/>
      <c r="F46" s="45"/>
      <c r="G46" s="46"/>
    </row>
    <row r="47" spans="2:11" ht="14.25" thickTop="1" thickBot="1" x14ac:dyDescent="0.25">
      <c r="B47" s="35"/>
      <c r="C47" s="35"/>
      <c r="D47" s="35"/>
      <c r="E47" s="35"/>
      <c r="F47" s="506" t="s">
        <v>2455</v>
      </c>
      <c r="G47" s="507">
        <v>4</v>
      </c>
    </row>
    <row r="48" spans="2:11" ht="16.149999999999999" customHeight="1" thickTop="1" x14ac:dyDescent="0.2">
      <c r="B48" s="102" t="s">
        <v>902</v>
      </c>
      <c r="C48"/>
      <c r="D48"/>
      <c r="E48" s="344" t="s">
        <v>856</v>
      </c>
      <c r="F48" s="345" t="s">
        <v>857</v>
      </c>
      <c r="G48" s="498" t="s">
        <v>55</v>
      </c>
      <c r="H48" s="500"/>
    </row>
    <row r="49" spans="2:8" ht="12.75" x14ac:dyDescent="0.2">
      <c r="B49" s="108"/>
      <c r="C49"/>
      <c r="D49" s="783" t="s">
        <v>2</v>
      </c>
      <c r="E49" s="27" t="s">
        <v>19</v>
      </c>
      <c r="F49" s="27" t="s">
        <v>19</v>
      </c>
      <c r="G49"/>
      <c r="H49" s="500"/>
    </row>
    <row r="50" spans="2:8" ht="16.149999999999999" customHeight="1" x14ac:dyDescent="0.2">
      <c r="B50" s="50"/>
      <c r="C50"/>
      <c r="D50" s="783"/>
      <c r="E50" s="28" t="s">
        <v>2457</v>
      </c>
      <c r="F50" s="28" t="s">
        <v>1878</v>
      </c>
      <c r="G50"/>
      <c r="H50" s="500"/>
    </row>
    <row r="51" spans="2:8" ht="16.149999999999999" customHeight="1" thickBot="1" x14ac:dyDescent="0.25">
      <c r="B51" s="51"/>
      <c r="C51" s="13"/>
      <c r="D51" s="784"/>
      <c r="E51" s="30" t="s">
        <v>56</v>
      </c>
      <c r="F51" s="30" t="s">
        <v>56</v>
      </c>
      <c r="G51" s="499" t="s">
        <v>57</v>
      </c>
      <c r="H51" s="500"/>
    </row>
    <row r="52" spans="2:8" ht="16.149999999999999" customHeight="1" x14ac:dyDescent="0.2">
      <c r="B52" s="53" t="s">
        <v>903</v>
      </c>
      <c r="C52" s="54"/>
      <c r="D52" s="349" t="s">
        <v>61</v>
      </c>
      <c r="E52" s="515"/>
      <c r="F52" s="342"/>
      <c r="G52" s="499" t="s">
        <v>904</v>
      </c>
      <c r="H52" s="500"/>
    </row>
    <row r="53" spans="2:8" ht="16.149999999999999" customHeight="1" x14ac:dyDescent="0.2">
      <c r="B53" s="59" t="s">
        <v>905</v>
      </c>
      <c r="C53" s="32"/>
      <c r="D53" s="349" t="s">
        <v>61</v>
      </c>
      <c r="E53" s="515"/>
      <c r="F53" s="342"/>
      <c r="G53" s="499" t="s">
        <v>906</v>
      </c>
      <c r="H53" s="500"/>
    </row>
    <row r="54" spans="2:8" ht="16.149999999999999" customHeight="1" x14ac:dyDescent="0.2">
      <c r="B54" s="59" t="s">
        <v>907</v>
      </c>
      <c r="C54" s="32"/>
      <c r="D54" s="349" t="s">
        <v>61</v>
      </c>
      <c r="E54" s="515"/>
      <c r="F54" s="342"/>
      <c r="G54" s="499" t="s">
        <v>908</v>
      </c>
      <c r="H54" s="500"/>
    </row>
    <row r="55" spans="2:8" ht="16.149999999999999" customHeight="1" x14ac:dyDescent="0.2">
      <c r="B55" s="59" t="s">
        <v>909</v>
      </c>
      <c r="C55" s="352" t="s">
        <v>0</v>
      </c>
      <c r="D55" s="349" t="s">
        <v>61</v>
      </c>
      <c r="E55" s="515"/>
      <c r="F55" s="342"/>
      <c r="G55" s="499" t="s">
        <v>910</v>
      </c>
      <c r="H55" s="500"/>
    </row>
    <row r="56" spans="2:8" ht="16.149999999999999" customHeight="1" x14ac:dyDescent="0.2">
      <c r="B56" s="59" t="s">
        <v>911</v>
      </c>
      <c r="C56" s="32"/>
      <c r="D56" s="349" t="s">
        <v>61</v>
      </c>
      <c r="E56" s="515"/>
      <c r="F56" s="342"/>
      <c r="G56" s="499" t="s">
        <v>912</v>
      </c>
      <c r="H56" s="500"/>
    </row>
    <row r="57" spans="2:8" ht="16.149999999999999" customHeight="1" x14ac:dyDescent="0.2">
      <c r="B57" s="59" t="s">
        <v>913</v>
      </c>
      <c r="C57" s="32"/>
      <c r="D57" s="349" t="s">
        <v>61</v>
      </c>
      <c r="E57" s="515"/>
      <c r="F57" s="342"/>
      <c r="G57" s="499" t="s">
        <v>914</v>
      </c>
      <c r="H57" s="500"/>
    </row>
    <row r="58" spans="2:8" ht="16.149999999999999" customHeight="1" x14ac:dyDescent="0.2">
      <c r="B58" s="59" t="s">
        <v>915</v>
      </c>
      <c r="C58" s="352" t="s">
        <v>0</v>
      </c>
      <c r="D58" s="349" t="s">
        <v>61</v>
      </c>
      <c r="E58" s="515"/>
      <c r="F58" s="342"/>
      <c r="G58" s="499" t="s">
        <v>916</v>
      </c>
      <c r="H58" s="500"/>
    </row>
    <row r="59" spans="2:8" ht="16.149999999999999" customHeight="1" x14ac:dyDescent="0.2">
      <c r="B59" s="92" t="s">
        <v>917</v>
      </c>
      <c r="C59" s="352" t="s">
        <v>0</v>
      </c>
      <c r="D59" s="349" t="s">
        <v>61</v>
      </c>
      <c r="E59" s="515"/>
      <c r="F59" s="342"/>
      <c r="G59" s="499" t="s">
        <v>918</v>
      </c>
      <c r="H59" s="500"/>
    </row>
    <row r="60" spans="2:8" ht="16.149999999999999" customHeight="1" x14ac:dyDescent="0.2">
      <c r="B60" s="92" t="s">
        <v>919</v>
      </c>
      <c r="C60" s="32"/>
      <c r="D60" s="349" t="s">
        <v>61</v>
      </c>
      <c r="E60" s="515"/>
      <c r="F60" s="342"/>
      <c r="G60" s="499" t="s">
        <v>920</v>
      </c>
      <c r="H60" s="500"/>
    </row>
    <row r="61" spans="2:8" ht="16.149999999999999" customHeight="1" x14ac:dyDescent="0.2">
      <c r="B61" s="81" t="s">
        <v>921</v>
      </c>
      <c r="C61"/>
      <c r="D61" s="349" t="s">
        <v>59</v>
      </c>
      <c r="E61" s="515"/>
      <c r="F61" s="342"/>
      <c r="G61" s="499" t="s">
        <v>922</v>
      </c>
      <c r="H61" s="500"/>
    </row>
    <row r="62" spans="2:8" ht="16.149999999999999" customHeight="1" x14ac:dyDescent="0.2">
      <c r="B62" s="59" t="s">
        <v>923</v>
      </c>
      <c r="C62" s="32"/>
      <c r="D62" s="349" t="s">
        <v>59</v>
      </c>
      <c r="E62" s="515"/>
      <c r="F62" s="342"/>
      <c r="G62" s="499" t="s">
        <v>924</v>
      </c>
      <c r="H62" s="500"/>
    </row>
    <row r="63" spans="2:8" ht="16.149999999999999" customHeight="1" x14ac:dyDescent="0.2">
      <c r="B63" s="92" t="s">
        <v>925</v>
      </c>
      <c r="C63" s="32"/>
      <c r="D63" s="349" t="s">
        <v>59</v>
      </c>
      <c r="E63" s="515"/>
      <c r="F63" s="342"/>
      <c r="G63" s="499" t="s">
        <v>926</v>
      </c>
      <c r="H63" s="500"/>
    </row>
    <row r="64" spans="2:8" ht="16.149999999999999" customHeight="1" x14ac:dyDescent="0.2">
      <c r="B64" s="59" t="s">
        <v>927</v>
      </c>
      <c r="C64" s="352" t="s">
        <v>0</v>
      </c>
      <c r="D64" s="349" t="s">
        <v>59</v>
      </c>
      <c r="E64" s="515"/>
      <c r="F64" s="342"/>
      <c r="G64" s="499" t="s">
        <v>928</v>
      </c>
      <c r="H64" s="500"/>
    </row>
    <row r="65" spans="2:8" ht="16.149999999999999" customHeight="1" x14ac:dyDescent="0.2">
      <c r="B65" s="59" t="s">
        <v>929</v>
      </c>
      <c r="C65" s="32"/>
      <c r="D65" s="349" t="s">
        <v>59</v>
      </c>
      <c r="E65" s="515"/>
      <c r="F65" s="342"/>
      <c r="G65" s="499" t="s">
        <v>930</v>
      </c>
      <c r="H65" s="500"/>
    </row>
    <row r="66" spans="2:8" ht="16.149999999999999" customHeight="1" x14ac:dyDescent="0.2">
      <c r="B66" s="92" t="s">
        <v>931</v>
      </c>
      <c r="C66" s="32"/>
      <c r="D66" s="349" t="s">
        <v>59</v>
      </c>
      <c r="E66" s="515"/>
      <c r="F66" s="342"/>
      <c r="G66" s="499" t="s">
        <v>932</v>
      </c>
      <c r="H66" s="500"/>
    </row>
    <row r="67" spans="2:8" ht="16.149999999999999" customHeight="1" x14ac:dyDescent="0.2">
      <c r="B67" s="92" t="s">
        <v>933</v>
      </c>
      <c r="C67" s="352" t="s">
        <v>0</v>
      </c>
      <c r="D67" s="349" t="s">
        <v>59</v>
      </c>
      <c r="E67" s="515"/>
      <c r="F67" s="342"/>
      <c r="G67" s="499" t="s">
        <v>934</v>
      </c>
      <c r="H67" s="500"/>
    </row>
    <row r="68" spans="2:8" ht="16.149999999999999" customHeight="1" x14ac:dyDescent="0.2">
      <c r="B68" s="92" t="s">
        <v>935</v>
      </c>
      <c r="C68" s="352" t="s">
        <v>0</v>
      </c>
      <c r="D68" s="349" t="s">
        <v>59</v>
      </c>
      <c r="E68" s="515"/>
      <c r="F68" s="342"/>
      <c r="G68" s="499" t="s">
        <v>936</v>
      </c>
      <c r="H68" s="500"/>
    </row>
    <row r="69" spans="2:8" ht="16.149999999999999" customHeight="1" x14ac:dyDescent="0.2">
      <c r="B69" s="59" t="s">
        <v>937</v>
      </c>
      <c r="C69" s="32"/>
      <c r="D69" s="349" t="s">
        <v>59</v>
      </c>
      <c r="E69" s="515"/>
      <c r="F69" s="342"/>
      <c r="G69" s="499" t="s">
        <v>938</v>
      </c>
      <c r="H69" s="500"/>
    </row>
    <row r="70" spans="2:8" ht="30" customHeight="1" x14ac:dyDescent="0.2">
      <c r="B70" s="43" t="s">
        <v>939</v>
      </c>
      <c r="C70" s="32"/>
      <c r="D70" s="349" t="s">
        <v>59</v>
      </c>
      <c r="E70" s="515"/>
      <c r="F70" s="342"/>
      <c r="G70" s="499" t="s">
        <v>940</v>
      </c>
      <c r="H70" s="500"/>
    </row>
    <row r="71" spans="2:8" ht="25.5" customHeight="1" x14ac:dyDescent="0.2">
      <c r="B71" s="623" t="s">
        <v>2708</v>
      </c>
      <c r="C71" s="634"/>
      <c r="D71" s="349" t="s">
        <v>59</v>
      </c>
      <c r="E71" s="348"/>
      <c r="F71" s="350">
        <f>'TAC14 PPE'!E81-'TAC14 PPE'!E104</f>
        <v>0</v>
      </c>
      <c r="G71" s="499" t="s">
        <v>941</v>
      </c>
      <c r="H71" s="500"/>
    </row>
    <row r="72" spans="2:8" ht="16.149999999999999" customHeight="1" thickBot="1" x14ac:dyDescent="0.25">
      <c r="B72" s="82" t="s">
        <v>942</v>
      </c>
      <c r="C72" s="686"/>
      <c r="D72" s="349" t="s">
        <v>1</v>
      </c>
      <c r="E72" s="515"/>
      <c r="F72" s="342"/>
      <c r="G72" s="499" t="s">
        <v>943</v>
      </c>
      <c r="H72" s="500"/>
    </row>
    <row r="73" spans="2:8" ht="16.149999999999999" customHeight="1" x14ac:dyDescent="0.2">
      <c r="B73" s="79" t="s">
        <v>944</v>
      </c>
      <c r="C73" s="33"/>
      <c r="D73" s="349" t="s">
        <v>1</v>
      </c>
      <c r="E73" s="530">
        <f>SUM(E52:E72)</f>
        <v>0</v>
      </c>
      <c r="F73" s="275">
        <f>SUM(F52:F72)</f>
        <v>0</v>
      </c>
      <c r="G73" s="499" t="s">
        <v>945</v>
      </c>
      <c r="H73" s="500"/>
    </row>
    <row r="74" spans="2:8" ht="16.149999999999999" customHeight="1" x14ac:dyDescent="0.2">
      <c r="B74" s="78" t="s">
        <v>946</v>
      </c>
      <c r="C74" s="32"/>
      <c r="D74" s="349" t="s">
        <v>1</v>
      </c>
      <c r="E74" s="341"/>
      <c r="F74" s="342"/>
      <c r="G74" s="499" t="s">
        <v>947</v>
      </c>
      <c r="H74" s="500"/>
    </row>
    <row r="75" spans="2:8" ht="16.149999999999999" customHeight="1" x14ac:dyDescent="0.2">
      <c r="B75" s="59" t="s">
        <v>948</v>
      </c>
      <c r="C75" s="32"/>
      <c r="D75" s="349" t="s">
        <v>1</v>
      </c>
      <c r="E75" s="350">
        <f>SUM('TAC15 Investments &amp; groups'!E20:F21)</f>
        <v>0</v>
      </c>
      <c r="F75" s="350">
        <f>SUM('TAC15 Investments &amp; groups'!H20:I21)</f>
        <v>0</v>
      </c>
      <c r="G75" s="499" t="s">
        <v>949</v>
      </c>
      <c r="H75" s="500"/>
    </row>
    <row r="76" spans="2:8" ht="16.149999999999999" customHeight="1" x14ac:dyDescent="0.2">
      <c r="B76" s="59" t="s">
        <v>950</v>
      </c>
      <c r="C76" s="32"/>
      <c r="D76" s="349" t="s">
        <v>1</v>
      </c>
      <c r="E76" s="350">
        <f>SUM('TAC15 Investments &amp; groups'!E62:'TAC15 Investments &amp; groups'!E63)</f>
        <v>0</v>
      </c>
      <c r="F76" s="350">
        <f>SUM('TAC15 Investments &amp; groups'!G62:'TAC15 Investments &amp; groups'!G63)</f>
        <v>0</v>
      </c>
      <c r="G76" s="499" t="s">
        <v>951</v>
      </c>
      <c r="H76" s="500"/>
    </row>
    <row r="77" spans="2:8" ht="28.9" customHeight="1" x14ac:dyDescent="0.2">
      <c r="B77" s="687" t="s">
        <v>952</v>
      </c>
      <c r="C77" s="83"/>
      <c r="D77" s="349" t="s">
        <v>1</v>
      </c>
      <c r="E77" s="515"/>
      <c r="F77" s="342"/>
      <c r="G77" s="499" t="s">
        <v>953</v>
      </c>
      <c r="H77" s="500"/>
    </row>
    <row r="78" spans="2:8" ht="16.149999999999999" customHeight="1" x14ac:dyDescent="0.2">
      <c r="B78" s="56" t="s">
        <v>2628</v>
      </c>
      <c r="C78"/>
      <c r="D78" s="349" t="s">
        <v>1</v>
      </c>
      <c r="E78" s="341"/>
      <c r="F78" s="342"/>
      <c r="G78" s="499" t="s">
        <v>954</v>
      </c>
      <c r="H78" s="500"/>
    </row>
    <row r="79" spans="2:8" ht="25.5" x14ac:dyDescent="0.2">
      <c r="B79" s="43" t="s">
        <v>2626</v>
      </c>
      <c r="C79" s="32"/>
      <c r="D79" s="349" t="s">
        <v>1</v>
      </c>
      <c r="E79" s="350">
        <f>-'TAC04 SOCIE'!J28</f>
        <v>0</v>
      </c>
      <c r="F79" s="350">
        <f>-'TAC04 SOCIE'!J68</f>
        <v>0</v>
      </c>
      <c r="G79" s="499" t="s">
        <v>955</v>
      </c>
      <c r="H79" s="500"/>
    </row>
    <row r="80" spans="2:8" ht="25.5" x14ac:dyDescent="0.2">
      <c r="B80" s="687" t="s">
        <v>2627</v>
      </c>
      <c r="C80" s="83"/>
      <c r="D80" s="349" t="s">
        <v>1</v>
      </c>
      <c r="E80" s="515"/>
      <c r="F80" s="342"/>
      <c r="G80" s="499" t="s">
        <v>956</v>
      </c>
      <c r="H80" s="500"/>
    </row>
    <row r="81" spans="2:10" ht="16.899999999999999" customHeight="1" x14ac:dyDescent="0.2">
      <c r="B81" s="802" t="s">
        <v>957</v>
      </c>
      <c r="C81" s="803"/>
      <c r="D81" s="349" t="s">
        <v>1</v>
      </c>
      <c r="E81" s="350">
        <f>'TAC18 Receivables'!E150</f>
        <v>0</v>
      </c>
      <c r="F81" s="350">
        <f>'TAC18 Receivables'!E173</f>
        <v>0</v>
      </c>
      <c r="G81" s="499" t="s">
        <v>958</v>
      </c>
      <c r="H81" s="500"/>
    </row>
    <row r="82" spans="2:10" ht="16.899999999999999" customHeight="1" x14ac:dyDescent="0.2">
      <c r="B82" s="43" t="s">
        <v>959</v>
      </c>
      <c r="C82" s="32"/>
      <c r="D82" s="349" t="s">
        <v>1</v>
      </c>
      <c r="E82" s="515"/>
      <c r="F82" s="342"/>
      <c r="G82" s="499" t="s">
        <v>960</v>
      </c>
      <c r="H82" s="500"/>
    </row>
    <row r="83" spans="2:10" ht="15.95" customHeight="1" x14ac:dyDescent="0.2">
      <c r="B83" s="687" t="s">
        <v>2629</v>
      </c>
      <c r="C83" s="688"/>
      <c r="D83" s="349" t="s">
        <v>59</v>
      </c>
      <c r="E83" s="515"/>
      <c r="F83" s="342"/>
      <c r="G83" s="499" t="s">
        <v>961</v>
      </c>
      <c r="H83" s="500"/>
    </row>
    <row r="84" spans="2:10" ht="16.149999999999999" customHeight="1" thickBot="1" x14ac:dyDescent="0.25">
      <c r="B84" s="43" t="s">
        <v>89</v>
      </c>
      <c r="C84" s="352" t="s">
        <v>0</v>
      </c>
      <c r="D84" s="349" t="s">
        <v>1</v>
      </c>
      <c r="E84" s="515"/>
      <c r="F84" s="342"/>
      <c r="G84" s="499" t="s">
        <v>962</v>
      </c>
      <c r="H84" s="500"/>
    </row>
    <row r="85" spans="2:10" ht="16.149999999999999" customHeight="1" thickBot="1" x14ac:dyDescent="0.25">
      <c r="B85" s="68" t="s">
        <v>963</v>
      </c>
      <c r="C85" s="66"/>
      <c r="D85" s="349" t="s">
        <v>1</v>
      </c>
      <c r="E85" s="275">
        <f>SUM(E73:E84)</f>
        <v>0</v>
      </c>
      <c r="F85" s="275">
        <f>SUM(F73:F84)</f>
        <v>0</v>
      </c>
      <c r="G85" s="499" t="s">
        <v>964</v>
      </c>
      <c r="H85" s="500"/>
    </row>
    <row r="86" spans="2:10" ht="16.149999999999999" customHeight="1" thickTop="1" thickBot="1" x14ac:dyDescent="0.25">
      <c r="B86" s="45"/>
      <c r="C86" s="45"/>
      <c r="D86" s="45"/>
      <c r="E86" s="45"/>
      <c r="F86" s="45"/>
      <c r="G86" s="45"/>
      <c r="J86" s="217"/>
    </row>
    <row r="87" spans="2:10" ht="16.149999999999999" customHeight="1" thickTop="1" thickBot="1" x14ac:dyDescent="0.25">
      <c r="B87" s="35"/>
      <c r="C87" s="35"/>
      <c r="D87" s="35"/>
      <c r="E87" s="35"/>
      <c r="F87" s="506" t="s">
        <v>2455</v>
      </c>
      <c r="G87" s="507">
        <v>5</v>
      </c>
    </row>
    <row r="88" spans="2:10" ht="16.149999999999999" customHeight="1" thickTop="1" x14ac:dyDescent="0.2">
      <c r="B88" s="101" t="s">
        <v>2707</v>
      </c>
      <c r="C88" s="49"/>
      <c r="D88" s="49"/>
      <c r="E88" s="344" t="s">
        <v>856</v>
      </c>
      <c r="F88" s="345" t="s">
        <v>857</v>
      </c>
      <c r="G88" s="498" t="s">
        <v>55</v>
      </c>
      <c r="H88" s="37"/>
    </row>
    <row r="89" spans="2:10" ht="16.149999999999999" customHeight="1" x14ac:dyDescent="0.2">
      <c r="B89" s="50"/>
      <c r="C89"/>
      <c r="D89" s="783"/>
      <c r="E89" s="28" t="s">
        <v>2457</v>
      </c>
      <c r="F89" s="28" t="s">
        <v>1878</v>
      </c>
      <c r="G89"/>
      <c r="H89" s="37"/>
    </row>
    <row r="90" spans="2:10" ht="16.149999999999999" customHeight="1" thickBot="1" x14ac:dyDescent="0.25">
      <c r="B90" s="51"/>
      <c r="C90" s="13"/>
      <c r="D90" s="784"/>
      <c r="E90" s="30" t="s">
        <v>56</v>
      </c>
      <c r="F90" s="30" t="s">
        <v>56</v>
      </c>
      <c r="G90" s="499" t="s">
        <v>57</v>
      </c>
      <c r="H90" s="37"/>
    </row>
    <row r="91" spans="2:10" ht="16.149999999999999" customHeight="1" x14ac:dyDescent="0.2">
      <c r="B91" s="53" t="s">
        <v>965</v>
      </c>
      <c r="C91" s="54"/>
      <c r="D91" s="349" t="s">
        <v>61</v>
      </c>
      <c r="E91" s="350">
        <f>'TAC07 Op Inc 2'!E39+'TAC06 Op Inc 1'!E57</f>
        <v>0</v>
      </c>
      <c r="F91" s="350">
        <f>'TAC07 Op Inc 2'!F39+'TAC06 Op Inc 1'!F57</f>
        <v>0</v>
      </c>
      <c r="G91" s="499" t="s">
        <v>966</v>
      </c>
      <c r="H91" s="37"/>
    </row>
    <row r="92" spans="2:10" ht="16.149999999999999" customHeight="1" x14ac:dyDescent="0.2">
      <c r="B92" s="56" t="s">
        <v>967</v>
      </c>
      <c r="C92"/>
      <c r="D92" s="349" t="s">
        <v>59</v>
      </c>
      <c r="E92" s="350">
        <f>-'TAC08 Op Exp'!E73</f>
        <v>0</v>
      </c>
      <c r="F92" s="350">
        <f>-'TAC08 Op Exp'!F73</f>
        <v>0</v>
      </c>
      <c r="G92" s="499" t="s">
        <v>968</v>
      </c>
      <c r="H92" s="37"/>
    </row>
    <row r="93" spans="2:10" ht="16.149999999999999" customHeight="1" x14ac:dyDescent="0.2">
      <c r="B93" s="59" t="s">
        <v>969</v>
      </c>
      <c r="C93" s="32"/>
      <c r="D93" s="349" t="s">
        <v>61</v>
      </c>
      <c r="E93" s="341"/>
      <c r="F93" s="342"/>
      <c r="G93" s="499" t="s">
        <v>970</v>
      </c>
      <c r="H93" s="37"/>
    </row>
    <row r="94" spans="2:10" ht="16.149999999999999" customHeight="1" x14ac:dyDescent="0.2">
      <c r="B94" s="56" t="s">
        <v>971</v>
      </c>
      <c r="C94"/>
      <c r="D94" s="349" t="s">
        <v>59</v>
      </c>
      <c r="E94" s="341"/>
      <c r="F94" s="342"/>
      <c r="G94" s="499" t="s">
        <v>972</v>
      </c>
      <c r="H94" s="37"/>
    </row>
    <row r="95" spans="2:10" ht="16.149999999999999" customHeight="1" thickBot="1" x14ac:dyDescent="0.25">
      <c r="B95" s="59" t="s">
        <v>973</v>
      </c>
      <c r="C95" s="32"/>
      <c r="D95" s="349" t="s">
        <v>1</v>
      </c>
      <c r="E95" s="341"/>
      <c r="F95" s="342"/>
      <c r="G95" s="499" t="s">
        <v>974</v>
      </c>
      <c r="H95" s="37"/>
    </row>
    <row r="96" spans="2:10" ht="16.149999999999999" customHeight="1" thickBot="1" x14ac:dyDescent="0.25">
      <c r="B96" s="68" t="s">
        <v>19</v>
      </c>
      <c r="C96" s="66"/>
      <c r="D96" s="267" t="s">
        <v>1</v>
      </c>
      <c r="E96" s="275">
        <f>SUM(E91:E95)</f>
        <v>0</v>
      </c>
      <c r="F96" s="275">
        <f>SUM(F91:F95)</f>
        <v>0</v>
      </c>
      <c r="G96" s="499" t="s">
        <v>975</v>
      </c>
      <c r="H96" s="37"/>
    </row>
    <row r="97" spans="2:7" ht="16.149999999999999" customHeight="1" thickTop="1" x14ac:dyDescent="0.2">
      <c r="B97" s="45"/>
      <c r="C97" s="45"/>
      <c r="D97" s="45"/>
      <c r="E97" s="45"/>
      <c r="F97" s="45"/>
      <c r="G97" s="46"/>
    </row>
    <row r="98" spans="2:7" ht="16.149999999999999" customHeight="1" x14ac:dyDescent="0.2">
      <c r="B98" s="21"/>
    </row>
  </sheetData>
  <sheetProtection algorithmName="SHA-512" hashValue="IfbZTLWfvVs1XrcQ1xPloFLCk1vR8eiUYgsqL9idC+CLcgJsajBTOFrCdd8qdS/CqffBE58zgZLd39CJkLEzqA==" saltValue="66YcZO+d3dH2zHgLTXhpwQ==" spinCount="100000" sheet="1" objects="1" scenarios="1"/>
  <mergeCells count="8">
    <mergeCell ref="D49:D51"/>
    <mergeCell ref="B81:C81"/>
    <mergeCell ref="D89:D90"/>
    <mergeCell ref="D7:D9"/>
    <mergeCell ref="D19:D21"/>
    <mergeCell ref="B33:C33"/>
    <mergeCell ref="B40:B42"/>
    <mergeCell ref="D41:D42"/>
  </mergeCells>
  <phoneticPr fontId="31" type="noConversion"/>
  <dataValidations count="10">
    <dataValidation allowBlank="1" showInputMessage="1" showErrorMessage="1" promptTitle="Other gains or losses" prompt="This row should be rarely used. If you believe you require this row please contact NHS England (england.provider.accounts@nhs.net)." sqref="C84" xr:uid="{E4C10338-2A0A-4483-8EB7-2F7F8EA4E5EE}"/>
    <dataValidation type="decimal" operator="lessThanOrEqual" allowBlank="1" showInputMessage="1" showErrorMessage="1" sqref="E94" xr:uid="{43348F16-6FB9-4F25-B1C1-BF0686D2DB9B}">
      <formula1>0</formula1>
    </dataValidation>
    <dataValidation type="decimal" operator="greaterThanOrEqual" allowBlank="1" showInputMessage="1" showErrorMessage="1" sqref="E93" xr:uid="{0318B4CC-DFDC-44E2-B91A-2E8A8C54CFEF}">
      <formula1>0</formula1>
    </dataValidation>
    <dataValidation allowBlank="1" showInputMessage="1" showErrorMessage="1" promptTitle="Other finance costs" prompt="This should include any 1% commitment fees for the issue of PDC." sqref="C36" xr:uid="{89606088-FC60-4953-82B8-216FA3919A46}"/>
    <dataValidation allowBlank="1" showInputMessage="1" showErrorMessage="1" promptTitle="Public contract regulations" prompt="This note covers the disclosure requirements required by the GAM para 5.207 - 5.221 (NHS trusts), and the FT ARM para 2.27 (FTs)." sqref="C40" xr:uid="{62F26279-7825-47D9-A0FF-0BB7BDBA7C4A}"/>
    <dataValidation allowBlank="1" showInputMessage="1" showErrorMessage="1" promptTitle="Held at amortised costs" prompt="Paragraph 20A of IFRS 7 requires the gains on disposal of financial assets held at amortised cost to be separately disclosed and reasons for derecognition explained" sqref="C58" xr:uid="{01164E05-56AC-4CED-995B-717792A43BE0}"/>
    <dataValidation allowBlank="1" showInputMessage="1" showErrorMessage="1" promptTitle="Held at amortised costs" prompt="Paragraph 20A of IFRS 7 requires the losses on disposal of financial assets held at amortised cost to be separately disclosed and reasons for derecognition explained." sqref="C67" xr:uid="{08B2202E-FE52-4DFB-8728-833174104D42}"/>
    <dataValidation allowBlank="1" showInputMessage="1" showErrorMessage="1" promptTitle="Other financial assets" prompt="Should include gains recognised on the disposal of financial assets held at fair value through I&amp;E and sales of interests in equity accounted joint ventures and associates" sqref="C59" xr:uid="{5D817444-3726-47DE-8DCE-55B14FB9DF8F}"/>
    <dataValidation allowBlank="1" showInputMessage="1" showErrorMessage="1" promptTitle="Other financial assets" prompt="Should include losses recognised on the disposal of financial assets held at fair value through I&amp;E and sales of interests in equity accounted joint ventures and associates" sqref="C68" xr:uid="{3052419A-78DF-468D-B7CF-5CAECAC9E36B}"/>
    <dataValidation allowBlank="1" showInputMessage="1" showErrorMessage="1" promptTitle="Counterparty" prompt="Please enter the figure according to whom the asset is subleased TO." sqref="C64 C55" xr:uid="{88F19E83-4E1B-4B58-A81D-BCE325F38759}"/>
  </dataValidations>
  <pageMargins left="0.25" right="0.25" top="0.75" bottom="0.75" header="0.3" footer="0.3"/>
  <pageSetup paperSize="9" scale="2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0F206-1CC0-48D4-8160-55EADE743B2B}">
  <sheetPr codeName="Sheet71">
    <tabColor theme="2"/>
    <pageSetUpPr fitToPage="1"/>
  </sheetPr>
  <dimension ref="B1:L22"/>
  <sheetViews>
    <sheetView showGridLines="0" zoomScale="85" zoomScaleNormal="85" workbookViewId="0"/>
  </sheetViews>
  <sheetFormatPr defaultColWidth="9.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39" width="13.28515625" style="15" customWidth="1"/>
    <col min="40" max="16384" width="9.28515625" style="15"/>
  </cols>
  <sheetData>
    <row r="1" spans="2:12" ht="18.75" customHeight="1" x14ac:dyDescent="0.2">
      <c r="B1" s="16"/>
    </row>
    <row r="2" spans="2:12" ht="18.75" customHeight="1" x14ac:dyDescent="0.25">
      <c r="B2" s="17" t="s">
        <v>2456</v>
      </c>
    </row>
    <row r="3" spans="2:12" ht="18.75" customHeight="1" x14ac:dyDescent="0.25">
      <c r="B3" s="17" t="str">
        <f ca="1">MID(CELL("filename",E3),FIND("]",CELL("filename",E4))+1,99)</f>
        <v>TAC12 Impairment</v>
      </c>
    </row>
    <row r="4" spans="2:12" ht="18.75" customHeight="1" thickBot="1" x14ac:dyDescent="0.25">
      <c r="B4" s="18" t="s">
        <v>3</v>
      </c>
    </row>
    <row r="5" spans="2:12" ht="16.149999999999999" customHeight="1" thickTop="1" thickBot="1" x14ac:dyDescent="0.25">
      <c r="B5" s="35"/>
      <c r="C5" s="35"/>
      <c r="D5" s="35"/>
      <c r="E5" s="35"/>
      <c r="F5" s="35"/>
      <c r="G5" s="35"/>
      <c r="H5" s="35"/>
      <c r="I5" s="35"/>
      <c r="J5" s="506" t="s">
        <v>2455</v>
      </c>
      <c r="K5" s="507">
        <v>1</v>
      </c>
    </row>
    <row r="6" spans="2:12" ht="16.149999999999999" customHeight="1" thickTop="1" x14ac:dyDescent="0.2">
      <c r="B6" s="101" t="s">
        <v>976</v>
      </c>
      <c r="C6" s="49"/>
      <c r="D6" s="49"/>
      <c r="E6" s="355" t="s">
        <v>977</v>
      </c>
      <c r="F6" s="355" t="s">
        <v>978</v>
      </c>
      <c r="G6" s="355" t="s">
        <v>979</v>
      </c>
      <c r="H6" s="356" t="s">
        <v>980</v>
      </c>
      <c r="I6" s="356" t="s">
        <v>981</v>
      </c>
      <c r="J6" s="356" t="s">
        <v>982</v>
      </c>
      <c r="K6" s="357" t="s">
        <v>55</v>
      </c>
      <c r="L6" s="37"/>
    </row>
    <row r="7" spans="2:12" ht="25.5" x14ac:dyDescent="0.2">
      <c r="B7" s="108"/>
      <c r="C7"/>
      <c r="D7" s="783" t="s">
        <v>2</v>
      </c>
      <c r="E7" s="27" t="s">
        <v>242</v>
      </c>
      <c r="F7" s="27" t="s">
        <v>983</v>
      </c>
      <c r="G7" s="256" t="s">
        <v>984</v>
      </c>
      <c r="H7" s="358" t="s">
        <v>985</v>
      </c>
      <c r="I7" s="27" t="s">
        <v>983</v>
      </c>
      <c r="J7" s="27" t="s">
        <v>984</v>
      </c>
      <c r="K7" s="39"/>
      <c r="L7" s="37"/>
    </row>
    <row r="8" spans="2:12" ht="16.149999999999999" customHeight="1" x14ac:dyDescent="0.2">
      <c r="B8" s="50"/>
      <c r="C8"/>
      <c r="D8" s="783"/>
      <c r="E8" s="28" t="s">
        <v>2457</v>
      </c>
      <c r="F8" s="28" t="s">
        <v>2457</v>
      </c>
      <c r="G8" s="72" t="s">
        <v>2457</v>
      </c>
      <c r="H8" s="28" t="s">
        <v>1878</v>
      </c>
      <c r="I8" s="28" t="s">
        <v>1878</v>
      </c>
      <c r="J8" s="28" t="s">
        <v>1878</v>
      </c>
      <c r="K8" s="39"/>
      <c r="L8" s="37"/>
    </row>
    <row r="9" spans="2:12" ht="16.149999999999999" customHeight="1" thickBot="1" x14ac:dyDescent="0.25">
      <c r="B9" s="51"/>
      <c r="C9" s="13"/>
      <c r="D9" s="784"/>
      <c r="E9" s="30" t="s">
        <v>986</v>
      </c>
      <c r="F9" s="30" t="s">
        <v>987</v>
      </c>
      <c r="G9" s="30" t="s">
        <v>988</v>
      </c>
      <c r="H9" s="259" t="s">
        <v>986</v>
      </c>
      <c r="I9" s="30" t="s">
        <v>987</v>
      </c>
      <c r="J9" s="30" t="s">
        <v>988</v>
      </c>
      <c r="K9" s="359" t="s">
        <v>57</v>
      </c>
      <c r="L9" s="37"/>
    </row>
    <row r="10" spans="2:12" ht="16.149999999999999" customHeight="1" x14ac:dyDescent="0.2">
      <c r="B10" s="67" t="s">
        <v>989</v>
      </c>
      <c r="C10" s="76"/>
      <c r="D10" s="26"/>
      <c r="E10" s="117"/>
      <c r="F10" s="117"/>
      <c r="G10" s="318"/>
      <c r="H10" s="117"/>
      <c r="I10" s="117"/>
      <c r="J10" s="117"/>
      <c r="K10" s="40"/>
      <c r="L10" s="37"/>
    </row>
    <row r="11" spans="2:12" ht="16.149999999999999" customHeight="1" x14ac:dyDescent="0.2">
      <c r="B11" s="56" t="s">
        <v>990</v>
      </c>
      <c r="C11" s="31"/>
      <c r="D11" s="360" t="s">
        <v>1</v>
      </c>
      <c r="E11" s="525">
        <f>SUM(F11:G11)</f>
        <v>0</v>
      </c>
      <c r="F11" s="566"/>
      <c r="G11" s="585"/>
      <c r="H11" s="586">
        <f>SUM(I11:J11)</f>
        <v>0</v>
      </c>
      <c r="I11" s="558"/>
      <c r="J11" s="558"/>
      <c r="K11" s="359" t="s">
        <v>991</v>
      </c>
      <c r="L11" s="37"/>
    </row>
    <row r="12" spans="2:12" ht="16.149999999999999" customHeight="1" x14ac:dyDescent="0.2">
      <c r="B12" s="78" t="s">
        <v>992</v>
      </c>
      <c r="C12" s="31"/>
      <c r="D12" s="274" t="s">
        <v>1</v>
      </c>
      <c r="E12" s="532">
        <f t="shared" ref="E12:E18" si="0">SUM(F12:G12)</f>
        <v>0</v>
      </c>
      <c r="F12" s="515"/>
      <c r="G12" s="585"/>
      <c r="H12" s="586">
        <f t="shared" ref="H12:H18" si="1">SUM(I12:J12)</f>
        <v>0</v>
      </c>
      <c r="I12" s="558"/>
      <c r="J12" s="558"/>
      <c r="K12" s="359" t="s">
        <v>993</v>
      </c>
      <c r="L12" s="37"/>
    </row>
    <row r="13" spans="2:12" ht="16.149999999999999" customHeight="1" x14ac:dyDescent="0.2">
      <c r="B13" s="59" t="s">
        <v>994</v>
      </c>
      <c r="C13" s="31"/>
      <c r="D13" s="274" t="s">
        <v>1</v>
      </c>
      <c r="E13" s="532">
        <f t="shared" si="0"/>
        <v>0</v>
      </c>
      <c r="F13" s="515"/>
      <c r="G13" s="585"/>
      <c r="H13" s="586">
        <f t="shared" si="1"/>
        <v>0</v>
      </c>
      <c r="I13" s="558"/>
      <c r="J13" s="558"/>
      <c r="K13" s="359" t="s">
        <v>995</v>
      </c>
      <c r="L13" s="37"/>
    </row>
    <row r="14" spans="2:12" ht="16.149999999999999" customHeight="1" x14ac:dyDescent="0.2">
      <c r="B14" s="59" t="s">
        <v>996</v>
      </c>
      <c r="C14" s="31"/>
      <c r="D14" s="274" t="s">
        <v>1</v>
      </c>
      <c r="E14" s="532">
        <f t="shared" si="0"/>
        <v>0</v>
      </c>
      <c r="F14" s="515"/>
      <c r="G14" s="585"/>
      <c r="H14" s="586">
        <f t="shared" si="1"/>
        <v>0</v>
      </c>
      <c r="I14" s="558"/>
      <c r="J14" s="558"/>
      <c r="K14" s="359" t="s">
        <v>997</v>
      </c>
      <c r="L14" s="37"/>
    </row>
    <row r="15" spans="2:12" ht="16.149999999999999" customHeight="1" x14ac:dyDescent="0.2">
      <c r="B15" s="59" t="s">
        <v>998</v>
      </c>
      <c r="C15" s="31"/>
      <c r="D15" s="274" t="s">
        <v>1</v>
      </c>
      <c r="E15" s="532">
        <f t="shared" si="0"/>
        <v>0</v>
      </c>
      <c r="F15" s="515"/>
      <c r="G15" s="585"/>
      <c r="H15" s="586">
        <f t="shared" si="1"/>
        <v>0</v>
      </c>
      <c r="I15" s="558"/>
      <c r="J15" s="558"/>
      <c r="K15" s="359" t="s">
        <v>999</v>
      </c>
      <c r="L15" s="37"/>
    </row>
    <row r="16" spans="2:12" ht="16.149999999999999" customHeight="1" x14ac:dyDescent="0.2">
      <c r="B16" s="56" t="s">
        <v>687</v>
      </c>
      <c r="C16" s="31"/>
      <c r="D16" s="274" t="s">
        <v>1</v>
      </c>
      <c r="E16" s="532">
        <f t="shared" si="0"/>
        <v>0</v>
      </c>
      <c r="F16" s="515"/>
      <c r="G16" s="585"/>
      <c r="H16" s="586">
        <f t="shared" si="1"/>
        <v>0</v>
      </c>
      <c r="I16" s="558"/>
      <c r="J16" s="558"/>
      <c r="K16" s="359" t="s">
        <v>1000</v>
      </c>
      <c r="L16" s="37"/>
    </row>
    <row r="17" spans="2:12" ht="16.149999999999999" customHeight="1" x14ac:dyDescent="0.2">
      <c r="B17" s="59" t="s">
        <v>1001</v>
      </c>
      <c r="C17" s="31"/>
      <c r="D17" s="274" t="s">
        <v>1</v>
      </c>
      <c r="E17" s="532">
        <f t="shared" si="0"/>
        <v>0</v>
      </c>
      <c r="F17" s="515"/>
      <c r="G17" s="585"/>
      <c r="H17" s="586">
        <f t="shared" si="1"/>
        <v>0</v>
      </c>
      <c r="I17" s="558"/>
      <c r="J17" s="558"/>
      <c r="K17" s="359" t="s">
        <v>1002</v>
      </c>
      <c r="L17" s="37"/>
    </row>
    <row r="18" spans="2:12" ht="16.149999999999999" customHeight="1" thickBot="1" x14ac:dyDescent="0.25">
      <c r="B18" s="82" t="s">
        <v>1003</v>
      </c>
      <c r="C18" s="689"/>
      <c r="D18" s="274" t="s">
        <v>1</v>
      </c>
      <c r="E18" s="532">
        <f t="shared" si="0"/>
        <v>0</v>
      </c>
      <c r="F18" s="515"/>
      <c r="G18" s="585"/>
      <c r="H18" s="586">
        <f t="shared" si="1"/>
        <v>0</v>
      </c>
      <c r="I18" s="558"/>
      <c r="J18" s="558"/>
      <c r="K18" s="359" t="s">
        <v>1004</v>
      </c>
      <c r="L18" s="37"/>
    </row>
    <row r="19" spans="2:12" ht="25.5" x14ac:dyDescent="0.2">
      <c r="B19" s="44" t="s">
        <v>1005</v>
      </c>
      <c r="C19" s="31"/>
      <c r="D19" s="274" t="s">
        <v>1</v>
      </c>
      <c r="E19" s="275">
        <f>SUM(F19:G19)</f>
        <v>0</v>
      </c>
      <c r="F19" s="275">
        <f>SUM(F11:F18)</f>
        <v>0</v>
      </c>
      <c r="G19" s="326">
        <f>SUM(G11:G18)</f>
        <v>0</v>
      </c>
      <c r="H19" s="277">
        <f>SUM(I19:J19)</f>
        <v>0</v>
      </c>
      <c r="I19" s="275">
        <f>SUM(I11:I18)</f>
        <v>0</v>
      </c>
      <c r="J19" s="275">
        <f>SUM(J11:J18)</f>
        <v>0</v>
      </c>
      <c r="K19" s="359" t="s">
        <v>1006</v>
      </c>
      <c r="L19" s="37"/>
    </row>
    <row r="20" spans="2:12" ht="16.149999999999999" customHeight="1" thickBot="1" x14ac:dyDescent="0.25">
      <c r="B20" s="56" t="s">
        <v>1007</v>
      </c>
      <c r="C20" s="31"/>
      <c r="D20" s="274" t="s">
        <v>1</v>
      </c>
      <c r="E20" s="532">
        <f>SUM(F20:G20)</f>
        <v>0</v>
      </c>
      <c r="F20" s="515"/>
      <c r="G20" s="585"/>
      <c r="H20" s="586">
        <f>SUM(I20:J20)</f>
        <v>0</v>
      </c>
      <c r="I20" s="558"/>
      <c r="J20" s="558"/>
      <c r="K20" s="359" t="s">
        <v>1008</v>
      </c>
      <c r="L20" s="37"/>
    </row>
    <row r="21" spans="2:12" ht="16.149999999999999" customHeight="1" thickBot="1" x14ac:dyDescent="0.25">
      <c r="B21" s="79" t="s">
        <v>2630</v>
      </c>
      <c r="C21" s="58"/>
      <c r="D21" s="260" t="s">
        <v>1</v>
      </c>
      <c r="E21" s="501">
        <f>SUM(F21:G21)</f>
        <v>0</v>
      </c>
      <c r="F21" s="501">
        <f>F19+F20</f>
        <v>0</v>
      </c>
      <c r="G21" s="483">
        <f>G19+G20</f>
        <v>0</v>
      </c>
      <c r="H21" s="502">
        <f>SUM(I21:J21)</f>
        <v>0</v>
      </c>
      <c r="I21" s="501">
        <f>I19+I20</f>
        <v>0</v>
      </c>
      <c r="J21" s="501">
        <f>J19+J20</f>
        <v>0</v>
      </c>
      <c r="K21" s="503" t="s">
        <v>1009</v>
      </c>
      <c r="L21" s="37"/>
    </row>
    <row r="22" spans="2:12" ht="16.149999999999999" customHeight="1" thickTop="1" x14ac:dyDescent="0.2">
      <c r="B22" s="45"/>
      <c r="C22" s="45"/>
      <c r="D22" s="45"/>
      <c r="E22" s="45"/>
      <c r="F22" s="45"/>
      <c r="G22" s="45"/>
      <c r="H22" s="45"/>
      <c r="I22" s="45"/>
      <c r="J22" s="45"/>
      <c r="K22" s="46"/>
    </row>
  </sheetData>
  <sheetProtection algorithmName="SHA-512" hashValue="CsQ35oM6gmSo2JiL79C5jnJdaSI8j+BwO/QYXeckB24M6HzKe1F6UFfMgJaw4U6lSTqBTpO3JrVy25d/2TcV7A==" saltValue="t1V+vDEPW7SQpT++BCbuNA==" spinCount="100000" sheet="1" objects="1" scenarios="1"/>
  <mergeCells count="1">
    <mergeCell ref="D7:D9"/>
  </mergeCells>
  <pageMargins left="0.25" right="0.25" top="0.75" bottom="0.75" header="0.3" footer="0.3"/>
  <pageSetup paperSize="9" scale="5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4CE7A-5736-4664-8DBF-E70349BA6313}">
  <sheetPr codeName="Sheet72">
    <tabColor theme="2"/>
    <pageSetUpPr fitToPage="1"/>
  </sheetPr>
  <dimension ref="B1:Q111"/>
  <sheetViews>
    <sheetView showGridLines="0" zoomScale="85" zoomScaleNormal="85" workbookViewId="0"/>
  </sheetViews>
  <sheetFormatPr defaultColWidth="13.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5" width="13.28515625" style="15"/>
    <col min="6" max="6" width="13.28515625" style="15" customWidth="1"/>
    <col min="7" max="16384" width="13.28515625" style="15"/>
  </cols>
  <sheetData>
    <row r="1" spans="2:17" ht="18.75" customHeight="1" x14ac:dyDescent="0.2">
      <c r="B1" s="16"/>
    </row>
    <row r="2" spans="2:17" ht="18.75" customHeight="1" x14ac:dyDescent="0.25">
      <c r="B2" s="17" t="s">
        <v>2456</v>
      </c>
    </row>
    <row r="3" spans="2:17" ht="18.75" customHeight="1" x14ac:dyDescent="0.25">
      <c r="B3" s="17" t="str">
        <f ca="1">MID(CELL("filename",E3),FIND("]",CELL("filename",E4))+1,99)</f>
        <v>TAC13 Intangibles</v>
      </c>
    </row>
    <row r="4" spans="2:17" ht="18.75" customHeight="1" thickBot="1" x14ac:dyDescent="0.25">
      <c r="B4" s="18" t="s">
        <v>3</v>
      </c>
    </row>
    <row r="5" spans="2:17" ht="16.149999999999999" customHeight="1" thickTop="1" thickBot="1" x14ac:dyDescent="0.25">
      <c r="B5" s="35"/>
      <c r="C5" s="35"/>
      <c r="D5" s="35"/>
      <c r="E5" s="35"/>
      <c r="F5" s="35"/>
      <c r="G5" s="35"/>
      <c r="H5" s="35"/>
      <c r="I5" s="35"/>
      <c r="J5" s="35"/>
      <c r="K5" s="35"/>
      <c r="L5" s="35"/>
      <c r="M5" s="35"/>
      <c r="N5" s="35"/>
      <c r="O5" s="506" t="s">
        <v>2455</v>
      </c>
      <c r="P5" s="507">
        <v>1</v>
      </c>
    </row>
    <row r="6" spans="2:17" ht="16.149999999999999" customHeight="1" thickTop="1" x14ac:dyDescent="0.2">
      <c r="B6" s="148" t="s">
        <v>2476</v>
      </c>
      <c r="C6" s="149"/>
      <c r="D6" s="149"/>
      <c r="E6" s="344" t="s">
        <v>1010</v>
      </c>
      <c r="F6" s="344" t="s">
        <v>1011</v>
      </c>
      <c r="G6" s="344" t="s">
        <v>1012</v>
      </c>
      <c r="H6" s="344" t="s">
        <v>1013</v>
      </c>
      <c r="I6" s="344" t="s">
        <v>1014</v>
      </c>
      <c r="J6" s="344" t="s">
        <v>1015</v>
      </c>
      <c r="K6" s="344" t="s">
        <v>1016</v>
      </c>
      <c r="L6" s="344" t="s">
        <v>1017</v>
      </c>
      <c r="M6" s="344" t="s">
        <v>1018</v>
      </c>
      <c r="N6" s="344" t="s">
        <v>1019</v>
      </c>
      <c r="O6" s="344" t="s">
        <v>1020</v>
      </c>
      <c r="P6" s="346" t="s">
        <v>55</v>
      </c>
      <c r="Q6" s="37"/>
    </row>
    <row r="7" spans="2:17" ht="51" x14ac:dyDescent="0.2">
      <c r="B7" s="150"/>
      <c r="C7" s="149"/>
      <c r="D7" s="783" t="s">
        <v>2</v>
      </c>
      <c r="E7" s="27" t="s">
        <v>19</v>
      </c>
      <c r="F7" s="27" t="s">
        <v>1021</v>
      </c>
      <c r="G7" s="27" t="s">
        <v>1022</v>
      </c>
      <c r="H7" s="27" t="s">
        <v>1023</v>
      </c>
      <c r="I7" s="27" t="s">
        <v>1024</v>
      </c>
      <c r="J7" s="27" t="s">
        <v>1025</v>
      </c>
      <c r="K7" s="27" t="s">
        <v>1026</v>
      </c>
      <c r="L7" s="27" t="s">
        <v>1027</v>
      </c>
      <c r="M7" s="27" t="s">
        <v>1028</v>
      </c>
      <c r="N7" s="27" t="s">
        <v>1029</v>
      </c>
      <c r="O7" s="71" t="s">
        <v>1030</v>
      </c>
      <c r="P7" s="39"/>
      <c r="Q7" s="37"/>
    </row>
    <row r="8" spans="2:17" ht="16.149999999999999" customHeight="1" x14ac:dyDescent="0.2">
      <c r="B8" s="150"/>
      <c r="C8" s="149"/>
      <c r="D8" s="783"/>
      <c r="E8" s="28" t="s">
        <v>2457</v>
      </c>
      <c r="F8" s="28" t="s">
        <v>2457</v>
      </c>
      <c r="G8" s="28" t="s">
        <v>2457</v>
      </c>
      <c r="H8" s="28" t="s">
        <v>2457</v>
      </c>
      <c r="I8" s="28" t="s">
        <v>2457</v>
      </c>
      <c r="J8" s="28" t="s">
        <v>2457</v>
      </c>
      <c r="K8" s="28" t="s">
        <v>2457</v>
      </c>
      <c r="L8" s="28" t="s">
        <v>2457</v>
      </c>
      <c r="M8" s="28" t="s">
        <v>2457</v>
      </c>
      <c r="N8" s="28" t="s">
        <v>2457</v>
      </c>
      <c r="O8" s="73" t="s">
        <v>2457</v>
      </c>
      <c r="P8" s="39"/>
      <c r="Q8" s="37"/>
    </row>
    <row r="9" spans="2:17" ht="16.149999999999999" customHeight="1" thickBot="1" x14ac:dyDescent="0.25">
      <c r="B9" s="151"/>
      <c r="C9" s="152"/>
      <c r="D9" s="784"/>
      <c r="E9" s="153" t="s">
        <v>56</v>
      </c>
      <c r="F9" s="153" t="s">
        <v>56</v>
      </c>
      <c r="G9" s="153" t="s">
        <v>56</v>
      </c>
      <c r="H9" s="153" t="s">
        <v>56</v>
      </c>
      <c r="I9" s="153" t="s">
        <v>56</v>
      </c>
      <c r="J9" s="153" t="s">
        <v>56</v>
      </c>
      <c r="K9" s="153" t="s">
        <v>56</v>
      </c>
      <c r="L9" s="153" t="s">
        <v>56</v>
      </c>
      <c r="M9" s="153" t="s">
        <v>56</v>
      </c>
      <c r="N9" s="153" t="s">
        <v>56</v>
      </c>
      <c r="O9" s="154" t="s">
        <v>56</v>
      </c>
      <c r="P9" s="362" t="s">
        <v>57</v>
      </c>
      <c r="Q9" s="37"/>
    </row>
    <row r="10" spans="2:17" ht="16.149999999999999" customHeight="1" x14ac:dyDescent="0.2">
      <c r="B10" s="60" t="s">
        <v>2477</v>
      </c>
      <c r="C10"/>
      <c r="D10" s="363" t="s">
        <v>61</v>
      </c>
      <c r="E10" s="364">
        <f t="shared" ref="E10:E13" si="0">SUM(F10:O10)</f>
        <v>0</v>
      </c>
      <c r="F10" s="364">
        <f t="shared" ref="F10:O10" si="1">F73</f>
        <v>0</v>
      </c>
      <c r="G10" s="364">
        <f t="shared" si="1"/>
        <v>0</v>
      </c>
      <c r="H10" s="364">
        <f t="shared" si="1"/>
        <v>0</v>
      </c>
      <c r="I10" s="364">
        <f t="shared" si="1"/>
        <v>0</v>
      </c>
      <c r="J10" s="364">
        <f t="shared" si="1"/>
        <v>0</v>
      </c>
      <c r="K10" s="364">
        <f t="shared" si="1"/>
        <v>0</v>
      </c>
      <c r="L10" s="364">
        <f t="shared" si="1"/>
        <v>0</v>
      </c>
      <c r="M10" s="364">
        <f t="shared" si="1"/>
        <v>0</v>
      </c>
      <c r="N10" s="364">
        <f t="shared" si="1"/>
        <v>0</v>
      </c>
      <c r="O10" s="364">
        <f t="shared" si="1"/>
        <v>0</v>
      </c>
      <c r="P10" s="362" t="s">
        <v>1031</v>
      </c>
      <c r="Q10" s="37"/>
    </row>
    <row r="11" spans="2:17" ht="16.149999999999999" customHeight="1" x14ac:dyDescent="0.2">
      <c r="B11" s="59" t="s">
        <v>1035</v>
      </c>
      <c r="C11" s="32"/>
      <c r="D11" s="365" t="s">
        <v>61</v>
      </c>
      <c r="E11" s="364">
        <f t="shared" si="0"/>
        <v>0</v>
      </c>
      <c r="F11" s="556"/>
      <c r="G11" s="556"/>
      <c r="H11" s="556"/>
      <c r="I11" s="556"/>
      <c r="J11" s="556"/>
      <c r="K11" s="556"/>
      <c r="L11" s="556"/>
      <c r="M11" s="556"/>
      <c r="N11" s="556"/>
      <c r="O11" s="556"/>
      <c r="P11" s="362" t="s">
        <v>1036</v>
      </c>
      <c r="Q11" s="37"/>
    </row>
    <row r="12" spans="2:17" ht="16.149999999999999" customHeight="1" x14ac:dyDescent="0.2">
      <c r="B12" s="59" t="s">
        <v>1037</v>
      </c>
      <c r="C12" s="32"/>
      <c r="D12" s="365" t="s">
        <v>1</v>
      </c>
      <c r="E12" s="364">
        <f t="shared" si="0"/>
        <v>0</v>
      </c>
      <c r="F12" s="515"/>
      <c r="G12" s="515"/>
      <c r="H12" s="515"/>
      <c r="I12" s="515"/>
      <c r="J12" s="515"/>
      <c r="K12" s="515"/>
      <c r="L12" s="515"/>
      <c r="M12" s="515"/>
      <c r="N12" s="515"/>
      <c r="O12" s="515"/>
      <c r="P12" s="362" t="s">
        <v>1038</v>
      </c>
      <c r="Q12" s="37"/>
    </row>
    <row r="13" spans="2:17" ht="16.149999999999999" customHeight="1" x14ac:dyDescent="0.2">
      <c r="B13" s="59" t="s">
        <v>17</v>
      </c>
      <c r="C13" s="32"/>
      <c r="D13" s="365" t="s">
        <v>61</v>
      </c>
      <c r="E13" s="364">
        <f t="shared" si="0"/>
        <v>0</v>
      </c>
      <c r="F13" s="368"/>
      <c r="G13" s="368"/>
      <c r="H13" s="368"/>
      <c r="I13" s="368"/>
      <c r="J13" s="368"/>
      <c r="K13" s="368"/>
      <c r="L13" s="368"/>
      <c r="M13" s="368"/>
      <c r="N13" s="368"/>
      <c r="O13" s="368"/>
      <c r="P13" s="362" t="s">
        <v>1039</v>
      </c>
      <c r="Q13" s="37"/>
    </row>
    <row r="14" spans="2:17" ht="16.149999999999999" customHeight="1" x14ac:dyDescent="0.2">
      <c r="B14" s="59" t="s">
        <v>1040</v>
      </c>
      <c r="C14" s="32"/>
      <c r="D14" s="365" t="s">
        <v>61</v>
      </c>
      <c r="E14" s="364">
        <f t="shared" ref="E14:E26" si="2">SUM(F14:O14)</f>
        <v>0</v>
      </c>
      <c r="F14" s="368"/>
      <c r="G14" s="368"/>
      <c r="H14" s="368"/>
      <c r="I14" s="368"/>
      <c r="J14" s="368"/>
      <c r="K14" s="368"/>
      <c r="L14" s="368"/>
      <c r="M14" s="368"/>
      <c r="N14" s="368"/>
      <c r="O14" s="368"/>
      <c r="P14" s="362" t="s">
        <v>1041</v>
      </c>
      <c r="Q14" s="37"/>
    </row>
    <row r="15" spans="2:17" ht="16.149999999999999" customHeight="1" x14ac:dyDescent="0.2">
      <c r="B15" s="59" t="s">
        <v>18</v>
      </c>
      <c r="C15" s="32"/>
      <c r="D15" s="365" t="s">
        <v>61</v>
      </c>
      <c r="E15" s="364">
        <f t="shared" si="2"/>
        <v>0</v>
      </c>
      <c r="F15" s="368"/>
      <c r="G15" s="368"/>
      <c r="H15" s="368"/>
      <c r="I15" s="368"/>
      <c r="J15" s="368"/>
      <c r="K15" s="368"/>
      <c r="L15" s="368"/>
      <c r="M15" s="368"/>
      <c r="N15" s="368"/>
      <c r="O15" s="368"/>
      <c r="P15" s="362" t="s">
        <v>1042</v>
      </c>
      <c r="Q15" s="37"/>
    </row>
    <row r="16" spans="2:17" ht="28.5" customHeight="1" x14ac:dyDescent="0.2">
      <c r="B16" s="687" t="s">
        <v>1043</v>
      </c>
      <c r="C16" s="369" t="s">
        <v>0</v>
      </c>
      <c r="D16" s="370" t="s">
        <v>61</v>
      </c>
      <c r="E16" s="364">
        <f>SUM(F16:O16)</f>
        <v>0</v>
      </c>
      <c r="F16" s="368"/>
      <c r="G16" s="368"/>
      <c r="H16" s="368"/>
      <c r="I16" s="368"/>
      <c r="J16" s="368"/>
      <c r="K16" s="368"/>
      <c r="L16" s="368"/>
      <c r="M16" s="368"/>
      <c r="N16" s="368"/>
      <c r="O16" s="367">
        <f>-SUM(F16:N16)+O33</f>
        <v>0</v>
      </c>
      <c r="P16" s="362" t="s">
        <v>1044</v>
      </c>
      <c r="Q16" s="37"/>
    </row>
    <row r="17" spans="2:17" ht="16.149999999999999" customHeight="1" x14ac:dyDescent="0.2">
      <c r="B17" s="59" t="s">
        <v>1045</v>
      </c>
      <c r="C17" s="32"/>
      <c r="D17" s="365" t="s">
        <v>59</v>
      </c>
      <c r="E17" s="364">
        <f t="shared" si="2"/>
        <v>0</v>
      </c>
      <c r="F17" s="368"/>
      <c r="G17" s="368"/>
      <c r="H17" s="368"/>
      <c r="I17" s="368"/>
      <c r="J17" s="368"/>
      <c r="K17" s="368"/>
      <c r="L17" s="368"/>
      <c r="M17" s="368"/>
      <c r="N17" s="368"/>
      <c r="O17" s="368"/>
      <c r="P17" s="362" t="s">
        <v>1046</v>
      </c>
      <c r="Q17" s="37"/>
    </row>
    <row r="18" spans="2:17" ht="16.149999999999999" customHeight="1" x14ac:dyDescent="0.2">
      <c r="B18" s="56" t="s">
        <v>1047</v>
      </c>
      <c r="C18"/>
      <c r="D18" s="365" t="s">
        <v>59</v>
      </c>
      <c r="E18" s="364">
        <f t="shared" si="2"/>
        <v>0</v>
      </c>
      <c r="F18" s="368"/>
      <c r="G18" s="368"/>
      <c r="H18" s="368"/>
      <c r="I18" s="368"/>
      <c r="J18" s="368"/>
      <c r="K18" s="368"/>
      <c r="L18" s="368"/>
      <c r="M18" s="368"/>
      <c r="N18" s="368"/>
      <c r="O18" s="368"/>
      <c r="P18" s="362" t="s">
        <v>1048</v>
      </c>
      <c r="Q18" s="37"/>
    </row>
    <row r="19" spans="2:17" ht="16.149999999999999" customHeight="1" x14ac:dyDescent="0.2">
      <c r="B19" s="59" t="s">
        <v>1049</v>
      </c>
      <c r="C19" s="32"/>
      <c r="D19" s="365" t="s">
        <v>61</v>
      </c>
      <c r="E19" s="364">
        <f t="shared" si="2"/>
        <v>0</v>
      </c>
      <c r="F19" s="368"/>
      <c r="G19" s="368"/>
      <c r="H19" s="368"/>
      <c r="I19" s="368"/>
      <c r="J19" s="368"/>
      <c r="K19" s="368"/>
      <c r="L19" s="368"/>
      <c r="M19" s="368"/>
      <c r="N19" s="368"/>
      <c r="O19" s="368"/>
      <c r="P19" s="362" t="s">
        <v>1050</v>
      </c>
      <c r="Q19" s="37"/>
    </row>
    <row r="20" spans="2:17" ht="16.149999999999999" customHeight="1" x14ac:dyDescent="0.2">
      <c r="B20" s="59" t="s">
        <v>1051</v>
      </c>
      <c r="C20" s="32"/>
      <c r="D20" s="365" t="s">
        <v>61</v>
      </c>
      <c r="E20" s="364">
        <f t="shared" si="2"/>
        <v>0</v>
      </c>
      <c r="F20" s="368"/>
      <c r="G20" s="368"/>
      <c r="H20" s="368"/>
      <c r="I20" s="368"/>
      <c r="J20" s="368"/>
      <c r="K20" s="368"/>
      <c r="L20" s="368"/>
      <c r="M20" s="368"/>
      <c r="N20" s="368"/>
      <c r="O20" s="368"/>
      <c r="P20" s="362" t="s">
        <v>1052</v>
      </c>
      <c r="Q20" s="37"/>
    </row>
    <row r="21" spans="2:17" ht="16.149999999999999" customHeight="1" x14ac:dyDescent="0.2">
      <c r="B21" s="56" t="s">
        <v>1053</v>
      </c>
      <c r="C21" s="369" t="s">
        <v>0</v>
      </c>
      <c r="D21" s="365" t="s">
        <v>1</v>
      </c>
      <c r="E21" s="364">
        <f t="shared" si="2"/>
        <v>0</v>
      </c>
      <c r="F21" s="368"/>
      <c r="G21" s="368"/>
      <c r="H21" s="368"/>
      <c r="I21" s="368"/>
      <c r="J21" s="368"/>
      <c r="K21" s="368"/>
      <c r="L21" s="368"/>
      <c r="M21" s="368"/>
      <c r="N21" s="368"/>
      <c r="O21" s="368"/>
      <c r="P21" s="362" t="s">
        <v>1054</v>
      </c>
      <c r="Q21" s="37"/>
    </row>
    <row r="22" spans="2:17" ht="16.149999999999999" customHeight="1" x14ac:dyDescent="0.2">
      <c r="B22" s="59" t="s">
        <v>1055</v>
      </c>
      <c r="C22" s="86"/>
      <c r="D22" s="365" t="s">
        <v>1</v>
      </c>
      <c r="E22" s="364">
        <f t="shared" si="2"/>
        <v>0</v>
      </c>
      <c r="F22" s="368"/>
      <c r="G22" s="368"/>
      <c r="H22" s="368"/>
      <c r="I22" s="368"/>
      <c r="J22" s="368"/>
      <c r="K22" s="368"/>
      <c r="L22" s="368"/>
      <c r="M22" s="368"/>
      <c r="N22" s="368"/>
      <c r="O22" s="368"/>
      <c r="P22" s="362" t="s">
        <v>1056</v>
      </c>
      <c r="Q22" s="37"/>
    </row>
    <row r="23" spans="2:17" ht="16.149999999999999" customHeight="1" x14ac:dyDescent="0.2">
      <c r="B23" s="59" t="s">
        <v>1057</v>
      </c>
      <c r="C23" s="32"/>
      <c r="D23" s="365" t="s">
        <v>1</v>
      </c>
      <c r="E23" s="364">
        <f t="shared" si="2"/>
        <v>0</v>
      </c>
      <c r="F23" s="368"/>
      <c r="G23" s="368"/>
      <c r="H23" s="368"/>
      <c r="I23" s="368"/>
      <c r="J23" s="368"/>
      <c r="K23" s="368"/>
      <c r="L23" s="368"/>
      <c r="M23" s="368"/>
      <c r="N23" s="368"/>
      <c r="O23" s="368"/>
      <c r="P23" s="362" t="s">
        <v>1058</v>
      </c>
      <c r="Q23" s="37"/>
    </row>
    <row r="24" spans="2:17" ht="16.149999999999999" customHeight="1" x14ac:dyDescent="0.2">
      <c r="B24" s="56" t="s">
        <v>1059</v>
      </c>
      <c r="C24"/>
      <c r="D24" s="365" t="s">
        <v>1</v>
      </c>
      <c r="E24" s="364">
        <f t="shared" si="2"/>
        <v>0</v>
      </c>
      <c r="F24" s="368"/>
      <c r="G24" s="368"/>
      <c r="H24" s="368"/>
      <c r="I24" s="368"/>
      <c r="J24" s="368"/>
      <c r="K24" s="368"/>
      <c r="L24" s="368"/>
      <c r="M24" s="368"/>
      <c r="N24" s="368"/>
      <c r="O24" s="368"/>
      <c r="P24" s="362" t="s">
        <v>1060</v>
      </c>
      <c r="Q24" s="37"/>
    </row>
    <row r="25" spans="2:17" ht="16.149999999999999" customHeight="1" x14ac:dyDescent="0.2">
      <c r="B25" s="78" t="s">
        <v>1061</v>
      </c>
      <c r="C25" s="33"/>
      <c r="D25" s="365" t="s">
        <v>59</v>
      </c>
      <c r="E25" s="364">
        <f t="shared" si="2"/>
        <v>0</v>
      </c>
      <c r="F25" s="368"/>
      <c r="G25" s="368"/>
      <c r="H25" s="368"/>
      <c r="I25" s="368"/>
      <c r="J25" s="368"/>
      <c r="K25" s="368"/>
      <c r="L25" s="368"/>
      <c r="M25" s="368"/>
      <c r="N25" s="368"/>
      <c r="O25" s="368"/>
      <c r="P25" s="362" t="s">
        <v>1062</v>
      </c>
      <c r="Q25" s="37"/>
    </row>
    <row r="26" spans="2:17" ht="16.149999999999999" customHeight="1" thickBot="1" x14ac:dyDescent="0.25">
      <c r="B26" s="59" t="s">
        <v>271</v>
      </c>
      <c r="C26" s="32"/>
      <c r="D26" s="365" t="s">
        <v>59</v>
      </c>
      <c r="E26" s="364">
        <f t="shared" si="2"/>
        <v>0</v>
      </c>
      <c r="F26" s="556"/>
      <c r="G26" s="556"/>
      <c r="H26" s="556"/>
      <c r="I26" s="556"/>
      <c r="J26" s="556"/>
      <c r="K26" s="556"/>
      <c r="L26" s="556"/>
      <c r="M26" s="556"/>
      <c r="N26" s="556"/>
      <c r="O26" s="556"/>
      <c r="P26" s="362" t="s">
        <v>1063</v>
      </c>
      <c r="Q26" s="37"/>
    </row>
    <row r="27" spans="2:17" ht="16.149999999999999" customHeight="1" x14ac:dyDescent="0.2">
      <c r="B27" s="60" t="s">
        <v>2478</v>
      </c>
      <c r="C27"/>
      <c r="D27" s="365" t="s">
        <v>61</v>
      </c>
      <c r="E27" s="275">
        <f>SUM(F27:O27)</f>
        <v>0</v>
      </c>
      <c r="F27" s="275">
        <f>SUM(F10:F26)</f>
        <v>0</v>
      </c>
      <c r="G27" s="275">
        <f t="shared" ref="G27:N27" si="3">SUM(G10:G26)</f>
        <v>0</v>
      </c>
      <c r="H27" s="275">
        <f t="shared" si="3"/>
        <v>0</v>
      </c>
      <c r="I27" s="275">
        <f t="shared" si="3"/>
        <v>0</v>
      </c>
      <c r="J27" s="275">
        <f t="shared" si="3"/>
        <v>0</v>
      </c>
      <c r="K27" s="275">
        <f t="shared" si="3"/>
        <v>0</v>
      </c>
      <c r="L27" s="275">
        <f>SUM(L10:L26)</f>
        <v>0</v>
      </c>
      <c r="M27" s="275">
        <f t="shared" si="3"/>
        <v>0</v>
      </c>
      <c r="N27" s="275">
        <f t="shared" si="3"/>
        <v>0</v>
      </c>
      <c r="O27" s="275">
        <f>SUM(O10:O26)</f>
        <v>0</v>
      </c>
      <c r="P27" s="362" t="s">
        <v>1064</v>
      </c>
      <c r="Q27" s="37"/>
    </row>
    <row r="28" spans="2:17" ht="16.149999999999999" customHeight="1" x14ac:dyDescent="0.2">
      <c r="B28" s="155"/>
      <c r="C28" s="31"/>
      <c r="D28" s="1"/>
      <c r="E28" s="1"/>
      <c r="F28" s="1"/>
      <c r="G28" s="1"/>
      <c r="H28" s="1"/>
      <c r="I28" s="1"/>
      <c r="J28" s="1"/>
      <c r="K28" s="1"/>
      <c r="L28" s="1"/>
      <c r="M28" s="1"/>
      <c r="N28" s="1"/>
      <c r="O28" s="1"/>
      <c r="P28" s="40"/>
      <c r="Q28" s="37"/>
    </row>
    <row r="29" spans="2:17" ht="16.149999999999999" customHeight="1" x14ac:dyDescent="0.2">
      <c r="B29" s="60" t="s">
        <v>2479</v>
      </c>
      <c r="C29"/>
      <c r="D29" s="365" t="s">
        <v>61</v>
      </c>
      <c r="E29" s="364">
        <f>SUM(F29:O29)</f>
        <v>0</v>
      </c>
      <c r="F29" s="364">
        <f t="shared" ref="F29:O29" si="4">F93</f>
        <v>0</v>
      </c>
      <c r="G29" s="364">
        <f t="shared" si="4"/>
        <v>0</v>
      </c>
      <c r="H29" s="364">
        <f t="shared" si="4"/>
        <v>0</v>
      </c>
      <c r="I29" s="364">
        <f t="shared" si="4"/>
        <v>0</v>
      </c>
      <c r="J29" s="364">
        <f t="shared" si="4"/>
        <v>0</v>
      </c>
      <c r="K29" s="364">
        <f t="shared" si="4"/>
        <v>0</v>
      </c>
      <c r="L29" s="364">
        <f t="shared" si="4"/>
        <v>0</v>
      </c>
      <c r="M29" s="364">
        <f t="shared" si="4"/>
        <v>0</v>
      </c>
      <c r="N29" s="364">
        <f t="shared" si="4"/>
        <v>0</v>
      </c>
      <c r="O29" s="364">
        <f t="shared" si="4"/>
        <v>0</v>
      </c>
      <c r="P29" s="362" t="s">
        <v>1065</v>
      </c>
      <c r="Q29" s="37"/>
    </row>
    <row r="30" spans="2:17" ht="16.149999999999999" customHeight="1" x14ac:dyDescent="0.2">
      <c r="B30" s="59" t="s">
        <v>1035</v>
      </c>
      <c r="C30" s="32"/>
      <c r="D30" s="365" t="s">
        <v>61</v>
      </c>
      <c r="E30" s="364">
        <f>SUM(F30:O30)</f>
        <v>0</v>
      </c>
      <c r="F30" s="556"/>
      <c r="G30" s="556"/>
      <c r="H30" s="556"/>
      <c r="I30" s="556"/>
      <c r="J30" s="556"/>
      <c r="K30" s="556"/>
      <c r="L30" s="556"/>
      <c r="M30" s="556"/>
      <c r="N30" s="556"/>
      <c r="O30" s="556"/>
      <c r="P30" s="362" t="s">
        <v>1069</v>
      </c>
      <c r="Q30" s="37"/>
    </row>
    <row r="31" spans="2:17" ht="16.149999999999999" customHeight="1" x14ac:dyDescent="0.2">
      <c r="B31" s="59" t="s">
        <v>1037</v>
      </c>
      <c r="C31" s="32"/>
      <c r="D31" s="365" t="s">
        <v>1</v>
      </c>
      <c r="E31" s="364">
        <f t="shared" ref="E31:E43" si="5">SUM(F31:O31)</f>
        <v>0</v>
      </c>
      <c r="F31" s="515"/>
      <c r="G31" s="515"/>
      <c r="H31" s="515"/>
      <c r="I31" s="515"/>
      <c r="J31" s="515"/>
      <c r="K31" s="515"/>
      <c r="L31" s="515"/>
      <c r="M31" s="515"/>
      <c r="N31" s="515"/>
      <c r="O31" s="515"/>
      <c r="P31" s="362" t="s">
        <v>1070</v>
      </c>
      <c r="Q31" s="37"/>
    </row>
    <row r="32" spans="2:17" ht="16.149999999999999" customHeight="1" x14ac:dyDescent="0.2">
      <c r="B32" s="59" t="s">
        <v>1071</v>
      </c>
      <c r="C32" s="32"/>
      <c r="D32" s="365" t="s">
        <v>61</v>
      </c>
      <c r="E32" s="364">
        <f t="shared" si="5"/>
        <v>0</v>
      </c>
      <c r="F32" s="368"/>
      <c r="G32" s="368"/>
      <c r="H32" s="368"/>
      <c r="I32" s="368"/>
      <c r="J32" s="368"/>
      <c r="K32" s="368"/>
      <c r="L32" s="368"/>
      <c r="M32" s="366"/>
      <c r="N32" s="368"/>
      <c r="O32" s="368"/>
      <c r="P32" s="362" t="s">
        <v>1072</v>
      </c>
      <c r="Q32" s="37"/>
    </row>
    <row r="33" spans="2:17" ht="28.5" customHeight="1" x14ac:dyDescent="0.2">
      <c r="B33" s="687" t="s">
        <v>1043</v>
      </c>
      <c r="C33" s="369" t="s">
        <v>0</v>
      </c>
      <c r="D33" s="365" t="s">
        <v>59</v>
      </c>
      <c r="E33" s="364">
        <f>SUM(F33:O33)</f>
        <v>0</v>
      </c>
      <c r="F33" s="366"/>
      <c r="G33" s="366"/>
      <c r="H33" s="366"/>
      <c r="I33" s="366"/>
      <c r="J33" s="366"/>
      <c r="K33" s="366"/>
      <c r="L33" s="366"/>
      <c r="M33" s="366"/>
      <c r="N33" s="366"/>
      <c r="O33" s="368"/>
      <c r="P33" s="362" t="s">
        <v>1073</v>
      </c>
      <c r="Q33" s="37"/>
    </row>
    <row r="34" spans="2:17" ht="16.149999999999999" customHeight="1" x14ac:dyDescent="0.2">
      <c r="B34" s="56" t="s">
        <v>1045</v>
      </c>
      <c r="C34"/>
      <c r="D34" s="365" t="s">
        <v>61</v>
      </c>
      <c r="E34" s="364">
        <f t="shared" si="5"/>
        <v>0</v>
      </c>
      <c r="F34" s="368"/>
      <c r="G34" s="368"/>
      <c r="H34" s="368"/>
      <c r="I34" s="368"/>
      <c r="J34" s="368"/>
      <c r="K34" s="368"/>
      <c r="L34" s="368"/>
      <c r="M34" s="368"/>
      <c r="N34" s="368"/>
      <c r="O34" s="368"/>
      <c r="P34" s="362" t="s">
        <v>1074</v>
      </c>
      <c r="Q34" s="37"/>
    </row>
    <row r="35" spans="2:17" ht="16.149999999999999" customHeight="1" x14ac:dyDescent="0.2">
      <c r="B35" s="59" t="s">
        <v>1047</v>
      </c>
      <c r="C35" s="32"/>
      <c r="D35" s="365" t="s">
        <v>61</v>
      </c>
      <c r="E35" s="364">
        <f t="shared" si="5"/>
        <v>0</v>
      </c>
      <c r="F35" s="368"/>
      <c r="G35" s="368"/>
      <c r="H35" s="368"/>
      <c r="I35" s="368"/>
      <c r="J35" s="368"/>
      <c r="K35" s="368"/>
      <c r="L35" s="368"/>
      <c r="M35" s="368"/>
      <c r="N35" s="368"/>
      <c r="O35" s="368"/>
      <c r="P35" s="362" t="s">
        <v>1075</v>
      </c>
      <c r="Q35" s="37"/>
    </row>
    <row r="36" spans="2:17" ht="16.149999999999999" customHeight="1" x14ac:dyDescent="0.2">
      <c r="B36" s="59" t="s">
        <v>1049</v>
      </c>
      <c r="C36" s="32"/>
      <c r="D36" s="365" t="s">
        <v>59</v>
      </c>
      <c r="E36" s="364">
        <f t="shared" si="5"/>
        <v>0</v>
      </c>
      <c r="F36" s="368"/>
      <c r="G36" s="368"/>
      <c r="H36" s="368"/>
      <c r="I36" s="368"/>
      <c r="J36" s="368"/>
      <c r="K36" s="368"/>
      <c r="L36" s="368"/>
      <c r="M36" s="368"/>
      <c r="N36" s="368"/>
      <c r="O36" s="368"/>
      <c r="P36" s="362" t="s">
        <v>1076</v>
      </c>
      <c r="Q36" s="37"/>
    </row>
    <row r="37" spans="2:17" ht="16.149999999999999" customHeight="1" x14ac:dyDescent="0.2">
      <c r="B37" s="56" t="s">
        <v>1051</v>
      </c>
      <c r="C37"/>
      <c r="D37" s="365" t="s">
        <v>59</v>
      </c>
      <c r="E37" s="364">
        <f t="shared" si="5"/>
        <v>0</v>
      </c>
      <c r="F37" s="368"/>
      <c r="G37" s="368"/>
      <c r="H37" s="368"/>
      <c r="I37" s="368"/>
      <c r="J37" s="368"/>
      <c r="K37" s="368"/>
      <c r="L37" s="368"/>
      <c r="M37" s="368"/>
      <c r="N37" s="368"/>
      <c r="O37" s="368"/>
      <c r="P37" s="362" t="s">
        <v>1077</v>
      </c>
      <c r="Q37" s="37"/>
    </row>
    <row r="38" spans="2:17" ht="16.149999999999999" customHeight="1" x14ac:dyDescent="0.2">
      <c r="B38" s="59" t="s">
        <v>1053</v>
      </c>
      <c r="C38" s="369" t="s">
        <v>0</v>
      </c>
      <c r="D38" s="365" t="s">
        <v>1</v>
      </c>
      <c r="E38" s="364">
        <f t="shared" si="5"/>
        <v>0</v>
      </c>
      <c r="F38" s="368"/>
      <c r="G38" s="368"/>
      <c r="H38" s="368"/>
      <c r="I38" s="368"/>
      <c r="J38" s="368"/>
      <c r="K38" s="368"/>
      <c r="L38" s="368"/>
      <c r="M38" s="368"/>
      <c r="N38" s="368"/>
      <c r="O38" s="368"/>
      <c r="P38" s="362" t="s">
        <v>1078</v>
      </c>
      <c r="Q38" s="37"/>
    </row>
    <row r="39" spans="2:17" ht="16.149999999999999" customHeight="1" x14ac:dyDescent="0.2">
      <c r="B39" s="59" t="s">
        <v>1055</v>
      </c>
      <c r="C39" s="32"/>
      <c r="D39" s="365" t="s">
        <v>1</v>
      </c>
      <c r="E39" s="364">
        <f>SUM(F39:O39)</f>
        <v>0</v>
      </c>
      <c r="F39" s="368"/>
      <c r="G39" s="368"/>
      <c r="H39" s="368"/>
      <c r="I39" s="368"/>
      <c r="J39" s="368"/>
      <c r="K39" s="368"/>
      <c r="L39" s="368"/>
      <c r="M39" s="368"/>
      <c r="N39" s="368"/>
      <c r="O39" s="368"/>
      <c r="P39" s="362" t="s">
        <v>1079</v>
      </c>
      <c r="Q39" s="37"/>
    </row>
    <row r="40" spans="2:17" ht="16.149999999999999" customHeight="1" x14ac:dyDescent="0.2">
      <c r="B40" s="56" t="s">
        <v>1057</v>
      </c>
      <c r="C40"/>
      <c r="D40" s="365" t="s">
        <v>1</v>
      </c>
      <c r="E40" s="364">
        <f t="shared" si="5"/>
        <v>0</v>
      </c>
      <c r="F40" s="368"/>
      <c r="G40" s="368"/>
      <c r="H40" s="368"/>
      <c r="I40" s="368"/>
      <c r="J40" s="368"/>
      <c r="K40" s="368"/>
      <c r="L40" s="368"/>
      <c r="M40" s="368"/>
      <c r="N40" s="368"/>
      <c r="O40" s="368"/>
      <c r="P40" s="362" t="s">
        <v>1080</v>
      </c>
      <c r="Q40" s="37"/>
    </row>
    <row r="41" spans="2:17" ht="16.149999999999999" customHeight="1" x14ac:dyDescent="0.2">
      <c r="B41" s="59" t="s">
        <v>1059</v>
      </c>
      <c r="C41" s="32"/>
      <c r="D41" s="365" t="s">
        <v>1</v>
      </c>
      <c r="E41" s="364">
        <f t="shared" si="5"/>
        <v>0</v>
      </c>
      <c r="F41" s="368"/>
      <c r="G41" s="368"/>
      <c r="H41" s="368"/>
      <c r="I41" s="368"/>
      <c r="J41" s="368"/>
      <c r="K41" s="368"/>
      <c r="L41" s="368"/>
      <c r="M41" s="368"/>
      <c r="N41" s="368"/>
      <c r="O41" s="368"/>
      <c r="P41" s="362" t="s">
        <v>1081</v>
      </c>
      <c r="Q41" s="37"/>
    </row>
    <row r="42" spans="2:17" ht="16.149999999999999" customHeight="1" x14ac:dyDescent="0.2">
      <c r="B42" s="56" t="s">
        <v>1061</v>
      </c>
      <c r="C42"/>
      <c r="D42" s="365" t="s">
        <v>59</v>
      </c>
      <c r="E42" s="364">
        <f t="shared" si="5"/>
        <v>0</v>
      </c>
      <c r="F42" s="368"/>
      <c r="G42" s="368"/>
      <c r="H42" s="368"/>
      <c r="I42" s="368"/>
      <c r="J42" s="368"/>
      <c r="K42" s="368"/>
      <c r="L42" s="368"/>
      <c r="M42" s="368"/>
      <c r="N42" s="368"/>
      <c r="O42" s="368"/>
      <c r="P42" s="362" t="s">
        <v>1082</v>
      </c>
      <c r="Q42" s="37"/>
    </row>
    <row r="43" spans="2:17" ht="16.149999999999999" customHeight="1" thickBot="1" x14ac:dyDescent="0.25">
      <c r="B43" s="59" t="s">
        <v>271</v>
      </c>
      <c r="C43" s="32"/>
      <c r="D43" s="365" t="s">
        <v>59</v>
      </c>
      <c r="E43" s="364">
        <f t="shared" si="5"/>
        <v>0</v>
      </c>
      <c r="F43" s="556"/>
      <c r="G43" s="556"/>
      <c r="H43" s="556"/>
      <c r="I43" s="556"/>
      <c r="J43" s="556"/>
      <c r="K43" s="556"/>
      <c r="L43" s="556"/>
      <c r="M43" s="556"/>
      <c r="N43" s="556"/>
      <c r="O43" s="556"/>
      <c r="P43" s="362" t="s">
        <v>1083</v>
      </c>
      <c r="Q43" s="37"/>
    </row>
    <row r="44" spans="2:17" ht="16.149999999999999" customHeight="1" x14ac:dyDescent="0.2">
      <c r="B44" s="60" t="s">
        <v>2480</v>
      </c>
      <c r="C44"/>
      <c r="D44" s="365" t="s">
        <v>61</v>
      </c>
      <c r="E44" s="275">
        <f>SUM(F44:O44)</f>
        <v>0</v>
      </c>
      <c r="F44" s="275">
        <f>SUM(F29:F43)</f>
        <v>0</v>
      </c>
      <c r="G44" s="275">
        <f t="shared" ref="G44:O44" si="6">SUM(G29:G43)</f>
        <v>0</v>
      </c>
      <c r="H44" s="275">
        <f t="shared" si="6"/>
        <v>0</v>
      </c>
      <c r="I44" s="275">
        <f t="shared" si="6"/>
        <v>0</v>
      </c>
      <c r="J44" s="275">
        <f t="shared" si="6"/>
        <v>0</v>
      </c>
      <c r="K44" s="275">
        <f>SUM(K29:K43)</f>
        <v>0</v>
      </c>
      <c r="L44" s="275">
        <f t="shared" si="6"/>
        <v>0</v>
      </c>
      <c r="M44" s="275">
        <f t="shared" si="6"/>
        <v>0</v>
      </c>
      <c r="N44" s="275">
        <f>SUM(N29:N43)</f>
        <v>0</v>
      </c>
      <c r="O44" s="275">
        <f t="shared" si="6"/>
        <v>0</v>
      </c>
      <c r="P44" s="362" t="s">
        <v>1084</v>
      </c>
      <c r="Q44" s="37"/>
    </row>
    <row r="45" spans="2:17" ht="16.149999999999999" customHeight="1" thickBot="1" x14ac:dyDescent="0.25">
      <c r="B45" s="131"/>
      <c r="C45" s="31"/>
      <c r="D45" s="11"/>
      <c r="E45" s="1"/>
      <c r="F45" s="1"/>
      <c r="G45" s="1"/>
      <c r="H45" s="1"/>
      <c r="I45" s="1"/>
      <c r="J45" s="1"/>
      <c r="K45" s="1"/>
      <c r="L45" s="1"/>
      <c r="M45" s="1"/>
      <c r="N45" s="1"/>
      <c r="O45" s="1"/>
      <c r="P45" s="40"/>
      <c r="Q45" s="37"/>
    </row>
    <row r="46" spans="2:17" ht="16.149999999999999" customHeight="1" thickBot="1" x14ac:dyDescent="0.25">
      <c r="B46" s="68" t="s">
        <v>2481</v>
      </c>
      <c r="C46" s="66"/>
      <c r="D46" s="265" t="s">
        <v>61</v>
      </c>
      <c r="E46" s="275">
        <f t="shared" ref="E46:O46" si="7">E27-E44</f>
        <v>0</v>
      </c>
      <c r="F46" s="275">
        <f t="shared" si="7"/>
        <v>0</v>
      </c>
      <c r="G46" s="275">
        <f t="shared" si="7"/>
        <v>0</v>
      </c>
      <c r="H46" s="275">
        <f t="shared" si="7"/>
        <v>0</v>
      </c>
      <c r="I46" s="275">
        <f t="shared" si="7"/>
        <v>0</v>
      </c>
      <c r="J46" s="275">
        <f t="shared" si="7"/>
        <v>0</v>
      </c>
      <c r="K46" s="275">
        <f t="shared" si="7"/>
        <v>0</v>
      </c>
      <c r="L46" s="275">
        <f t="shared" si="7"/>
        <v>0</v>
      </c>
      <c r="M46" s="275">
        <f t="shared" si="7"/>
        <v>0</v>
      </c>
      <c r="N46" s="275">
        <f t="shared" si="7"/>
        <v>0</v>
      </c>
      <c r="O46" s="275">
        <f t="shared" si="7"/>
        <v>0</v>
      </c>
      <c r="P46" s="362" t="s">
        <v>1085</v>
      </c>
      <c r="Q46" s="37"/>
    </row>
    <row r="47" spans="2:17" ht="16.149999999999999" customHeight="1" thickTop="1" thickBot="1" x14ac:dyDescent="0.25">
      <c r="B47" s="45"/>
      <c r="C47" s="45"/>
      <c r="D47" s="45"/>
      <c r="E47" s="45"/>
      <c r="F47" s="45"/>
      <c r="G47" s="45"/>
      <c r="H47" s="45"/>
      <c r="I47" s="45"/>
      <c r="J47" s="45"/>
      <c r="K47" s="45"/>
      <c r="L47" s="45"/>
      <c r="M47" s="45"/>
      <c r="N47" s="45"/>
      <c r="O47" s="45"/>
      <c r="P47" s="46"/>
    </row>
    <row r="48" spans="2:17" ht="16.149999999999999" customHeight="1" thickTop="1" thickBot="1" x14ac:dyDescent="0.25">
      <c r="B48" s="35"/>
      <c r="C48" s="35"/>
      <c r="D48" s="35"/>
      <c r="E48" s="35"/>
      <c r="F48" s="35"/>
      <c r="G48" s="35"/>
      <c r="H48" s="35"/>
      <c r="I48" s="35"/>
      <c r="J48" s="35"/>
      <c r="K48" s="35"/>
      <c r="L48" s="35"/>
      <c r="M48" s="35"/>
      <c r="N48" s="35"/>
      <c r="O48" s="506" t="s">
        <v>2455</v>
      </c>
      <c r="P48" s="507">
        <v>3</v>
      </c>
    </row>
    <row r="49" spans="2:17" ht="16.149999999999999" customHeight="1" thickTop="1" x14ac:dyDescent="0.2">
      <c r="B49" s="148" t="s">
        <v>2482</v>
      </c>
      <c r="C49" s="149"/>
      <c r="D49" s="149"/>
      <c r="E49" s="345" t="s">
        <v>1086</v>
      </c>
      <c r="F49" s="345" t="s">
        <v>1087</v>
      </c>
      <c r="G49" s="345" t="s">
        <v>1088</v>
      </c>
      <c r="H49" s="345" t="s">
        <v>1089</v>
      </c>
      <c r="I49" s="345" t="s">
        <v>1090</v>
      </c>
      <c r="J49" s="345" t="s">
        <v>1091</v>
      </c>
      <c r="K49" s="345" t="s">
        <v>1092</v>
      </c>
      <c r="L49" s="345" t="s">
        <v>1093</v>
      </c>
      <c r="M49" s="345" t="s">
        <v>1094</v>
      </c>
      <c r="N49" s="345" t="s">
        <v>1095</v>
      </c>
      <c r="O49" s="345" t="s">
        <v>1096</v>
      </c>
      <c r="P49" s="346" t="s">
        <v>55</v>
      </c>
      <c r="Q49" s="37"/>
    </row>
    <row r="50" spans="2:17" ht="51" x14ac:dyDescent="0.2">
      <c r="B50" s="150"/>
      <c r="C50" s="149"/>
      <c r="D50" s="783" t="s">
        <v>2</v>
      </c>
      <c r="E50" s="27" t="s">
        <v>19</v>
      </c>
      <c r="F50" s="27" t="s">
        <v>1021</v>
      </c>
      <c r="G50" s="27" t="s">
        <v>1022</v>
      </c>
      <c r="H50" s="27" t="s">
        <v>1023</v>
      </c>
      <c r="I50" s="27" t="s">
        <v>1024</v>
      </c>
      <c r="J50" s="27" t="s">
        <v>1025</v>
      </c>
      <c r="K50" s="27" t="s">
        <v>1026</v>
      </c>
      <c r="L50" s="27" t="s">
        <v>1027</v>
      </c>
      <c r="M50" s="27" t="s">
        <v>1028</v>
      </c>
      <c r="N50" s="27" t="s">
        <v>1097</v>
      </c>
      <c r="O50" s="71" t="s">
        <v>1030</v>
      </c>
      <c r="P50" s="39"/>
      <c r="Q50" s="37"/>
    </row>
    <row r="51" spans="2:17" ht="16.149999999999999" customHeight="1" x14ac:dyDescent="0.2">
      <c r="B51" s="150"/>
      <c r="C51" s="149"/>
      <c r="D51" s="783"/>
      <c r="E51" s="28" t="s">
        <v>1878</v>
      </c>
      <c r="F51" s="28" t="s">
        <v>1878</v>
      </c>
      <c r="G51" s="28" t="s">
        <v>1878</v>
      </c>
      <c r="H51" s="28" t="s">
        <v>1878</v>
      </c>
      <c r="I51" s="28" t="s">
        <v>1878</v>
      </c>
      <c r="J51" s="28" t="s">
        <v>1878</v>
      </c>
      <c r="K51" s="28" t="s">
        <v>1878</v>
      </c>
      <c r="L51" s="28" t="s">
        <v>1878</v>
      </c>
      <c r="M51" s="28" t="s">
        <v>1878</v>
      </c>
      <c r="N51" s="28" t="s">
        <v>1878</v>
      </c>
      <c r="O51" s="73" t="s">
        <v>1878</v>
      </c>
      <c r="P51" s="39"/>
      <c r="Q51" s="37"/>
    </row>
    <row r="52" spans="2:17" ht="16.149999999999999" customHeight="1" thickBot="1" x14ac:dyDescent="0.25">
      <c r="B52" s="151"/>
      <c r="C52" s="152"/>
      <c r="D52" s="784"/>
      <c r="E52" s="153" t="s">
        <v>56</v>
      </c>
      <c r="F52" s="153" t="s">
        <v>56</v>
      </c>
      <c r="G52" s="153" t="s">
        <v>56</v>
      </c>
      <c r="H52" s="153" t="s">
        <v>56</v>
      </c>
      <c r="I52" s="153" t="s">
        <v>56</v>
      </c>
      <c r="J52" s="153" t="s">
        <v>56</v>
      </c>
      <c r="K52" s="153" t="s">
        <v>56</v>
      </c>
      <c r="L52" s="153" t="s">
        <v>56</v>
      </c>
      <c r="M52" s="153" t="s">
        <v>56</v>
      </c>
      <c r="N52" s="153" t="s">
        <v>56</v>
      </c>
      <c r="O52" s="154" t="s">
        <v>56</v>
      </c>
      <c r="P52" s="362" t="s">
        <v>57</v>
      </c>
      <c r="Q52" s="37"/>
    </row>
    <row r="53" spans="2:17" ht="16.149999999999999" customHeight="1" x14ac:dyDescent="0.2">
      <c r="B53" s="60" t="s">
        <v>2483</v>
      </c>
      <c r="C53"/>
      <c r="D53" s="363" t="s">
        <v>61</v>
      </c>
      <c r="E53" s="364">
        <f>SUM(F53:O53)</f>
        <v>0</v>
      </c>
      <c r="F53" s="371"/>
      <c r="G53" s="371"/>
      <c r="H53" s="371"/>
      <c r="I53" s="371"/>
      <c r="J53" s="371"/>
      <c r="K53" s="371"/>
      <c r="L53" s="371"/>
      <c r="M53" s="371"/>
      <c r="N53" s="371"/>
      <c r="O53" s="371"/>
      <c r="P53" s="362" t="s">
        <v>1031</v>
      </c>
      <c r="Q53" s="37"/>
    </row>
    <row r="54" spans="2:17" ht="16.149999999999999" customHeight="1" thickBot="1" x14ac:dyDescent="0.25">
      <c r="B54" s="59" t="s">
        <v>222</v>
      </c>
      <c r="C54" s="32"/>
      <c r="D54" s="365" t="s">
        <v>1</v>
      </c>
      <c r="E54" s="364">
        <f>SUM(F54:O54)</f>
        <v>0</v>
      </c>
      <c r="F54" s="371"/>
      <c r="G54" s="371"/>
      <c r="H54" s="371"/>
      <c r="I54" s="371"/>
      <c r="J54" s="371"/>
      <c r="K54" s="371"/>
      <c r="L54" s="371"/>
      <c r="M54" s="371"/>
      <c r="N54" s="371"/>
      <c r="O54" s="366"/>
      <c r="P54" s="362" t="s">
        <v>1032</v>
      </c>
      <c r="Q54" s="37"/>
    </row>
    <row r="55" spans="2:17" ht="16.149999999999999" customHeight="1" x14ac:dyDescent="0.2">
      <c r="B55" s="57" t="s">
        <v>2484</v>
      </c>
      <c r="C55" s="32"/>
      <c r="D55" s="365" t="s">
        <v>61</v>
      </c>
      <c r="E55" s="275">
        <f>SUM(F55:O55)</f>
        <v>0</v>
      </c>
      <c r="F55" s="275">
        <f t="shared" ref="F55:O55" si="8">SUM(F53:F54)</f>
        <v>0</v>
      </c>
      <c r="G55" s="275">
        <f t="shared" si="8"/>
        <v>0</v>
      </c>
      <c r="H55" s="275">
        <f t="shared" si="8"/>
        <v>0</v>
      </c>
      <c r="I55" s="275">
        <f t="shared" si="8"/>
        <v>0</v>
      </c>
      <c r="J55" s="275">
        <f t="shared" si="8"/>
        <v>0</v>
      </c>
      <c r="K55" s="275">
        <f t="shared" si="8"/>
        <v>0</v>
      </c>
      <c r="L55" s="275">
        <f>SUM(L53:L54)</f>
        <v>0</v>
      </c>
      <c r="M55" s="275">
        <f t="shared" si="8"/>
        <v>0</v>
      </c>
      <c r="N55" s="275">
        <f t="shared" si="8"/>
        <v>0</v>
      </c>
      <c r="O55" s="275">
        <f t="shared" si="8"/>
        <v>0</v>
      </c>
      <c r="P55" s="362" t="s">
        <v>1033</v>
      </c>
      <c r="Q55" s="37"/>
    </row>
    <row r="56" spans="2:17" ht="29.25" customHeight="1" x14ac:dyDescent="0.2">
      <c r="B56" s="43" t="s">
        <v>1098</v>
      </c>
      <c r="C56" s="32"/>
      <c r="D56" s="370" t="s">
        <v>59</v>
      </c>
      <c r="E56" s="364">
        <f>SUM(F56:O56)</f>
        <v>0</v>
      </c>
      <c r="F56" s="371"/>
      <c r="G56" s="371"/>
      <c r="H56" s="371"/>
      <c r="I56" s="371"/>
      <c r="J56" s="371"/>
      <c r="K56" s="371"/>
      <c r="L56" s="371"/>
      <c r="M56" s="366"/>
      <c r="N56" s="371"/>
      <c r="O56" s="371"/>
      <c r="P56" s="362" t="s">
        <v>1034</v>
      </c>
      <c r="Q56" s="37"/>
    </row>
    <row r="57" spans="2:17" ht="16.149999999999999" customHeight="1" x14ac:dyDescent="0.2">
      <c r="B57" s="59" t="s">
        <v>1035</v>
      </c>
      <c r="C57" s="32"/>
      <c r="D57" s="365" t="s">
        <v>61</v>
      </c>
      <c r="E57" s="364">
        <f>SUM(F57:O57)</f>
        <v>0</v>
      </c>
      <c r="F57" s="556"/>
      <c r="G57" s="556"/>
      <c r="H57" s="556"/>
      <c r="I57" s="556"/>
      <c r="J57" s="556"/>
      <c r="K57" s="556"/>
      <c r="L57" s="556"/>
      <c r="M57" s="556"/>
      <c r="N57" s="556"/>
      <c r="O57" s="556"/>
      <c r="P57" s="362" t="s">
        <v>1036</v>
      </c>
      <c r="Q57" s="37"/>
    </row>
    <row r="58" spans="2:17" ht="16.149999999999999" customHeight="1" x14ac:dyDescent="0.2">
      <c r="B58" s="59" t="s">
        <v>1037</v>
      </c>
      <c r="C58" s="32"/>
      <c r="D58" s="365" t="s">
        <v>1</v>
      </c>
      <c r="E58" s="364">
        <f t="shared" ref="E58:E72" si="9">SUM(F58:O58)</f>
        <v>0</v>
      </c>
      <c r="F58" s="371"/>
      <c r="G58" s="371"/>
      <c r="H58" s="371"/>
      <c r="I58" s="371"/>
      <c r="J58" s="371"/>
      <c r="K58" s="371"/>
      <c r="L58" s="371"/>
      <c r="M58" s="371"/>
      <c r="N58" s="371"/>
      <c r="O58" s="371"/>
      <c r="P58" s="362" t="s">
        <v>1038</v>
      </c>
      <c r="Q58" s="37"/>
    </row>
    <row r="59" spans="2:17" ht="16.149999999999999" customHeight="1" x14ac:dyDescent="0.2">
      <c r="B59" s="56" t="s">
        <v>17</v>
      </c>
      <c r="C59"/>
      <c r="D59" s="365" t="s">
        <v>61</v>
      </c>
      <c r="E59" s="364">
        <f t="shared" si="9"/>
        <v>0</v>
      </c>
      <c r="F59" s="371"/>
      <c r="G59" s="371"/>
      <c r="H59" s="371"/>
      <c r="I59" s="371"/>
      <c r="J59" s="371"/>
      <c r="K59" s="371"/>
      <c r="L59" s="371"/>
      <c r="M59" s="371"/>
      <c r="N59" s="371"/>
      <c r="O59" s="371"/>
      <c r="P59" s="362" t="s">
        <v>1039</v>
      </c>
      <c r="Q59" s="37"/>
    </row>
    <row r="60" spans="2:17" ht="16.149999999999999" customHeight="1" x14ac:dyDescent="0.2">
      <c r="B60" s="59" t="s">
        <v>1040</v>
      </c>
      <c r="C60" s="32"/>
      <c r="D60" s="365" t="s">
        <v>61</v>
      </c>
      <c r="E60" s="364">
        <f t="shared" si="9"/>
        <v>0</v>
      </c>
      <c r="F60" s="371"/>
      <c r="G60" s="371"/>
      <c r="H60" s="371"/>
      <c r="I60" s="371"/>
      <c r="J60" s="371"/>
      <c r="K60" s="371"/>
      <c r="L60" s="371"/>
      <c r="M60" s="371"/>
      <c r="N60" s="371"/>
      <c r="O60" s="371"/>
      <c r="P60" s="362" t="s">
        <v>1041</v>
      </c>
      <c r="Q60" s="37"/>
    </row>
    <row r="61" spans="2:17" ht="16.149999999999999" customHeight="1" x14ac:dyDescent="0.2">
      <c r="B61" s="59" t="s">
        <v>18</v>
      </c>
      <c r="C61" s="32"/>
      <c r="D61" s="365" t="s">
        <v>61</v>
      </c>
      <c r="E61" s="364">
        <f t="shared" si="9"/>
        <v>0</v>
      </c>
      <c r="F61" s="371"/>
      <c r="G61" s="371"/>
      <c r="H61" s="371"/>
      <c r="I61" s="371"/>
      <c r="J61" s="371"/>
      <c r="K61" s="371"/>
      <c r="L61" s="371"/>
      <c r="M61" s="371"/>
      <c r="N61" s="371"/>
      <c r="O61" s="371"/>
      <c r="P61" s="362" t="s">
        <v>1042</v>
      </c>
      <c r="Q61" s="37"/>
    </row>
    <row r="62" spans="2:17" ht="28.9" customHeight="1" x14ac:dyDescent="0.2">
      <c r="B62" s="687" t="s">
        <v>1043</v>
      </c>
      <c r="C62" s="369" t="s">
        <v>0</v>
      </c>
      <c r="D62" s="365" t="s">
        <v>61</v>
      </c>
      <c r="E62" s="364">
        <f t="shared" si="9"/>
        <v>0</v>
      </c>
      <c r="F62" s="371"/>
      <c r="G62" s="371"/>
      <c r="H62" s="371"/>
      <c r="I62" s="371"/>
      <c r="J62" s="371"/>
      <c r="K62" s="371"/>
      <c r="L62" s="371"/>
      <c r="M62" s="371"/>
      <c r="N62" s="371"/>
      <c r="O62" s="367">
        <f>-SUM(F62:N62)+O82</f>
        <v>0</v>
      </c>
      <c r="P62" s="362" t="s">
        <v>1044</v>
      </c>
      <c r="Q62" s="37"/>
    </row>
    <row r="63" spans="2:17" ht="16.149999999999999" customHeight="1" x14ac:dyDescent="0.2">
      <c r="B63" s="59" t="s">
        <v>1045</v>
      </c>
      <c r="C63" s="32"/>
      <c r="D63" s="365" t="s">
        <v>59</v>
      </c>
      <c r="E63" s="364">
        <f t="shared" si="9"/>
        <v>0</v>
      </c>
      <c r="F63" s="371"/>
      <c r="G63" s="371"/>
      <c r="H63" s="371"/>
      <c r="I63" s="371"/>
      <c r="J63" s="371"/>
      <c r="K63" s="371"/>
      <c r="L63" s="371"/>
      <c r="M63" s="371"/>
      <c r="N63" s="371"/>
      <c r="O63" s="371"/>
      <c r="P63" s="362" t="s">
        <v>1046</v>
      </c>
      <c r="Q63" s="37"/>
    </row>
    <row r="64" spans="2:17" ht="16.149999999999999" customHeight="1" x14ac:dyDescent="0.2">
      <c r="B64" s="59" t="s">
        <v>1047</v>
      </c>
      <c r="C64" s="32"/>
      <c r="D64" s="365" t="s">
        <v>59</v>
      </c>
      <c r="E64" s="364">
        <f t="shared" si="9"/>
        <v>0</v>
      </c>
      <c r="F64" s="371"/>
      <c r="G64" s="371"/>
      <c r="H64" s="371"/>
      <c r="I64" s="371"/>
      <c r="J64" s="371"/>
      <c r="K64" s="371"/>
      <c r="L64" s="371"/>
      <c r="M64" s="371"/>
      <c r="N64" s="371"/>
      <c r="O64" s="371"/>
      <c r="P64" s="362" t="s">
        <v>1048</v>
      </c>
      <c r="Q64" s="37"/>
    </row>
    <row r="65" spans="2:17" ht="16.149999999999999" customHeight="1" x14ac:dyDescent="0.2">
      <c r="B65" s="59" t="s">
        <v>1049</v>
      </c>
      <c r="C65" s="32"/>
      <c r="D65" s="365" t="s">
        <v>61</v>
      </c>
      <c r="E65" s="364">
        <f t="shared" si="9"/>
        <v>0</v>
      </c>
      <c r="F65" s="371"/>
      <c r="G65" s="371"/>
      <c r="H65" s="371"/>
      <c r="I65" s="371"/>
      <c r="J65" s="371"/>
      <c r="K65" s="371"/>
      <c r="L65" s="371"/>
      <c r="M65" s="371"/>
      <c r="N65" s="371"/>
      <c r="O65" s="371"/>
      <c r="P65" s="362" t="s">
        <v>1050</v>
      </c>
      <c r="Q65" s="37"/>
    </row>
    <row r="66" spans="2:17" ht="16.149999999999999" customHeight="1" x14ac:dyDescent="0.2">
      <c r="B66" s="59" t="s">
        <v>1051</v>
      </c>
      <c r="C66" s="32"/>
      <c r="D66" s="365" t="s">
        <v>61</v>
      </c>
      <c r="E66" s="364">
        <f t="shared" si="9"/>
        <v>0</v>
      </c>
      <c r="F66" s="371"/>
      <c r="G66" s="371"/>
      <c r="H66" s="371"/>
      <c r="I66" s="371"/>
      <c r="J66" s="371"/>
      <c r="K66" s="371"/>
      <c r="L66" s="371"/>
      <c r="M66" s="371"/>
      <c r="N66" s="371"/>
      <c r="O66" s="371"/>
      <c r="P66" s="362" t="s">
        <v>1052</v>
      </c>
      <c r="Q66" s="37"/>
    </row>
    <row r="67" spans="2:17" ht="16.149999999999999" customHeight="1" x14ac:dyDescent="0.2">
      <c r="B67" s="59" t="s">
        <v>1053</v>
      </c>
      <c r="C67" s="369" t="s">
        <v>0</v>
      </c>
      <c r="D67" s="365" t="s">
        <v>1</v>
      </c>
      <c r="E67" s="364">
        <f t="shared" si="9"/>
        <v>0</v>
      </c>
      <c r="F67" s="371"/>
      <c r="G67" s="371"/>
      <c r="H67" s="371"/>
      <c r="I67" s="371"/>
      <c r="J67" s="371"/>
      <c r="K67" s="371"/>
      <c r="L67" s="371"/>
      <c r="M67" s="371"/>
      <c r="N67" s="371"/>
      <c r="O67" s="371"/>
      <c r="P67" s="362" t="s">
        <v>1054</v>
      </c>
      <c r="Q67" s="37"/>
    </row>
    <row r="68" spans="2:17" ht="16.149999999999999" customHeight="1" x14ac:dyDescent="0.2">
      <c r="B68" s="59" t="s">
        <v>1055</v>
      </c>
      <c r="C68" s="32"/>
      <c r="D68" s="365" t="s">
        <v>1</v>
      </c>
      <c r="E68" s="364">
        <f>SUM(F68:O68)</f>
        <v>0</v>
      </c>
      <c r="F68" s="371"/>
      <c r="G68" s="371"/>
      <c r="H68" s="371"/>
      <c r="I68" s="371"/>
      <c r="J68" s="371"/>
      <c r="K68" s="371"/>
      <c r="L68" s="371"/>
      <c r="M68" s="371"/>
      <c r="N68" s="371"/>
      <c r="O68" s="371"/>
      <c r="P68" s="362" t="s">
        <v>1056</v>
      </c>
      <c r="Q68" s="37"/>
    </row>
    <row r="69" spans="2:17" ht="16.149999999999999" customHeight="1" x14ac:dyDescent="0.2">
      <c r="B69" s="59" t="s">
        <v>1057</v>
      </c>
      <c r="C69" s="32"/>
      <c r="D69" s="365" t="s">
        <v>1</v>
      </c>
      <c r="E69" s="364">
        <f t="shared" si="9"/>
        <v>0</v>
      </c>
      <c r="F69" s="371"/>
      <c r="G69" s="371"/>
      <c r="H69" s="371"/>
      <c r="I69" s="371"/>
      <c r="J69" s="371"/>
      <c r="K69" s="371"/>
      <c r="L69" s="371"/>
      <c r="M69" s="371"/>
      <c r="N69" s="371"/>
      <c r="O69" s="371"/>
      <c r="P69" s="362" t="s">
        <v>1058</v>
      </c>
      <c r="Q69" s="37"/>
    </row>
    <row r="70" spans="2:17" ht="16.149999999999999" customHeight="1" x14ac:dyDescent="0.2">
      <c r="B70" s="59" t="s">
        <v>1059</v>
      </c>
      <c r="C70" s="32"/>
      <c r="D70" s="365" t="s">
        <v>1</v>
      </c>
      <c r="E70" s="364">
        <f t="shared" si="9"/>
        <v>0</v>
      </c>
      <c r="F70" s="371"/>
      <c r="G70" s="371"/>
      <c r="H70" s="371"/>
      <c r="I70" s="371"/>
      <c r="J70" s="371"/>
      <c r="K70" s="371"/>
      <c r="L70" s="371"/>
      <c r="M70" s="371"/>
      <c r="N70" s="371"/>
      <c r="O70" s="371"/>
      <c r="P70" s="362" t="s">
        <v>1060</v>
      </c>
      <c r="Q70" s="37"/>
    </row>
    <row r="71" spans="2:17" ht="16.149999999999999" customHeight="1" x14ac:dyDescent="0.2">
      <c r="B71" s="56" t="s">
        <v>1061</v>
      </c>
      <c r="C71"/>
      <c r="D71" s="365" t="s">
        <v>59</v>
      </c>
      <c r="E71" s="364">
        <f t="shared" si="9"/>
        <v>0</v>
      </c>
      <c r="F71" s="371"/>
      <c r="G71" s="371"/>
      <c r="H71" s="371"/>
      <c r="I71" s="371"/>
      <c r="J71" s="371"/>
      <c r="K71" s="371"/>
      <c r="L71" s="371"/>
      <c r="M71" s="371"/>
      <c r="N71" s="371"/>
      <c r="O71" s="371"/>
      <c r="P71" s="362" t="s">
        <v>1062</v>
      </c>
      <c r="Q71" s="37"/>
    </row>
    <row r="72" spans="2:17" ht="16.149999999999999" customHeight="1" thickBot="1" x14ac:dyDescent="0.25">
      <c r="B72" s="59" t="s">
        <v>271</v>
      </c>
      <c r="C72" s="32"/>
      <c r="D72" s="365" t="s">
        <v>59</v>
      </c>
      <c r="E72" s="364">
        <f t="shared" si="9"/>
        <v>0</v>
      </c>
      <c r="F72" s="556"/>
      <c r="G72" s="556"/>
      <c r="H72" s="556"/>
      <c r="I72" s="556"/>
      <c r="J72" s="556"/>
      <c r="K72" s="556"/>
      <c r="L72" s="556"/>
      <c r="M72" s="556"/>
      <c r="N72" s="556"/>
      <c r="O72" s="556"/>
      <c r="P72" s="362" t="s">
        <v>1063</v>
      </c>
      <c r="Q72" s="37"/>
    </row>
    <row r="73" spans="2:17" ht="16.149999999999999" customHeight="1" x14ac:dyDescent="0.2">
      <c r="B73" s="57" t="s">
        <v>2485</v>
      </c>
      <c r="C73" s="32"/>
      <c r="D73" s="365" t="s">
        <v>61</v>
      </c>
      <c r="E73" s="275">
        <f>SUM(F73:O73)</f>
        <v>0</v>
      </c>
      <c r="F73" s="275">
        <f>SUM(F55:F72)</f>
        <v>0</v>
      </c>
      <c r="G73" s="275">
        <f t="shared" ref="G73:O73" si="10">SUM(G55:G72)</f>
        <v>0</v>
      </c>
      <c r="H73" s="275">
        <f t="shared" si="10"/>
        <v>0</v>
      </c>
      <c r="I73" s="275">
        <f t="shared" si="10"/>
        <v>0</v>
      </c>
      <c r="J73" s="275">
        <f t="shared" si="10"/>
        <v>0</v>
      </c>
      <c r="K73" s="275">
        <f t="shared" si="10"/>
        <v>0</v>
      </c>
      <c r="L73" s="275">
        <f t="shared" si="10"/>
        <v>0</v>
      </c>
      <c r="M73" s="275">
        <f t="shared" si="10"/>
        <v>0</v>
      </c>
      <c r="N73" s="275">
        <f>SUM(N55:N72)</f>
        <v>0</v>
      </c>
      <c r="O73" s="275">
        <f t="shared" si="10"/>
        <v>0</v>
      </c>
      <c r="P73" s="362" t="s">
        <v>1064</v>
      </c>
      <c r="Q73" s="37"/>
    </row>
    <row r="74" spans="2:17" ht="16.149999999999999" customHeight="1" x14ac:dyDescent="0.2">
      <c r="B74" s="155"/>
      <c r="C74" s="31"/>
      <c r="D74" s="11"/>
      <c r="E74" s="1"/>
      <c r="F74" s="1"/>
      <c r="G74" s="1"/>
      <c r="H74" s="1"/>
      <c r="I74" s="1"/>
      <c r="J74" s="1"/>
      <c r="K74" s="1"/>
      <c r="L74" s="1"/>
      <c r="M74" s="1"/>
      <c r="N74" s="1"/>
      <c r="O74" s="1"/>
      <c r="P74" s="40"/>
      <c r="Q74" s="37"/>
    </row>
    <row r="75" spans="2:17" ht="16.149999999999999" customHeight="1" x14ac:dyDescent="0.2">
      <c r="B75" s="57" t="s">
        <v>2486</v>
      </c>
      <c r="C75" s="32"/>
      <c r="D75" s="365" t="s">
        <v>61</v>
      </c>
      <c r="E75" s="364">
        <f>SUM(F75:O75)</f>
        <v>0</v>
      </c>
      <c r="F75" s="371"/>
      <c r="G75" s="371"/>
      <c r="H75" s="371"/>
      <c r="I75" s="371"/>
      <c r="J75" s="371"/>
      <c r="K75" s="371"/>
      <c r="L75" s="371"/>
      <c r="M75" s="371"/>
      <c r="N75" s="371"/>
      <c r="O75" s="371"/>
      <c r="P75" s="362" t="s">
        <v>1065</v>
      </c>
      <c r="Q75" s="37"/>
    </row>
    <row r="76" spans="2:17" ht="16.149999999999999" customHeight="1" thickBot="1" x14ac:dyDescent="0.25">
      <c r="B76" s="59" t="s">
        <v>222</v>
      </c>
      <c r="C76" s="32"/>
      <c r="D76" s="365" t="s">
        <v>1</v>
      </c>
      <c r="E76" s="364">
        <f>SUM(F76:O76)</f>
        <v>0</v>
      </c>
      <c r="F76" s="371"/>
      <c r="G76" s="371"/>
      <c r="H76" s="371"/>
      <c r="I76" s="371"/>
      <c r="J76" s="371"/>
      <c r="K76" s="371"/>
      <c r="L76" s="371"/>
      <c r="M76" s="371"/>
      <c r="N76" s="371"/>
      <c r="O76" s="366"/>
      <c r="P76" s="362" t="s">
        <v>1066</v>
      </c>
      <c r="Q76" s="37"/>
    </row>
    <row r="77" spans="2:17" ht="16.149999999999999" customHeight="1" x14ac:dyDescent="0.2">
      <c r="B77" s="57" t="s">
        <v>2487</v>
      </c>
      <c r="C77" s="32"/>
      <c r="D77" s="365" t="s">
        <v>61</v>
      </c>
      <c r="E77" s="275">
        <f>SUM(F77:O77)</f>
        <v>0</v>
      </c>
      <c r="F77" s="275">
        <f t="shared" ref="F77:O77" si="11">SUM(F75:F76)</f>
        <v>0</v>
      </c>
      <c r="G77" s="275">
        <f t="shared" si="11"/>
        <v>0</v>
      </c>
      <c r="H77" s="275">
        <f t="shared" si="11"/>
        <v>0</v>
      </c>
      <c r="I77" s="275">
        <f>SUM(I75:I76)</f>
        <v>0</v>
      </c>
      <c r="J77" s="275">
        <f t="shared" si="11"/>
        <v>0</v>
      </c>
      <c r="K77" s="275">
        <f t="shared" si="11"/>
        <v>0</v>
      </c>
      <c r="L77" s="275">
        <f t="shared" si="11"/>
        <v>0</v>
      </c>
      <c r="M77" s="275">
        <f t="shared" si="11"/>
        <v>0</v>
      </c>
      <c r="N77" s="275">
        <f t="shared" si="11"/>
        <v>0</v>
      </c>
      <c r="O77" s="275">
        <f t="shared" si="11"/>
        <v>0</v>
      </c>
      <c r="P77" s="362" t="s">
        <v>1067</v>
      </c>
      <c r="Q77" s="37"/>
    </row>
    <row r="78" spans="2:17" ht="29.25" customHeight="1" x14ac:dyDescent="0.2">
      <c r="B78" s="43" t="s">
        <v>1098</v>
      </c>
      <c r="C78" s="32"/>
      <c r="D78" s="370" t="s">
        <v>59</v>
      </c>
      <c r="E78" s="364">
        <f>SUM(F78:O78)</f>
        <v>0</v>
      </c>
      <c r="F78" s="371"/>
      <c r="G78" s="371"/>
      <c r="H78" s="371"/>
      <c r="I78" s="371"/>
      <c r="J78" s="371"/>
      <c r="K78" s="371"/>
      <c r="L78" s="371"/>
      <c r="M78" s="366"/>
      <c r="N78" s="371"/>
      <c r="O78" s="371"/>
      <c r="P78" s="362" t="s">
        <v>1068</v>
      </c>
      <c r="Q78" s="37"/>
    </row>
    <row r="79" spans="2:17" ht="16.149999999999999" customHeight="1" x14ac:dyDescent="0.2">
      <c r="B79" s="59" t="s">
        <v>1035</v>
      </c>
      <c r="C79" s="32"/>
      <c r="D79" s="365" t="s">
        <v>61</v>
      </c>
      <c r="E79" s="364">
        <f>SUM(F79:O79)</f>
        <v>0</v>
      </c>
      <c r="F79" s="556"/>
      <c r="G79" s="556"/>
      <c r="H79" s="556"/>
      <c r="I79" s="556"/>
      <c r="J79" s="556"/>
      <c r="K79" s="556"/>
      <c r="L79" s="556"/>
      <c r="M79" s="556"/>
      <c r="N79" s="556"/>
      <c r="O79" s="556"/>
      <c r="P79" s="362" t="s">
        <v>1069</v>
      </c>
      <c r="Q79" s="37"/>
    </row>
    <row r="80" spans="2:17" ht="16.149999999999999" customHeight="1" x14ac:dyDescent="0.2">
      <c r="B80" s="59" t="s">
        <v>1037</v>
      </c>
      <c r="C80" s="32"/>
      <c r="D80" s="365" t="s">
        <v>1</v>
      </c>
      <c r="E80" s="364">
        <f t="shared" ref="E80:E92" si="12">SUM(F80:O80)</f>
        <v>0</v>
      </c>
      <c r="F80" s="371"/>
      <c r="G80" s="371"/>
      <c r="H80" s="371"/>
      <c r="I80" s="371"/>
      <c r="J80" s="371"/>
      <c r="K80" s="371"/>
      <c r="L80" s="371"/>
      <c r="M80" s="371"/>
      <c r="N80" s="371"/>
      <c r="O80" s="371"/>
      <c r="P80" s="362" t="s">
        <v>1070</v>
      </c>
      <c r="Q80" s="37"/>
    </row>
    <row r="81" spans="2:17" ht="16.149999999999999" customHeight="1" x14ac:dyDescent="0.2">
      <c r="B81" s="56" t="s">
        <v>1071</v>
      </c>
      <c r="C81" s="32"/>
      <c r="D81" s="365" t="s">
        <v>61</v>
      </c>
      <c r="E81" s="364">
        <f t="shared" si="12"/>
        <v>0</v>
      </c>
      <c r="F81" s="371"/>
      <c r="G81" s="371"/>
      <c r="H81" s="371"/>
      <c r="I81" s="371"/>
      <c r="J81" s="371"/>
      <c r="K81" s="371"/>
      <c r="L81" s="371"/>
      <c r="M81" s="366"/>
      <c r="N81" s="371"/>
      <c r="O81" s="371"/>
      <c r="P81" s="362" t="s">
        <v>1072</v>
      </c>
      <c r="Q81" s="37"/>
    </row>
    <row r="82" spans="2:17" ht="29.85" customHeight="1" x14ac:dyDescent="0.2">
      <c r="B82" s="687" t="s">
        <v>1043</v>
      </c>
      <c r="C82" s="369" t="s">
        <v>0</v>
      </c>
      <c r="D82" s="370" t="s">
        <v>59</v>
      </c>
      <c r="E82" s="364">
        <f t="shared" si="12"/>
        <v>0</v>
      </c>
      <c r="F82" s="366"/>
      <c r="G82" s="366"/>
      <c r="H82" s="366"/>
      <c r="I82" s="366"/>
      <c r="J82" s="366"/>
      <c r="K82" s="366"/>
      <c r="L82" s="366"/>
      <c r="M82" s="366"/>
      <c r="N82" s="366"/>
      <c r="O82" s="371"/>
      <c r="P82" s="362" t="s">
        <v>1073</v>
      </c>
      <c r="Q82" s="37"/>
    </row>
    <row r="83" spans="2:17" ht="16.149999999999999" customHeight="1" x14ac:dyDescent="0.2">
      <c r="B83" s="59" t="s">
        <v>1045</v>
      </c>
      <c r="C83" s="32"/>
      <c r="D83" s="365" t="s">
        <v>61</v>
      </c>
      <c r="E83" s="364">
        <f t="shared" si="12"/>
        <v>0</v>
      </c>
      <c r="F83" s="371"/>
      <c r="G83" s="371"/>
      <c r="H83" s="371"/>
      <c r="I83" s="371"/>
      <c r="J83" s="371"/>
      <c r="K83" s="371"/>
      <c r="L83" s="371"/>
      <c r="M83" s="371"/>
      <c r="N83" s="371"/>
      <c r="O83" s="371"/>
      <c r="P83" s="362" t="s">
        <v>1074</v>
      </c>
      <c r="Q83" s="37"/>
    </row>
    <row r="84" spans="2:17" ht="16.149999999999999" customHeight="1" x14ac:dyDescent="0.2">
      <c r="B84" s="59" t="s">
        <v>1047</v>
      </c>
      <c r="C84" s="32"/>
      <c r="D84" s="365" t="s">
        <v>61</v>
      </c>
      <c r="E84" s="364">
        <f t="shared" si="12"/>
        <v>0</v>
      </c>
      <c r="F84" s="371"/>
      <c r="G84" s="371"/>
      <c r="H84" s="371"/>
      <c r="I84" s="371"/>
      <c r="J84" s="371"/>
      <c r="K84" s="371"/>
      <c r="L84" s="371"/>
      <c r="M84" s="371"/>
      <c r="N84" s="371"/>
      <c r="O84" s="371"/>
      <c r="P84" s="362" t="s">
        <v>1075</v>
      </c>
      <c r="Q84" s="37"/>
    </row>
    <row r="85" spans="2:17" ht="16.149999999999999" customHeight="1" x14ac:dyDescent="0.2">
      <c r="B85" s="59" t="s">
        <v>1049</v>
      </c>
      <c r="C85" s="32"/>
      <c r="D85" s="365" t="s">
        <v>59</v>
      </c>
      <c r="E85" s="364">
        <f t="shared" si="12"/>
        <v>0</v>
      </c>
      <c r="F85" s="371"/>
      <c r="G85" s="371"/>
      <c r="H85" s="371"/>
      <c r="I85" s="371"/>
      <c r="J85" s="371"/>
      <c r="K85" s="371"/>
      <c r="L85" s="371"/>
      <c r="M85" s="371"/>
      <c r="N85" s="371"/>
      <c r="O85" s="371"/>
      <c r="P85" s="362" t="s">
        <v>1076</v>
      </c>
      <c r="Q85" s="37"/>
    </row>
    <row r="86" spans="2:17" ht="16.149999999999999" customHeight="1" x14ac:dyDescent="0.2">
      <c r="B86" s="59" t="s">
        <v>1051</v>
      </c>
      <c r="C86" s="32"/>
      <c r="D86" s="365" t="s">
        <v>59</v>
      </c>
      <c r="E86" s="364">
        <f t="shared" si="12"/>
        <v>0</v>
      </c>
      <c r="F86" s="371"/>
      <c r="G86" s="371"/>
      <c r="H86" s="371"/>
      <c r="I86" s="371"/>
      <c r="J86" s="371"/>
      <c r="K86" s="371"/>
      <c r="L86" s="371"/>
      <c r="M86" s="371"/>
      <c r="N86" s="371"/>
      <c r="O86" s="371"/>
      <c r="P86" s="362" t="s">
        <v>1077</v>
      </c>
      <c r="Q86" s="37"/>
    </row>
    <row r="87" spans="2:17" ht="16.149999999999999" customHeight="1" x14ac:dyDescent="0.2">
      <c r="B87" s="59" t="s">
        <v>1053</v>
      </c>
      <c r="C87" s="369" t="s">
        <v>0</v>
      </c>
      <c r="D87" s="365" t="s">
        <v>1</v>
      </c>
      <c r="E87" s="364">
        <f t="shared" si="12"/>
        <v>0</v>
      </c>
      <c r="F87" s="371"/>
      <c r="G87" s="371"/>
      <c r="H87" s="371"/>
      <c r="I87" s="371"/>
      <c r="J87" s="371"/>
      <c r="K87" s="371"/>
      <c r="L87" s="371"/>
      <c r="M87" s="371"/>
      <c r="N87" s="371"/>
      <c r="O87" s="371"/>
      <c r="P87" s="362" t="s">
        <v>1078</v>
      </c>
      <c r="Q87" s="37"/>
    </row>
    <row r="88" spans="2:17" ht="16.149999999999999" customHeight="1" x14ac:dyDescent="0.2">
      <c r="B88" s="59" t="s">
        <v>1055</v>
      </c>
      <c r="C88" s="32"/>
      <c r="D88" s="365" t="s">
        <v>1</v>
      </c>
      <c r="E88" s="364">
        <f>SUM(F88:O88)</f>
        <v>0</v>
      </c>
      <c r="F88" s="371"/>
      <c r="G88" s="371"/>
      <c r="H88" s="371"/>
      <c r="I88" s="371"/>
      <c r="J88" s="371"/>
      <c r="K88" s="371"/>
      <c r="L88" s="371"/>
      <c r="M88" s="371"/>
      <c r="N88" s="371"/>
      <c r="O88" s="371"/>
      <c r="P88" s="362" t="s">
        <v>1079</v>
      </c>
      <c r="Q88" s="37"/>
    </row>
    <row r="89" spans="2:17" ht="16.149999999999999" customHeight="1" x14ac:dyDescent="0.2">
      <c r="B89" s="56" t="s">
        <v>1057</v>
      </c>
      <c r="C89"/>
      <c r="D89" s="365" t="s">
        <v>1</v>
      </c>
      <c r="E89" s="364">
        <f t="shared" si="12"/>
        <v>0</v>
      </c>
      <c r="F89" s="371"/>
      <c r="G89" s="371"/>
      <c r="H89" s="371"/>
      <c r="I89" s="371"/>
      <c r="J89" s="371"/>
      <c r="K89" s="371"/>
      <c r="L89" s="371"/>
      <c r="M89" s="371"/>
      <c r="N89" s="371"/>
      <c r="O89" s="371"/>
      <c r="P89" s="362" t="s">
        <v>1080</v>
      </c>
      <c r="Q89" s="37"/>
    </row>
    <row r="90" spans="2:17" ht="16.149999999999999" customHeight="1" x14ac:dyDescent="0.2">
      <c r="B90" s="59" t="s">
        <v>1059</v>
      </c>
      <c r="C90" s="32"/>
      <c r="D90" s="365" t="s">
        <v>1</v>
      </c>
      <c r="E90" s="364">
        <f t="shared" si="12"/>
        <v>0</v>
      </c>
      <c r="F90" s="371"/>
      <c r="G90" s="371"/>
      <c r="H90" s="371"/>
      <c r="I90" s="371"/>
      <c r="J90" s="371"/>
      <c r="K90" s="371"/>
      <c r="L90" s="371"/>
      <c r="M90" s="371"/>
      <c r="N90" s="371"/>
      <c r="O90" s="371"/>
      <c r="P90" s="362" t="s">
        <v>1081</v>
      </c>
      <c r="Q90" s="37"/>
    </row>
    <row r="91" spans="2:17" ht="16.149999999999999" customHeight="1" x14ac:dyDescent="0.2">
      <c r="B91" s="59" t="s">
        <v>1061</v>
      </c>
      <c r="C91" s="32"/>
      <c r="D91" s="365" t="s">
        <v>59</v>
      </c>
      <c r="E91" s="364">
        <f t="shared" si="12"/>
        <v>0</v>
      </c>
      <c r="F91" s="371"/>
      <c r="G91" s="371"/>
      <c r="H91" s="371"/>
      <c r="I91" s="371"/>
      <c r="J91" s="371"/>
      <c r="K91" s="371"/>
      <c r="L91" s="371"/>
      <c r="M91" s="371"/>
      <c r="N91" s="371"/>
      <c r="O91" s="371"/>
      <c r="P91" s="362" t="s">
        <v>1082</v>
      </c>
      <c r="Q91" s="37"/>
    </row>
    <row r="92" spans="2:17" ht="16.149999999999999" customHeight="1" thickBot="1" x14ac:dyDescent="0.25">
      <c r="B92" s="59" t="s">
        <v>271</v>
      </c>
      <c r="C92" s="32"/>
      <c r="D92" s="365" t="s">
        <v>59</v>
      </c>
      <c r="E92" s="364">
        <f t="shared" si="12"/>
        <v>0</v>
      </c>
      <c r="F92" s="556"/>
      <c r="G92" s="556"/>
      <c r="H92" s="556"/>
      <c r="I92" s="556"/>
      <c r="J92" s="556"/>
      <c r="K92" s="556"/>
      <c r="L92" s="556"/>
      <c r="M92" s="556"/>
      <c r="N92" s="556"/>
      <c r="O92" s="556"/>
      <c r="P92" s="362" t="s">
        <v>1083</v>
      </c>
      <c r="Q92" s="37"/>
    </row>
    <row r="93" spans="2:17" ht="16.149999999999999" customHeight="1" x14ac:dyDescent="0.2">
      <c r="B93" s="57" t="s">
        <v>2488</v>
      </c>
      <c r="C93" s="32"/>
      <c r="D93" s="365" t="s">
        <v>61</v>
      </c>
      <c r="E93" s="275">
        <f>SUM(F93:O93)</f>
        <v>0</v>
      </c>
      <c r="F93" s="275">
        <f t="shared" ref="F93:O93" si="13">SUM(F77:F92)</f>
        <v>0</v>
      </c>
      <c r="G93" s="275">
        <f t="shared" si="13"/>
        <v>0</v>
      </c>
      <c r="H93" s="275">
        <f t="shared" si="13"/>
        <v>0</v>
      </c>
      <c r="I93" s="275">
        <f t="shared" si="13"/>
        <v>0</v>
      </c>
      <c r="J93" s="275">
        <f t="shared" si="13"/>
        <v>0</v>
      </c>
      <c r="K93" s="275">
        <f t="shared" si="13"/>
        <v>0</v>
      </c>
      <c r="L93" s="275">
        <f t="shared" si="13"/>
        <v>0</v>
      </c>
      <c r="M93" s="275">
        <f>SUM(M77:M92)</f>
        <v>0</v>
      </c>
      <c r="N93" s="275">
        <f t="shared" si="13"/>
        <v>0</v>
      </c>
      <c r="O93" s="275">
        <f t="shared" si="13"/>
        <v>0</v>
      </c>
      <c r="P93" s="362" t="s">
        <v>1084</v>
      </c>
      <c r="Q93" s="37"/>
    </row>
    <row r="94" spans="2:17" ht="16.149999999999999" customHeight="1" thickBot="1" x14ac:dyDescent="0.25">
      <c r="B94" s="131"/>
      <c r="C94" s="31"/>
      <c r="D94" s="11"/>
      <c r="E94" s="1"/>
      <c r="F94" s="1"/>
      <c r="G94" s="1"/>
      <c r="H94" s="1"/>
      <c r="I94" s="1"/>
      <c r="J94" s="1"/>
      <c r="K94" s="1"/>
      <c r="L94" s="1"/>
      <c r="M94" s="1"/>
      <c r="N94" s="1"/>
      <c r="O94" s="1"/>
      <c r="P94" s="40"/>
      <c r="Q94" s="37"/>
    </row>
    <row r="95" spans="2:17" ht="16.149999999999999" customHeight="1" thickBot="1" x14ac:dyDescent="0.25">
      <c r="B95" s="68" t="s">
        <v>2489</v>
      </c>
      <c r="C95" s="66"/>
      <c r="D95" s="265" t="s">
        <v>61</v>
      </c>
      <c r="E95" s="275">
        <f>E73-E93</f>
        <v>0</v>
      </c>
      <c r="F95" s="275">
        <f t="shared" ref="F95:O95" si="14">F73-F93</f>
        <v>0</v>
      </c>
      <c r="G95" s="275">
        <f t="shared" si="14"/>
        <v>0</v>
      </c>
      <c r="H95" s="275">
        <f t="shared" si="14"/>
        <v>0</v>
      </c>
      <c r="I95" s="275">
        <f t="shared" si="14"/>
        <v>0</v>
      </c>
      <c r="J95" s="275">
        <f t="shared" si="14"/>
        <v>0</v>
      </c>
      <c r="K95" s="275">
        <f>K73-K93</f>
        <v>0</v>
      </c>
      <c r="L95" s="275">
        <f t="shared" si="14"/>
        <v>0</v>
      </c>
      <c r="M95" s="275">
        <f t="shared" si="14"/>
        <v>0</v>
      </c>
      <c r="N95" s="275">
        <f t="shared" si="14"/>
        <v>0</v>
      </c>
      <c r="O95" s="275">
        <f t="shared" si="14"/>
        <v>0</v>
      </c>
      <c r="P95" s="362" t="s">
        <v>1085</v>
      </c>
      <c r="Q95" s="37"/>
    </row>
    <row r="96" spans="2:17" ht="16.149999999999999" customHeight="1" thickTop="1" thickBot="1" x14ac:dyDescent="0.25">
      <c r="B96" s="45"/>
      <c r="C96" s="45"/>
      <c r="D96" s="45"/>
      <c r="E96" s="45"/>
      <c r="F96" s="45"/>
      <c r="G96" s="45"/>
      <c r="H96" s="45"/>
      <c r="I96" s="45"/>
      <c r="J96" s="45"/>
      <c r="K96" s="45"/>
      <c r="L96" s="45"/>
      <c r="M96" s="45"/>
      <c r="N96" s="45"/>
      <c r="O96" s="45"/>
      <c r="P96" s="46"/>
    </row>
    <row r="97" spans="2:8" ht="16.149999999999999" customHeight="1" thickTop="1" thickBot="1" x14ac:dyDescent="0.25">
      <c r="B97" s="220"/>
      <c r="C97" s="523"/>
      <c r="D97" s="523"/>
      <c r="E97" s="222"/>
      <c r="F97" s="506" t="s">
        <v>2455</v>
      </c>
      <c r="G97" s="507">
        <v>6</v>
      </c>
    </row>
    <row r="98" spans="2:8" ht="16.149999999999999" customHeight="1" thickTop="1" x14ac:dyDescent="0.2">
      <c r="B98" s="156" t="s">
        <v>1099</v>
      </c>
      <c r="C98"/>
      <c r="D98"/>
      <c r="E98" s="495" t="s">
        <v>1100</v>
      </c>
      <c r="F98" s="344" t="s">
        <v>1101</v>
      </c>
      <c r="G98" s="346" t="s">
        <v>55</v>
      </c>
      <c r="H98" s="37"/>
    </row>
    <row r="99" spans="2:8" ht="12.75" x14ac:dyDescent="0.2">
      <c r="B99" s="50"/>
      <c r="C99"/>
      <c r="D99" s="783" t="s">
        <v>2</v>
      </c>
      <c r="E99" s="27" t="s">
        <v>1102</v>
      </c>
      <c r="F99" s="27" t="s">
        <v>1103</v>
      </c>
      <c r="G99" s="39"/>
      <c r="H99" s="37"/>
    </row>
    <row r="100" spans="2:8" ht="16.149999999999999" customHeight="1" thickBot="1" x14ac:dyDescent="0.25">
      <c r="B100" s="51"/>
      <c r="C100" s="372" t="s">
        <v>0</v>
      </c>
      <c r="D100" s="784"/>
      <c r="E100" s="157" t="s">
        <v>1104</v>
      </c>
      <c r="F100" s="157" t="s">
        <v>1104</v>
      </c>
      <c r="G100" s="362" t="s">
        <v>57</v>
      </c>
      <c r="H100" s="37"/>
    </row>
    <row r="101" spans="2:8" ht="16.149999999999999" customHeight="1" x14ac:dyDescent="0.2">
      <c r="B101" s="60" t="s">
        <v>1105</v>
      </c>
      <c r="C101"/>
      <c r="D101"/>
      <c r="E101" s="1"/>
      <c r="F101" s="1"/>
      <c r="G101" s="40"/>
      <c r="H101" s="37"/>
    </row>
    <row r="102" spans="2:8" ht="16.149999999999999" customHeight="1" x14ac:dyDescent="0.2">
      <c r="B102" s="59" t="s">
        <v>27</v>
      </c>
      <c r="C102" s="32"/>
      <c r="D102" s="365" t="s">
        <v>61</v>
      </c>
      <c r="E102" s="368"/>
      <c r="F102" s="368"/>
      <c r="G102" s="362" t="s">
        <v>1106</v>
      </c>
      <c r="H102" s="37"/>
    </row>
    <row r="103" spans="2:8" ht="16.149999999999999" customHeight="1" x14ac:dyDescent="0.2">
      <c r="B103" s="56" t="s">
        <v>1025</v>
      </c>
      <c r="C103"/>
      <c r="D103" s="365" t="s">
        <v>61</v>
      </c>
      <c r="E103" s="368"/>
      <c r="F103" s="368"/>
      <c r="G103" s="362" t="s">
        <v>1107</v>
      </c>
      <c r="H103" s="37"/>
    </row>
    <row r="104" spans="2:8" ht="16.149999999999999" customHeight="1" x14ac:dyDescent="0.2">
      <c r="B104" s="59" t="s">
        <v>1027</v>
      </c>
      <c r="C104" s="32"/>
      <c r="D104" s="365" t="s">
        <v>61</v>
      </c>
      <c r="E104" s="368"/>
      <c r="F104" s="368"/>
      <c r="G104" s="362" t="s">
        <v>1108</v>
      </c>
      <c r="H104" s="37"/>
    </row>
    <row r="105" spans="2:8" ht="16.149999999999999" customHeight="1" x14ac:dyDescent="0.2">
      <c r="B105" s="79" t="s">
        <v>1109</v>
      </c>
      <c r="C105" s="58"/>
      <c r="D105" s="3"/>
      <c r="E105" s="1"/>
      <c r="F105" s="1"/>
      <c r="G105" s="40"/>
      <c r="H105" s="37"/>
    </row>
    <row r="106" spans="2:8" ht="16.149999999999999" customHeight="1" x14ac:dyDescent="0.2">
      <c r="B106" s="59" t="s">
        <v>1021</v>
      </c>
      <c r="C106" s="32"/>
      <c r="D106" s="365" t="s">
        <v>61</v>
      </c>
      <c r="E106" s="368"/>
      <c r="F106" s="368"/>
      <c r="G106" s="362" t="s">
        <v>1110</v>
      </c>
      <c r="H106" s="37"/>
    </row>
    <row r="107" spans="2:8" ht="16.149999999999999" customHeight="1" x14ac:dyDescent="0.2">
      <c r="B107" s="59" t="s">
        <v>1022</v>
      </c>
      <c r="C107" s="32"/>
      <c r="D107" s="365" t="s">
        <v>61</v>
      </c>
      <c r="E107" s="368"/>
      <c r="F107" s="368"/>
      <c r="G107" s="362" t="s">
        <v>1111</v>
      </c>
      <c r="H107" s="37"/>
    </row>
    <row r="108" spans="2:8" ht="16.149999999999999" customHeight="1" x14ac:dyDescent="0.2">
      <c r="B108" s="59" t="s">
        <v>1023</v>
      </c>
      <c r="C108" s="32"/>
      <c r="D108" s="365" t="s">
        <v>61</v>
      </c>
      <c r="E108" s="368"/>
      <c r="F108" s="368"/>
      <c r="G108" s="362" t="s">
        <v>1112</v>
      </c>
      <c r="H108" s="37"/>
    </row>
    <row r="109" spans="2:8" ht="16.149999999999999" customHeight="1" x14ac:dyDescent="0.2">
      <c r="B109" s="59" t="s">
        <v>1097</v>
      </c>
      <c r="C109" s="32"/>
      <c r="D109" s="365" t="s">
        <v>61</v>
      </c>
      <c r="E109" s="368"/>
      <c r="F109" s="368"/>
      <c r="G109" s="362" t="s">
        <v>1113</v>
      </c>
      <c r="H109" s="37"/>
    </row>
    <row r="110" spans="2:8" ht="16.149999999999999" customHeight="1" thickBot="1" x14ac:dyDescent="0.25">
      <c r="B110" s="139" t="s">
        <v>1026</v>
      </c>
      <c r="C110" s="66"/>
      <c r="D110" s="265" t="s">
        <v>61</v>
      </c>
      <c r="E110" s="368"/>
      <c r="F110" s="368"/>
      <c r="G110" s="362" t="s">
        <v>1114</v>
      </c>
      <c r="H110" s="37"/>
    </row>
    <row r="111" spans="2:8" ht="16.149999999999999" customHeight="1" thickTop="1" x14ac:dyDescent="0.2">
      <c r="B111" s="45"/>
      <c r="C111" s="45"/>
      <c r="D111" s="45"/>
      <c r="E111" s="45"/>
      <c r="F111" s="45"/>
      <c r="G111" s="46"/>
    </row>
  </sheetData>
  <sheetProtection algorithmName="SHA-512" hashValue="SBDfM52Sbv3UPxPPjBI7EEOCbiwani/TR3HsoGmj2CT0WP+Y4RvsZVJ/vgfFwvnwxhunpIuCUq2NUyQxFyetPA==" saltValue="0g5FAHfhfM7QZbknIV2MBA==" spinCount="100000" sheet="1" objects="1" scenarios="1"/>
  <mergeCells count="3">
    <mergeCell ref="D99:D100"/>
    <mergeCell ref="D7:D9"/>
    <mergeCell ref="D50:D52"/>
  </mergeCells>
  <conditionalFormatting sqref="B97:D97">
    <cfRule type="expression" dxfId="16" priority="1">
      <formula>IF(sysPeriod="M09",0,1)</formula>
    </cfRule>
  </conditionalFormatting>
  <dataValidations count="6">
    <dataValidation allowBlank="1" showInputMessage="1" showErrorMessage="1" promptTitle="Transfers from consol charity" prompt="For providers consolidating a charity. Where the charity recognises disposal of an asset donated to the trust in year, upon consolidation this may be reclassified from disposals/additions and recognised as a transfer. NOT needed where charity passes cash." sqref="C33 C16 C82 C62" xr:uid="{C090A895-0DB6-4367-8FA0-5420B456A29C}"/>
    <dataValidation type="decimal" operator="lessThanOrEqual" allowBlank="1" showErrorMessage="1" errorTitle="Must be negative" error="Transfer out of the charity must reduce accumulated amortisation" sqref="O32:O33" xr:uid="{D339B1A5-4CC2-4037-AC2A-6486191B3C3F}">
      <formula1>0</formula1>
    </dataValidation>
    <dataValidation allowBlank="1" showInputMessage="1" showErrorMessage="1" promptTitle="Intangible assets' revaluations" prompt="This line can also be used to write out amortisation following a revaluation if it has not been taken through impairments._x000a_" sqref="C67 C87 C21 C38" xr:uid="{025ED47D-CD73-492A-9054-2FE4417CBC65}"/>
    <dataValidation allowBlank="1" showInputMessage="1" showErrorMessage="1" promptTitle="Economic lives" prompt="This note forms part of accounting policies. As such the figures disclosed here should be the full useful lives of assets and not the remaining useful lives. These lives are not expected to reduce year on year." sqref="C100" xr:uid="{2187E541-464A-4003-9008-B04E335231AF}"/>
    <dataValidation type="decimal" allowBlank="1" showInputMessage="1" showErrorMessage="1" errorTitle="Numeric values expected" error="Text cannot be entered in these cells. If you have no assets in a given category, please leave blank. 500 years is the maximum value that can be entered." sqref="E106:F110 E102:F104" xr:uid="{35EBE2A8-E2D0-4D5C-B8F8-BF386F304270}">
      <formula1>0</formula1>
      <formula2>500</formula2>
    </dataValidation>
    <dataValidation type="decimal" operator="lessThanOrEqual" allowBlank="1" showInputMessage="1" showErrorMessage="1" errorTitle="Figure entered must be negative" error="On implementation of IFRS 16 any existing finance leased assets should be reclassified to right of use assets. This figure must be negative." sqref="F78:L78 N78:O78 F56:L56 N56:O56" xr:uid="{68988379-D9BB-4829-8000-69E57496EA45}">
      <formula1>0</formula1>
    </dataValidation>
  </dataValidations>
  <pageMargins left="0.7" right="0.7" top="0.75" bottom="0.75" header="0.3" footer="0.3"/>
  <pageSetup paperSize="9" scale="53" fitToHeight="0" orientation="landscape" r:id="rId1"/>
  <rowBreaks count="1" manualBreakCount="1">
    <brk id="47" min="1" max="1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2265F-5545-49B2-951E-923F36008225}">
  <sheetPr codeName="Sheet74">
    <tabColor theme="2"/>
    <pageSetUpPr fitToPage="1"/>
  </sheetPr>
  <dimension ref="B1:P143"/>
  <sheetViews>
    <sheetView showGridLines="0" zoomScale="85" zoomScaleNormal="85" workbookViewId="0"/>
  </sheetViews>
  <sheetFormatPr defaultColWidth="13.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8" width="13.28515625" style="15"/>
    <col min="9" max="9" width="13.7109375" style="15" customWidth="1"/>
    <col min="10" max="16384" width="13.28515625" style="15"/>
  </cols>
  <sheetData>
    <row r="1" spans="2:16" ht="18.75" customHeight="1" x14ac:dyDescent="0.2">
      <c r="B1" s="16"/>
    </row>
    <row r="2" spans="2:16" ht="18.75" customHeight="1" x14ac:dyDescent="0.25">
      <c r="B2" s="17" t="s">
        <v>2456</v>
      </c>
    </row>
    <row r="3" spans="2:16" ht="18.75" customHeight="1" x14ac:dyDescent="0.25">
      <c r="B3" s="17" t="str">
        <f ca="1">MID(CELL("filename",E3),FIND("]",CELL("filename",E4))+1,99)</f>
        <v>TAC14 PPE</v>
      </c>
    </row>
    <row r="4" spans="2:16" ht="18.75" customHeight="1" thickBot="1" x14ac:dyDescent="0.25">
      <c r="B4" s="18" t="s">
        <v>3</v>
      </c>
    </row>
    <row r="5" spans="2:16" ht="16.149999999999999" customHeight="1" thickTop="1" thickBot="1" x14ac:dyDescent="0.25">
      <c r="B5" s="35"/>
      <c r="C5" s="35"/>
      <c r="D5" s="35"/>
      <c r="E5" s="35"/>
      <c r="F5" s="35"/>
      <c r="G5" s="35"/>
      <c r="H5" s="35"/>
      <c r="I5" s="35"/>
      <c r="J5" s="35"/>
      <c r="K5" s="35"/>
      <c r="L5" s="35"/>
      <c r="M5" s="35"/>
      <c r="N5" s="506" t="s">
        <v>2455</v>
      </c>
      <c r="O5" s="507">
        <v>1</v>
      </c>
    </row>
    <row r="6" spans="2:16" ht="16.149999999999999" customHeight="1" thickTop="1" x14ac:dyDescent="0.2">
      <c r="B6" s="156" t="s">
        <v>2490</v>
      </c>
      <c r="C6"/>
      <c r="D6"/>
      <c r="E6" s="344" t="s">
        <v>1115</v>
      </c>
      <c r="F6" s="344" t="s">
        <v>1116</v>
      </c>
      <c r="G6" s="344" t="s">
        <v>1117</v>
      </c>
      <c r="H6" s="344" t="s">
        <v>1118</v>
      </c>
      <c r="I6" s="344" t="s">
        <v>1119</v>
      </c>
      <c r="J6" s="344" t="s">
        <v>1120</v>
      </c>
      <c r="K6" s="344" t="s">
        <v>1121</v>
      </c>
      <c r="L6" s="344" t="s">
        <v>1122</v>
      </c>
      <c r="M6" s="344" t="s">
        <v>1123</v>
      </c>
      <c r="N6" s="344" t="s">
        <v>1124</v>
      </c>
      <c r="O6" s="346" t="s">
        <v>55</v>
      </c>
      <c r="P6" s="37"/>
    </row>
    <row r="7" spans="2:16" ht="63.75" x14ac:dyDescent="0.2">
      <c r="B7" s="50"/>
      <c r="C7"/>
      <c r="D7" s="783" t="s">
        <v>2</v>
      </c>
      <c r="E7" s="27" t="s">
        <v>19</v>
      </c>
      <c r="F7" s="27" t="s">
        <v>23</v>
      </c>
      <c r="G7" s="27" t="s">
        <v>1125</v>
      </c>
      <c r="H7" s="27" t="s">
        <v>24</v>
      </c>
      <c r="I7" s="27" t="s">
        <v>1126</v>
      </c>
      <c r="J7" s="27" t="s">
        <v>25</v>
      </c>
      <c r="K7" s="27" t="s">
        <v>26</v>
      </c>
      <c r="L7" s="27" t="s">
        <v>27</v>
      </c>
      <c r="M7" s="27" t="s">
        <v>28</v>
      </c>
      <c r="N7" s="71" t="s">
        <v>1127</v>
      </c>
      <c r="O7" s="39"/>
      <c r="P7" s="37"/>
    </row>
    <row r="8" spans="2:16" ht="16.149999999999999" customHeight="1" x14ac:dyDescent="0.2">
      <c r="B8" s="50"/>
      <c r="C8"/>
      <c r="D8" s="783"/>
      <c r="E8" s="28" t="s">
        <v>2457</v>
      </c>
      <c r="F8" s="28" t="s">
        <v>2457</v>
      </c>
      <c r="G8" s="28" t="s">
        <v>2457</v>
      </c>
      <c r="H8" s="28" t="s">
        <v>2457</v>
      </c>
      <c r="I8" s="28" t="s">
        <v>2457</v>
      </c>
      <c r="J8" s="28" t="s">
        <v>2457</v>
      </c>
      <c r="K8" s="28" t="s">
        <v>2457</v>
      </c>
      <c r="L8" s="28" t="s">
        <v>2457</v>
      </c>
      <c r="M8" s="28" t="s">
        <v>2457</v>
      </c>
      <c r="N8" s="73" t="s">
        <v>2457</v>
      </c>
      <c r="O8" s="39"/>
      <c r="P8" s="37"/>
    </row>
    <row r="9" spans="2:16" ht="16.149999999999999" customHeight="1" thickBot="1" x14ac:dyDescent="0.25">
      <c r="B9" s="51"/>
      <c r="C9" s="13"/>
      <c r="D9" s="784"/>
      <c r="E9" s="158" t="s">
        <v>56</v>
      </c>
      <c r="F9" s="158" t="s">
        <v>56</v>
      </c>
      <c r="G9" s="158" t="s">
        <v>56</v>
      </c>
      <c r="H9" s="158" t="s">
        <v>56</v>
      </c>
      <c r="I9" s="158" t="s">
        <v>56</v>
      </c>
      <c r="J9" s="158" t="s">
        <v>56</v>
      </c>
      <c r="K9" s="158" t="s">
        <v>56</v>
      </c>
      <c r="L9" s="158" t="s">
        <v>56</v>
      </c>
      <c r="M9" s="158" t="s">
        <v>56</v>
      </c>
      <c r="N9" s="159" t="s">
        <v>56</v>
      </c>
      <c r="O9" s="362" t="s">
        <v>57</v>
      </c>
      <c r="P9" s="37"/>
    </row>
    <row r="10" spans="2:16" ht="16.149999999999999" customHeight="1" x14ac:dyDescent="0.2">
      <c r="B10" s="627" t="s">
        <v>2477</v>
      </c>
      <c r="C10" s="54"/>
      <c r="D10" s="295" t="s">
        <v>61</v>
      </c>
      <c r="E10" s="364">
        <f>SUM(F10:N10)</f>
        <v>0</v>
      </c>
      <c r="F10" s="364">
        <f>F84</f>
        <v>0</v>
      </c>
      <c r="G10" s="364">
        <f t="shared" ref="G10:N10" si="0">G84</f>
        <v>0</v>
      </c>
      <c r="H10" s="364">
        <f t="shared" si="0"/>
        <v>0</v>
      </c>
      <c r="I10" s="364">
        <f t="shared" si="0"/>
        <v>0</v>
      </c>
      <c r="J10" s="364">
        <f t="shared" si="0"/>
        <v>0</v>
      </c>
      <c r="K10" s="364">
        <f t="shared" si="0"/>
        <v>0</v>
      </c>
      <c r="L10" s="364">
        <f t="shared" si="0"/>
        <v>0</v>
      </c>
      <c r="M10" s="364">
        <f t="shared" si="0"/>
        <v>0</v>
      </c>
      <c r="N10" s="364">
        <f t="shared" si="0"/>
        <v>0</v>
      </c>
      <c r="O10" s="362" t="s">
        <v>1128</v>
      </c>
      <c r="P10" s="37"/>
    </row>
    <row r="11" spans="2:16" ht="16.149999999999999" customHeight="1" x14ac:dyDescent="0.2">
      <c r="B11" s="92" t="s">
        <v>1035</v>
      </c>
      <c r="C11" s="32"/>
      <c r="D11" s="365" t="s">
        <v>61</v>
      </c>
      <c r="E11" s="364">
        <f>SUM(F11:N11)</f>
        <v>0</v>
      </c>
      <c r="F11" s="556"/>
      <c r="G11" s="556"/>
      <c r="H11" s="556"/>
      <c r="I11" s="556"/>
      <c r="J11" s="556"/>
      <c r="K11" s="556"/>
      <c r="L11" s="556"/>
      <c r="M11" s="556"/>
      <c r="N11" s="556"/>
      <c r="O11" s="362" t="s">
        <v>1132</v>
      </c>
      <c r="P11" s="37"/>
    </row>
    <row r="12" spans="2:16" ht="16.149999999999999" customHeight="1" x14ac:dyDescent="0.2">
      <c r="B12" s="81" t="s">
        <v>1037</v>
      </c>
      <c r="C12"/>
      <c r="D12" s="365" t="s">
        <v>1</v>
      </c>
      <c r="E12" s="364">
        <f t="shared" ref="E12:E31" si="1">SUM(F12:N12)</f>
        <v>0</v>
      </c>
      <c r="F12" s="515"/>
      <c r="G12" s="515"/>
      <c r="H12" s="515"/>
      <c r="I12" s="515"/>
      <c r="J12" s="515"/>
      <c r="K12" s="515"/>
      <c r="L12" s="515"/>
      <c r="M12" s="515"/>
      <c r="N12" s="515"/>
      <c r="O12" s="362" t="s">
        <v>1133</v>
      </c>
      <c r="P12" s="37"/>
    </row>
    <row r="13" spans="2:16" ht="16.149999999999999" customHeight="1" x14ac:dyDescent="0.2">
      <c r="B13" s="78" t="s">
        <v>2631</v>
      </c>
      <c r="C13" s="369" t="s">
        <v>0</v>
      </c>
      <c r="D13" s="365" t="s">
        <v>61</v>
      </c>
      <c r="E13" s="364">
        <f t="shared" si="1"/>
        <v>0</v>
      </c>
      <c r="F13" s="368"/>
      <c r="G13" s="368"/>
      <c r="H13" s="368"/>
      <c r="I13" s="368"/>
      <c r="J13" s="368"/>
      <c r="K13" s="368"/>
      <c r="L13" s="368"/>
      <c r="M13" s="368"/>
      <c r="N13" s="368"/>
      <c r="O13" s="362" t="s">
        <v>1134</v>
      </c>
      <c r="P13" s="37"/>
    </row>
    <row r="14" spans="2:16" ht="16.149999999999999" customHeight="1" x14ac:dyDescent="0.2">
      <c r="B14" s="43" t="s">
        <v>2632</v>
      </c>
      <c r="C14" s="369" t="s">
        <v>0</v>
      </c>
      <c r="D14" s="365" t="s">
        <v>61</v>
      </c>
      <c r="E14" s="364">
        <f t="shared" si="1"/>
        <v>0</v>
      </c>
      <c r="F14" s="368"/>
      <c r="G14" s="368"/>
      <c r="H14" s="368"/>
      <c r="I14" s="368"/>
      <c r="J14" s="368"/>
      <c r="K14" s="368"/>
      <c r="L14" s="368"/>
      <c r="M14" s="368"/>
      <c r="N14" s="368"/>
      <c r="O14" s="362" t="s">
        <v>1135</v>
      </c>
      <c r="P14" s="37"/>
    </row>
    <row r="15" spans="2:16" ht="16.149999999999999" customHeight="1" x14ac:dyDescent="0.2">
      <c r="B15" s="56" t="s">
        <v>1040</v>
      </c>
      <c r="C15"/>
      <c r="D15" s="365" t="s">
        <v>61</v>
      </c>
      <c r="E15" s="364">
        <f t="shared" si="1"/>
        <v>0</v>
      </c>
      <c r="F15" s="368"/>
      <c r="G15" s="368"/>
      <c r="H15" s="368"/>
      <c r="I15" s="368"/>
      <c r="J15" s="368"/>
      <c r="K15" s="368"/>
      <c r="L15" s="368"/>
      <c r="M15" s="368"/>
      <c r="N15" s="368"/>
      <c r="O15" s="362" t="s">
        <v>1136</v>
      </c>
      <c r="P15" s="37"/>
    </row>
    <row r="16" spans="2:16" ht="16.149999999999999" customHeight="1" x14ac:dyDescent="0.2">
      <c r="B16" s="78" t="s">
        <v>18</v>
      </c>
      <c r="C16" s="33"/>
      <c r="D16" s="365" t="s">
        <v>61</v>
      </c>
      <c r="E16" s="364">
        <f t="shared" si="1"/>
        <v>0</v>
      </c>
      <c r="F16" s="368"/>
      <c r="G16" s="368"/>
      <c r="H16" s="368"/>
      <c r="I16" s="368"/>
      <c r="J16" s="368"/>
      <c r="K16" s="368"/>
      <c r="L16" s="368"/>
      <c r="M16" s="368"/>
      <c r="N16" s="368"/>
      <c r="O16" s="362" t="s">
        <v>1137</v>
      </c>
      <c r="P16" s="37"/>
    </row>
    <row r="17" spans="2:16" ht="28.5" customHeight="1" x14ac:dyDescent="0.2">
      <c r="B17" s="687" t="s">
        <v>1043</v>
      </c>
      <c r="C17" s="369" t="s">
        <v>0</v>
      </c>
      <c r="D17" s="365" t="s">
        <v>61</v>
      </c>
      <c r="E17" s="364">
        <f t="shared" si="1"/>
        <v>0</v>
      </c>
      <c r="F17" s="368"/>
      <c r="G17" s="368"/>
      <c r="H17" s="368"/>
      <c r="I17" s="368"/>
      <c r="J17" s="368"/>
      <c r="K17" s="368"/>
      <c r="L17" s="368"/>
      <c r="M17" s="368"/>
      <c r="N17" s="367">
        <f>-SUM(F17:M17)+N38</f>
        <v>0</v>
      </c>
      <c r="O17" s="362" t="s">
        <v>1138</v>
      </c>
      <c r="P17" s="37"/>
    </row>
    <row r="18" spans="2:16" ht="28.15" customHeight="1" x14ac:dyDescent="0.2">
      <c r="B18" s="636" t="s">
        <v>1139</v>
      </c>
      <c r="C18" s="86"/>
      <c r="D18" s="365" t="s">
        <v>61</v>
      </c>
      <c r="E18" s="364">
        <f>SUM(F18:N18)</f>
        <v>0</v>
      </c>
      <c r="F18" s="368"/>
      <c r="G18" s="368"/>
      <c r="H18" s="368"/>
      <c r="I18" s="368"/>
      <c r="J18" s="368"/>
      <c r="K18" s="368"/>
      <c r="L18" s="368"/>
      <c r="M18" s="368"/>
      <c r="N18" s="366"/>
      <c r="O18" s="362" t="s">
        <v>1140</v>
      </c>
      <c r="P18" s="37"/>
    </row>
    <row r="19" spans="2:16" ht="28.15" customHeight="1" x14ac:dyDescent="0.2">
      <c r="B19" s="120" t="s">
        <v>1141</v>
      </c>
      <c r="C19" s="32"/>
      <c r="D19" s="365" t="s">
        <v>61</v>
      </c>
      <c r="E19" s="364">
        <f>SUM(F19:N19)</f>
        <v>0</v>
      </c>
      <c r="F19" s="368"/>
      <c r="G19" s="368"/>
      <c r="H19" s="368"/>
      <c r="I19" s="368"/>
      <c r="J19" s="368"/>
      <c r="K19" s="368"/>
      <c r="L19" s="368"/>
      <c r="M19" s="368"/>
      <c r="N19" s="368"/>
      <c r="O19" s="362" t="s">
        <v>1142</v>
      </c>
      <c r="P19" s="37"/>
    </row>
    <row r="20" spans="2:16" ht="16.149999999999999" customHeight="1" x14ac:dyDescent="0.2">
      <c r="B20" s="92" t="s">
        <v>1045</v>
      </c>
      <c r="C20" s="32"/>
      <c r="D20" s="365" t="s">
        <v>59</v>
      </c>
      <c r="E20" s="364">
        <f t="shared" si="1"/>
        <v>0</v>
      </c>
      <c r="F20" s="368"/>
      <c r="G20" s="368"/>
      <c r="H20" s="368"/>
      <c r="I20" s="368"/>
      <c r="J20" s="368"/>
      <c r="K20" s="368"/>
      <c r="L20" s="368"/>
      <c r="M20" s="368"/>
      <c r="N20" s="368"/>
      <c r="O20" s="362" t="s">
        <v>1143</v>
      </c>
      <c r="P20" s="37"/>
    </row>
    <row r="21" spans="2:16" ht="16.149999999999999" customHeight="1" x14ac:dyDescent="0.2">
      <c r="B21" s="81" t="s">
        <v>1047</v>
      </c>
      <c r="C21"/>
      <c r="D21" s="365" t="s">
        <v>59</v>
      </c>
      <c r="E21" s="364">
        <f t="shared" si="1"/>
        <v>0</v>
      </c>
      <c r="F21" s="368"/>
      <c r="G21" s="368"/>
      <c r="H21" s="368"/>
      <c r="I21" s="368"/>
      <c r="J21" s="368"/>
      <c r="K21" s="368"/>
      <c r="L21" s="368"/>
      <c r="M21" s="368"/>
      <c r="N21" s="368"/>
      <c r="O21" s="362" t="s">
        <v>1144</v>
      </c>
      <c r="P21" s="37"/>
    </row>
    <row r="22" spans="2:16" ht="16.149999999999999" customHeight="1" x14ac:dyDescent="0.2">
      <c r="B22" s="92" t="s">
        <v>1049</v>
      </c>
      <c r="C22" s="32"/>
      <c r="D22" s="365" t="s">
        <v>61</v>
      </c>
      <c r="E22" s="364">
        <f t="shared" si="1"/>
        <v>0</v>
      </c>
      <c r="F22" s="368"/>
      <c r="G22" s="368"/>
      <c r="H22" s="368"/>
      <c r="I22" s="368"/>
      <c r="J22" s="368"/>
      <c r="K22" s="368"/>
      <c r="L22" s="368"/>
      <c r="M22" s="368"/>
      <c r="N22" s="368"/>
      <c r="O22" s="362" t="s">
        <v>1145</v>
      </c>
      <c r="P22" s="37"/>
    </row>
    <row r="23" spans="2:16" ht="16.149999999999999" customHeight="1" x14ac:dyDescent="0.2">
      <c r="B23" s="81" t="s">
        <v>1051</v>
      </c>
      <c r="C23"/>
      <c r="D23" s="365" t="s">
        <v>61</v>
      </c>
      <c r="E23" s="364">
        <f t="shared" si="1"/>
        <v>0</v>
      </c>
      <c r="F23" s="368"/>
      <c r="G23" s="368"/>
      <c r="H23" s="368"/>
      <c r="I23" s="368"/>
      <c r="J23" s="368"/>
      <c r="K23" s="368"/>
      <c r="L23" s="368"/>
      <c r="M23" s="368"/>
      <c r="N23" s="368"/>
      <c r="O23" s="362" t="s">
        <v>1146</v>
      </c>
      <c r="P23" s="37"/>
    </row>
    <row r="24" spans="2:16" ht="16.149999999999999" customHeight="1" x14ac:dyDescent="0.2">
      <c r="B24" s="608" t="s">
        <v>1053</v>
      </c>
      <c r="C24" s="369" t="s">
        <v>0</v>
      </c>
      <c r="D24" s="365" t="s">
        <v>1</v>
      </c>
      <c r="E24" s="364">
        <f t="shared" si="1"/>
        <v>0</v>
      </c>
      <c r="F24" s="368"/>
      <c r="G24" s="368"/>
      <c r="H24" s="368"/>
      <c r="I24" s="368"/>
      <c r="J24" s="368"/>
      <c r="K24" s="368"/>
      <c r="L24" s="368"/>
      <c r="M24" s="368"/>
      <c r="N24" s="368"/>
      <c r="O24" s="362" t="s">
        <v>1147</v>
      </c>
      <c r="P24" s="37"/>
    </row>
    <row r="25" spans="2:16" ht="16.149999999999999" customHeight="1" x14ac:dyDescent="0.2">
      <c r="B25" s="92" t="s">
        <v>1055</v>
      </c>
      <c r="C25" s="373"/>
      <c r="D25" s="365" t="s">
        <v>1</v>
      </c>
      <c r="E25" s="364">
        <f t="shared" si="1"/>
        <v>0</v>
      </c>
      <c r="F25" s="368"/>
      <c r="G25" s="368"/>
      <c r="H25" s="368"/>
      <c r="I25" s="368"/>
      <c r="J25" s="368"/>
      <c r="K25" s="368"/>
      <c r="L25" s="368"/>
      <c r="M25" s="368"/>
      <c r="N25" s="368"/>
      <c r="O25" s="362" t="s">
        <v>1148</v>
      </c>
      <c r="P25" s="37"/>
    </row>
    <row r="26" spans="2:16" ht="16.149999999999999" customHeight="1" x14ac:dyDescent="0.2">
      <c r="B26" s="161" t="s">
        <v>1057</v>
      </c>
      <c r="C26" s="86"/>
      <c r="D26" s="365" t="s">
        <v>1</v>
      </c>
      <c r="E26" s="364">
        <f t="shared" si="1"/>
        <v>0</v>
      </c>
      <c r="F26" s="368"/>
      <c r="G26" s="368"/>
      <c r="H26" s="368"/>
      <c r="I26" s="368"/>
      <c r="J26" s="368"/>
      <c r="K26" s="368"/>
      <c r="L26" s="368"/>
      <c r="M26" s="368"/>
      <c r="N26" s="368"/>
      <c r="O26" s="362" t="s">
        <v>1149</v>
      </c>
      <c r="P26" s="37"/>
    </row>
    <row r="27" spans="2:16" ht="16.149999999999999" customHeight="1" x14ac:dyDescent="0.2">
      <c r="B27" s="92" t="s">
        <v>1059</v>
      </c>
      <c r="C27" s="32"/>
      <c r="D27" s="365" t="s">
        <v>1</v>
      </c>
      <c r="E27" s="364">
        <f t="shared" si="1"/>
        <v>0</v>
      </c>
      <c r="F27" s="368"/>
      <c r="G27" s="368"/>
      <c r="H27" s="368"/>
      <c r="I27" s="368"/>
      <c r="J27" s="368"/>
      <c r="K27" s="368"/>
      <c r="L27" s="368"/>
      <c r="M27" s="368"/>
      <c r="N27" s="368"/>
      <c r="O27" s="362" t="s">
        <v>1150</v>
      </c>
      <c r="P27" s="37"/>
    </row>
    <row r="28" spans="2:16" ht="16.149999999999999" customHeight="1" x14ac:dyDescent="0.2">
      <c r="B28" s="92" t="s">
        <v>1061</v>
      </c>
      <c r="C28" s="32"/>
      <c r="D28" s="365" t="s">
        <v>59</v>
      </c>
      <c r="E28" s="364">
        <f t="shared" si="1"/>
        <v>0</v>
      </c>
      <c r="F28" s="368"/>
      <c r="G28" s="368"/>
      <c r="H28" s="368"/>
      <c r="I28" s="368"/>
      <c r="J28" s="368"/>
      <c r="K28" s="368"/>
      <c r="L28" s="368"/>
      <c r="M28" s="368"/>
      <c r="N28" s="368"/>
      <c r="O28" s="362" t="s">
        <v>1151</v>
      </c>
      <c r="P28" s="37"/>
    </row>
    <row r="29" spans="2:16" ht="16.149999999999999" customHeight="1" x14ac:dyDescent="0.2">
      <c r="B29" s="92" t="s">
        <v>1152</v>
      </c>
      <c r="C29" s="32"/>
      <c r="D29" s="365" t="s">
        <v>59</v>
      </c>
      <c r="E29" s="364">
        <f t="shared" si="1"/>
        <v>0</v>
      </c>
      <c r="F29" s="515"/>
      <c r="G29" s="515"/>
      <c r="H29" s="515"/>
      <c r="I29" s="528"/>
      <c r="J29" s="515"/>
      <c r="K29" s="515"/>
      <c r="L29" s="515"/>
      <c r="M29" s="515"/>
      <c r="N29" s="515"/>
      <c r="O29" s="362" t="s">
        <v>1153</v>
      </c>
      <c r="P29" s="37"/>
    </row>
    <row r="30" spans="2:16" ht="15.95" customHeight="1" x14ac:dyDescent="0.2">
      <c r="B30" s="43" t="s">
        <v>2633</v>
      </c>
      <c r="C30" s="369" t="s">
        <v>0</v>
      </c>
      <c r="D30" s="365" t="s">
        <v>61</v>
      </c>
      <c r="E30" s="364">
        <f t="shared" si="1"/>
        <v>0</v>
      </c>
      <c r="F30" s="368"/>
      <c r="G30" s="368"/>
      <c r="H30" s="368"/>
      <c r="I30" s="368"/>
      <c r="J30" s="368"/>
      <c r="K30" s="368"/>
      <c r="L30" s="368"/>
      <c r="M30" s="368"/>
      <c r="N30" s="368"/>
      <c r="O30" s="362" t="s">
        <v>1154</v>
      </c>
      <c r="P30" s="37"/>
    </row>
    <row r="31" spans="2:16" ht="16.149999999999999" customHeight="1" thickBot="1" x14ac:dyDescent="0.25">
      <c r="B31" s="92" t="s">
        <v>271</v>
      </c>
      <c r="C31" s="32"/>
      <c r="D31" s="365" t="s">
        <v>59</v>
      </c>
      <c r="E31" s="364">
        <f t="shared" si="1"/>
        <v>0</v>
      </c>
      <c r="F31" s="556"/>
      <c r="G31" s="556"/>
      <c r="H31" s="556"/>
      <c r="I31" s="556"/>
      <c r="J31" s="556"/>
      <c r="K31" s="556"/>
      <c r="L31" s="556"/>
      <c r="M31" s="556"/>
      <c r="N31" s="556"/>
      <c r="O31" s="362" t="s">
        <v>1155</v>
      </c>
      <c r="P31" s="37"/>
    </row>
    <row r="32" spans="2:16" ht="16.149999999999999" customHeight="1" x14ac:dyDescent="0.2">
      <c r="B32" s="106" t="s">
        <v>2478</v>
      </c>
      <c r="C32" s="32"/>
      <c r="D32" s="365" t="s">
        <v>61</v>
      </c>
      <c r="E32" s="275">
        <f>SUM(F32:N32)</f>
        <v>0</v>
      </c>
      <c r="F32" s="275">
        <f>SUM(F10:F31)</f>
        <v>0</v>
      </c>
      <c r="G32" s="275">
        <f t="shared" ref="G32:N32" si="2">SUM(G10:G31)</f>
        <v>0</v>
      </c>
      <c r="H32" s="275">
        <f t="shared" si="2"/>
        <v>0</v>
      </c>
      <c r="I32" s="275">
        <f t="shared" si="2"/>
        <v>0</v>
      </c>
      <c r="J32" s="275">
        <f t="shared" si="2"/>
        <v>0</v>
      </c>
      <c r="K32" s="275">
        <f t="shared" si="2"/>
        <v>0</v>
      </c>
      <c r="L32" s="275">
        <f t="shared" si="2"/>
        <v>0</v>
      </c>
      <c r="M32" s="275">
        <f t="shared" si="2"/>
        <v>0</v>
      </c>
      <c r="N32" s="275">
        <f t="shared" si="2"/>
        <v>0</v>
      </c>
      <c r="O32" s="362" t="s">
        <v>1156</v>
      </c>
      <c r="P32" s="37"/>
    </row>
    <row r="33" spans="2:16" ht="16.149999999999999" customHeight="1" x14ac:dyDescent="0.2">
      <c r="B33" s="638"/>
      <c r="C33" s="31"/>
      <c r="D33" s="3"/>
      <c r="E33" s="1"/>
      <c r="F33" s="1"/>
      <c r="G33" s="1"/>
      <c r="H33" s="1"/>
      <c r="I33" s="1"/>
      <c r="J33" s="1"/>
      <c r="K33" s="1"/>
      <c r="L33" s="1"/>
      <c r="M33" s="1"/>
      <c r="N33" s="1"/>
      <c r="O33" s="40"/>
      <c r="P33" s="37"/>
    </row>
    <row r="34" spans="2:16" ht="16.149999999999999" customHeight="1" x14ac:dyDescent="0.2">
      <c r="B34" s="106" t="s">
        <v>2491</v>
      </c>
      <c r="C34" s="32"/>
      <c r="D34" s="365" t="s">
        <v>61</v>
      </c>
      <c r="E34" s="364">
        <f>SUM(F34:N34)</f>
        <v>0</v>
      </c>
      <c r="F34" s="364">
        <f>F107</f>
        <v>0</v>
      </c>
      <c r="G34" s="364">
        <f t="shared" ref="G34:N34" si="3">G107</f>
        <v>0</v>
      </c>
      <c r="H34" s="364">
        <f t="shared" si="3"/>
        <v>0</v>
      </c>
      <c r="I34" s="364">
        <f t="shared" si="3"/>
        <v>0</v>
      </c>
      <c r="J34" s="364">
        <f t="shared" si="3"/>
        <v>0</v>
      </c>
      <c r="K34" s="364">
        <f t="shared" si="3"/>
        <v>0</v>
      </c>
      <c r="L34" s="364">
        <f t="shared" si="3"/>
        <v>0</v>
      </c>
      <c r="M34" s="364">
        <f t="shared" si="3"/>
        <v>0</v>
      </c>
      <c r="N34" s="364">
        <f t="shared" si="3"/>
        <v>0</v>
      </c>
      <c r="O34" s="362" t="s">
        <v>1157</v>
      </c>
      <c r="P34" s="37"/>
    </row>
    <row r="35" spans="2:16" ht="16.149999999999999" customHeight="1" x14ac:dyDescent="0.2">
      <c r="B35" s="92" t="s">
        <v>1035</v>
      </c>
      <c r="C35" s="32"/>
      <c r="D35" s="365" t="s">
        <v>61</v>
      </c>
      <c r="E35" s="364">
        <f>SUM(F35:N35)</f>
        <v>0</v>
      </c>
      <c r="F35" s="556"/>
      <c r="G35" s="556"/>
      <c r="H35" s="556"/>
      <c r="I35" s="556"/>
      <c r="J35" s="556"/>
      <c r="K35" s="556"/>
      <c r="L35" s="556"/>
      <c r="M35" s="556"/>
      <c r="N35" s="556"/>
      <c r="O35" s="362" t="s">
        <v>1161</v>
      </c>
      <c r="P35" s="37"/>
    </row>
    <row r="36" spans="2:16" ht="16.149999999999999" customHeight="1" x14ac:dyDescent="0.2">
      <c r="B36" s="92" t="s">
        <v>1037</v>
      </c>
      <c r="C36" s="32"/>
      <c r="D36" s="365" t="s">
        <v>1</v>
      </c>
      <c r="E36" s="364">
        <f t="shared" ref="E36:E50" si="4">SUM(F36:N36)</f>
        <v>0</v>
      </c>
      <c r="F36" s="515"/>
      <c r="G36" s="515"/>
      <c r="H36" s="515"/>
      <c r="I36" s="515"/>
      <c r="J36" s="515"/>
      <c r="K36" s="515"/>
      <c r="L36" s="515"/>
      <c r="M36" s="515"/>
      <c r="N36" s="515"/>
      <c r="O36" s="362" t="s">
        <v>1162</v>
      </c>
      <c r="P36" s="37"/>
    </row>
    <row r="37" spans="2:16" ht="16.149999999999999" customHeight="1" x14ac:dyDescent="0.2">
      <c r="B37" s="92" t="s">
        <v>1071</v>
      </c>
      <c r="C37" s="32"/>
      <c r="D37" s="365" t="s">
        <v>61</v>
      </c>
      <c r="E37" s="364">
        <f t="shared" si="4"/>
        <v>0</v>
      </c>
      <c r="F37" s="366"/>
      <c r="G37" s="368"/>
      <c r="H37" s="368"/>
      <c r="I37" s="366"/>
      <c r="J37" s="368"/>
      <c r="K37" s="368"/>
      <c r="L37" s="368"/>
      <c r="M37" s="368"/>
      <c r="N37" s="368"/>
      <c r="O37" s="362" t="s">
        <v>1163</v>
      </c>
      <c r="P37" s="37"/>
    </row>
    <row r="38" spans="2:16" ht="27.75" customHeight="1" x14ac:dyDescent="0.2">
      <c r="B38" s="687" t="s">
        <v>1043</v>
      </c>
      <c r="C38" s="369" t="s">
        <v>0</v>
      </c>
      <c r="D38" s="370" t="s">
        <v>59</v>
      </c>
      <c r="E38" s="364">
        <f t="shared" si="4"/>
        <v>0</v>
      </c>
      <c r="F38" s="366"/>
      <c r="G38" s="366"/>
      <c r="H38" s="366"/>
      <c r="I38" s="366"/>
      <c r="J38" s="366"/>
      <c r="K38" s="366"/>
      <c r="L38" s="366"/>
      <c r="M38" s="366"/>
      <c r="N38" s="368"/>
      <c r="O38" s="362" t="s">
        <v>1164</v>
      </c>
      <c r="P38" s="37"/>
    </row>
    <row r="39" spans="2:16" ht="16.149999999999999" customHeight="1" x14ac:dyDescent="0.2">
      <c r="B39" s="81" t="s">
        <v>1045</v>
      </c>
      <c r="C39"/>
      <c r="D39" s="365" t="s">
        <v>61</v>
      </c>
      <c r="E39" s="364">
        <f t="shared" si="4"/>
        <v>0</v>
      </c>
      <c r="F39" s="368"/>
      <c r="G39" s="368"/>
      <c r="H39" s="368"/>
      <c r="I39" s="368"/>
      <c r="J39" s="368"/>
      <c r="K39" s="368"/>
      <c r="L39" s="368"/>
      <c r="M39" s="368"/>
      <c r="N39" s="368"/>
      <c r="O39" s="362" t="s">
        <v>1165</v>
      </c>
      <c r="P39" s="37"/>
    </row>
    <row r="40" spans="2:16" ht="16.149999999999999" customHeight="1" x14ac:dyDescent="0.2">
      <c r="B40" s="92" t="s">
        <v>1047</v>
      </c>
      <c r="C40" s="32"/>
      <c r="D40" s="365" t="s">
        <v>61</v>
      </c>
      <c r="E40" s="364">
        <f t="shared" si="4"/>
        <v>0</v>
      </c>
      <c r="F40" s="368"/>
      <c r="G40" s="368"/>
      <c r="H40" s="368"/>
      <c r="I40" s="368"/>
      <c r="J40" s="368"/>
      <c r="K40" s="368"/>
      <c r="L40" s="368"/>
      <c r="M40" s="368"/>
      <c r="N40" s="368"/>
      <c r="O40" s="362" t="s">
        <v>1166</v>
      </c>
      <c r="P40" s="37"/>
    </row>
    <row r="41" spans="2:16" ht="16.149999999999999" customHeight="1" x14ac:dyDescent="0.2">
      <c r="B41" s="81" t="s">
        <v>1049</v>
      </c>
      <c r="C41"/>
      <c r="D41" s="365" t="s">
        <v>59</v>
      </c>
      <c r="E41" s="364">
        <f t="shared" si="4"/>
        <v>0</v>
      </c>
      <c r="F41" s="368"/>
      <c r="G41" s="368"/>
      <c r="H41" s="368"/>
      <c r="I41" s="368"/>
      <c r="J41" s="368"/>
      <c r="K41" s="368"/>
      <c r="L41" s="368"/>
      <c r="M41" s="368"/>
      <c r="N41" s="368"/>
      <c r="O41" s="362" t="s">
        <v>1167</v>
      </c>
      <c r="P41" s="37"/>
    </row>
    <row r="42" spans="2:16" ht="16.149999999999999" customHeight="1" x14ac:dyDescent="0.2">
      <c r="B42" s="624" t="s">
        <v>1051</v>
      </c>
      <c r="C42" s="33"/>
      <c r="D42" s="365" t="s">
        <v>59</v>
      </c>
      <c r="E42" s="364">
        <f t="shared" si="4"/>
        <v>0</v>
      </c>
      <c r="F42" s="368"/>
      <c r="G42" s="368"/>
      <c r="H42" s="368"/>
      <c r="I42" s="368"/>
      <c r="J42" s="368"/>
      <c r="K42" s="368"/>
      <c r="L42" s="368"/>
      <c r="M42" s="368"/>
      <c r="N42" s="368"/>
      <c r="O42" s="362" t="s">
        <v>1168</v>
      </c>
      <c r="P42" s="37"/>
    </row>
    <row r="43" spans="2:16" ht="16.149999999999999" customHeight="1" x14ac:dyDescent="0.2">
      <c r="B43" s="608" t="s">
        <v>1053</v>
      </c>
      <c r="C43" s="369" t="s">
        <v>0</v>
      </c>
      <c r="D43" s="365" t="s">
        <v>1</v>
      </c>
      <c r="E43" s="364">
        <f t="shared" si="4"/>
        <v>0</v>
      </c>
      <c r="F43" s="368"/>
      <c r="G43" s="368"/>
      <c r="H43" s="368"/>
      <c r="I43" s="368"/>
      <c r="J43" s="368"/>
      <c r="K43" s="368"/>
      <c r="L43" s="368"/>
      <c r="M43" s="368"/>
      <c r="N43" s="368"/>
      <c r="O43" s="362" t="s">
        <v>1169</v>
      </c>
      <c r="P43" s="37"/>
    </row>
    <row r="44" spans="2:16" ht="16.149999999999999" customHeight="1" x14ac:dyDescent="0.2">
      <c r="B44" s="92" t="s">
        <v>1055</v>
      </c>
      <c r="C44" s="373"/>
      <c r="D44" s="365" t="s">
        <v>1</v>
      </c>
      <c r="E44" s="364">
        <f>SUM(F44:N44)</f>
        <v>0</v>
      </c>
      <c r="F44" s="368"/>
      <c r="G44" s="368"/>
      <c r="H44" s="368"/>
      <c r="I44" s="368"/>
      <c r="J44" s="368"/>
      <c r="K44" s="368"/>
      <c r="L44" s="368"/>
      <c r="M44" s="368"/>
      <c r="N44" s="368"/>
      <c r="O44" s="362" t="s">
        <v>1170</v>
      </c>
      <c r="P44" s="37"/>
    </row>
    <row r="45" spans="2:16" ht="16.149999999999999" customHeight="1" x14ac:dyDescent="0.2">
      <c r="B45" s="161" t="s">
        <v>1057</v>
      </c>
      <c r="C45" s="86"/>
      <c r="D45" s="365" t="s">
        <v>1</v>
      </c>
      <c r="E45" s="364">
        <f t="shared" si="4"/>
        <v>0</v>
      </c>
      <c r="F45" s="368"/>
      <c r="G45" s="368"/>
      <c r="H45" s="368"/>
      <c r="I45" s="368"/>
      <c r="J45" s="368"/>
      <c r="K45" s="368"/>
      <c r="L45" s="368"/>
      <c r="M45" s="368"/>
      <c r="N45" s="368"/>
      <c r="O45" s="362" t="s">
        <v>1171</v>
      </c>
      <c r="P45" s="37"/>
    </row>
    <row r="46" spans="2:16" ht="16.149999999999999" customHeight="1" x14ac:dyDescent="0.2">
      <c r="B46" s="92" t="s">
        <v>1059</v>
      </c>
      <c r="C46" s="32"/>
      <c r="D46" s="365" t="s">
        <v>1</v>
      </c>
      <c r="E46" s="364">
        <f t="shared" si="4"/>
        <v>0</v>
      </c>
      <c r="F46" s="368"/>
      <c r="G46" s="368"/>
      <c r="H46" s="368"/>
      <c r="I46" s="368"/>
      <c r="J46" s="368"/>
      <c r="K46" s="368"/>
      <c r="L46" s="368"/>
      <c r="M46" s="368"/>
      <c r="N46" s="368"/>
      <c r="O46" s="362" t="s">
        <v>1172</v>
      </c>
      <c r="P46" s="37"/>
    </row>
    <row r="47" spans="2:16" ht="16.149999999999999" customHeight="1" x14ac:dyDescent="0.2">
      <c r="B47" s="92" t="s">
        <v>1061</v>
      </c>
      <c r="C47" s="32"/>
      <c r="D47" s="365" t="s">
        <v>59</v>
      </c>
      <c r="E47" s="364">
        <f>SUM(F47:N47)</f>
        <v>0</v>
      </c>
      <c r="F47" s="368"/>
      <c r="G47" s="368"/>
      <c r="H47" s="368"/>
      <c r="I47" s="368"/>
      <c r="J47" s="368"/>
      <c r="K47" s="368"/>
      <c r="L47" s="368"/>
      <c r="M47" s="368"/>
      <c r="N47" s="368"/>
      <c r="O47" s="362" t="s">
        <v>1173</v>
      </c>
      <c r="P47" s="37"/>
    </row>
    <row r="48" spans="2:16" ht="16.149999999999999" customHeight="1" x14ac:dyDescent="0.2">
      <c r="B48" s="92" t="s">
        <v>1152</v>
      </c>
      <c r="C48" s="32"/>
      <c r="D48" s="370" t="s">
        <v>59</v>
      </c>
      <c r="E48" s="364">
        <f t="shared" ref="E48" si="5">SUM(F48:N48)</f>
        <v>0</v>
      </c>
      <c r="F48" s="515"/>
      <c r="G48" s="515"/>
      <c r="H48" s="515"/>
      <c r="I48" s="528"/>
      <c r="J48" s="515"/>
      <c r="K48" s="515"/>
      <c r="L48" s="515"/>
      <c r="M48" s="515"/>
      <c r="N48" s="515"/>
      <c r="O48" s="362" t="s">
        <v>1174</v>
      </c>
      <c r="P48" s="37"/>
    </row>
    <row r="49" spans="2:16" ht="15.95" customHeight="1" x14ac:dyDescent="0.2">
      <c r="B49" s="120" t="s">
        <v>2633</v>
      </c>
      <c r="C49" s="369" t="s">
        <v>0</v>
      </c>
      <c r="D49" s="365" t="s">
        <v>59</v>
      </c>
      <c r="E49" s="364">
        <f t="shared" si="4"/>
        <v>0</v>
      </c>
      <c r="F49" s="368"/>
      <c r="G49" s="368"/>
      <c r="H49" s="368"/>
      <c r="I49" s="368"/>
      <c r="J49" s="368"/>
      <c r="K49" s="368"/>
      <c r="L49" s="368"/>
      <c r="M49" s="368"/>
      <c r="N49" s="368"/>
      <c r="O49" s="362" t="s">
        <v>1175</v>
      </c>
      <c r="P49" s="37"/>
    </row>
    <row r="50" spans="2:16" ht="16.149999999999999" customHeight="1" thickBot="1" x14ac:dyDescent="0.25">
      <c r="B50" s="92" t="s">
        <v>271</v>
      </c>
      <c r="C50" s="32"/>
      <c r="D50" s="365" t="s">
        <v>59</v>
      </c>
      <c r="E50" s="364">
        <f t="shared" si="4"/>
        <v>0</v>
      </c>
      <c r="F50" s="556"/>
      <c r="G50" s="556"/>
      <c r="H50" s="556"/>
      <c r="I50" s="556"/>
      <c r="J50" s="556"/>
      <c r="K50" s="556"/>
      <c r="L50" s="556"/>
      <c r="M50" s="556"/>
      <c r="N50" s="556"/>
      <c r="O50" s="362" t="s">
        <v>1176</v>
      </c>
      <c r="P50" s="37"/>
    </row>
    <row r="51" spans="2:16" ht="16.149999999999999" customHeight="1" thickBot="1" x14ac:dyDescent="0.25">
      <c r="B51" s="68" t="s">
        <v>2492</v>
      </c>
      <c r="C51" s="66"/>
      <c r="D51" s="265" t="s">
        <v>61</v>
      </c>
      <c r="E51" s="275">
        <f>SUM(F51:N51)</f>
        <v>0</v>
      </c>
      <c r="F51" s="275">
        <f>SUM(F34:F50)</f>
        <v>0</v>
      </c>
      <c r="G51" s="275">
        <f>SUM(G34:G50)</f>
        <v>0</v>
      </c>
      <c r="H51" s="275">
        <f t="shared" ref="H51:N51" si="6">SUM(H34:H50)</f>
        <v>0</v>
      </c>
      <c r="I51" s="275">
        <f t="shared" si="6"/>
        <v>0</v>
      </c>
      <c r="J51" s="275">
        <f t="shared" si="6"/>
        <v>0</v>
      </c>
      <c r="K51" s="275">
        <f>SUM(K34:K50)</f>
        <v>0</v>
      </c>
      <c r="L51" s="275">
        <f t="shared" si="6"/>
        <v>0</v>
      </c>
      <c r="M51" s="275">
        <f t="shared" si="6"/>
        <v>0</v>
      </c>
      <c r="N51" s="275">
        <f t="shared" si="6"/>
        <v>0</v>
      </c>
      <c r="O51" s="362" t="s">
        <v>1177</v>
      </c>
      <c r="P51" s="37"/>
    </row>
    <row r="52" spans="2:16" ht="16.149999999999999" customHeight="1" thickTop="1" thickBot="1" x14ac:dyDescent="0.25">
      <c r="B52" s="45"/>
      <c r="C52" s="45"/>
      <c r="D52" s="45"/>
      <c r="E52" s="45"/>
      <c r="F52" s="45"/>
      <c r="G52" s="45"/>
      <c r="H52" s="45"/>
      <c r="I52" s="45"/>
      <c r="J52" s="45"/>
      <c r="K52" s="45"/>
      <c r="L52" s="45"/>
      <c r="M52" s="45"/>
      <c r="N52" s="45"/>
      <c r="O52" s="46"/>
    </row>
    <row r="53" spans="2:16" ht="16.149999999999999" customHeight="1" thickTop="1" thickBot="1" x14ac:dyDescent="0.25">
      <c r="B53" s="35"/>
      <c r="C53" s="35"/>
      <c r="D53" s="35"/>
      <c r="E53" s="35"/>
      <c r="F53" s="504"/>
      <c r="G53" s="35"/>
      <c r="H53" s="35"/>
      <c r="I53" s="35"/>
      <c r="J53" s="35"/>
      <c r="K53" s="35"/>
      <c r="L53" s="35"/>
      <c r="M53" s="35"/>
      <c r="N53" s="506" t="s">
        <v>2455</v>
      </c>
      <c r="O53" s="507">
        <v>3</v>
      </c>
    </row>
    <row r="54" spans="2:16" ht="16.149999999999999" customHeight="1" thickTop="1" x14ac:dyDescent="0.2">
      <c r="B54" s="156" t="s">
        <v>2493</v>
      </c>
      <c r="C54"/>
      <c r="D54"/>
      <c r="E54" s="345" t="s">
        <v>1178</v>
      </c>
      <c r="F54" s="345" t="s">
        <v>1179</v>
      </c>
      <c r="G54" s="345" t="s">
        <v>1180</v>
      </c>
      <c r="H54" s="345" t="s">
        <v>1181</v>
      </c>
      <c r="I54" s="345" t="s">
        <v>1182</v>
      </c>
      <c r="J54" s="345" t="s">
        <v>1183</v>
      </c>
      <c r="K54" s="345" t="s">
        <v>1184</v>
      </c>
      <c r="L54" s="345" t="s">
        <v>1185</v>
      </c>
      <c r="M54" s="345" t="s">
        <v>1186</v>
      </c>
      <c r="N54" s="345" t="s">
        <v>1187</v>
      </c>
      <c r="O54" s="346" t="s">
        <v>55</v>
      </c>
      <c r="P54" s="37"/>
    </row>
    <row r="55" spans="2:16" ht="63.75" x14ac:dyDescent="0.2">
      <c r="B55" s="50"/>
      <c r="C55"/>
      <c r="D55" s="783" t="s">
        <v>2</v>
      </c>
      <c r="E55" s="27" t="s">
        <v>19</v>
      </c>
      <c r="F55" s="27" t="s">
        <v>23</v>
      </c>
      <c r="G55" s="27" t="s">
        <v>1125</v>
      </c>
      <c r="H55" s="27" t="s">
        <v>24</v>
      </c>
      <c r="I55" s="27" t="s">
        <v>1126</v>
      </c>
      <c r="J55" s="27" t="s">
        <v>25</v>
      </c>
      <c r="K55" s="27" t="s">
        <v>26</v>
      </c>
      <c r="L55" s="27" t="s">
        <v>27</v>
      </c>
      <c r="M55" s="27" t="s">
        <v>28</v>
      </c>
      <c r="N55" s="71" t="s">
        <v>1127</v>
      </c>
      <c r="O55" s="39"/>
      <c r="P55" s="37"/>
    </row>
    <row r="56" spans="2:16" ht="16.149999999999999" customHeight="1" x14ac:dyDescent="0.2">
      <c r="B56" s="50"/>
      <c r="C56"/>
      <c r="D56" s="783"/>
      <c r="E56" s="28" t="s">
        <v>1878</v>
      </c>
      <c r="F56" s="28" t="s">
        <v>1878</v>
      </c>
      <c r="G56" s="28" t="s">
        <v>1878</v>
      </c>
      <c r="H56" s="28" t="s">
        <v>1878</v>
      </c>
      <c r="I56" s="28" t="s">
        <v>1878</v>
      </c>
      <c r="J56" s="28" t="s">
        <v>1878</v>
      </c>
      <c r="K56" s="28" t="s">
        <v>1878</v>
      </c>
      <c r="L56" s="28" t="s">
        <v>1878</v>
      </c>
      <c r="M56" s="28" t="s">
        <v>1878</v>
      </c>
      <c r="N56" s="73" t="s">
        <v>1878</v>
      </c>
      <c r="O56" s="39"/>
      <c r="P56" s="37"/>
    </row>
    <row r="57" spans="2:16" ht="16.149999999999999" customHeight="1" thickBot="1" x14ac:dyDescent="0.25">
      <c r="B57" s="51"/>
      <c r="C57" s="13"/>
      <c r="D57" s="784"/>
      <c r="E57" s="158" t="s">
        <v>56</v>
      </c>
      <c r="F57" s="158" t="s">
        <v>56</v>
      </c>
      <c r="G57" s="158" t="s">
        <v>56</v>
      </c>
      <c r="H57" s="158" t="s">
        <v>56</v>
      </c>
      <c r="I57" s="158" t="s">
        <v>56</v>
      </c>
      <c r="J57" s="158" t="s">
        <v>56</v>
      </c>
      <c r="K57" s="158" t="s">
        <v>56</v>
      </c>
      <c r="L57" s="158" t="s">
        <v>56</v>
      </c>
      <c r="M57" s="158" t="s">
        <v>56</v>
      </c>
      <c r="N57" s="159" t="s">
        <v>56</v>
      </c>
      <c r="O57" s="362" t="s">
        <v>57</v>
      </c>
      <c r="P57" s="37"/>
    </row>
    <row r="58" spans="2:16" ht="16.149999999999999" customHeight="1" x14ac:dyDescent="0.2">
      <c r="B58" s="627" t="s">
        <v>2483</v>
      </c>
      <c r="C58" s="54"/>
      <c r="D58" s="295" t="s">
        <v>61</v>
      </c>
      <c r="E58" s="364">
        <f>SUM(F58:N58)</f>
        <v>0</v>
      </c>
      <c r="F58" s="371"/>
      <c r="G58" s="371"/>
      <c r="H58" s="371"/>
      <c r="I58" s="371"/>
      <c r="J58" s="371"/>
      <c r="K58" s="371"/>
      <c r="L58" s="371"/>
      <c r="M58" s="371"/>
      <c r="N58" s="371"/>
      <c r="O58" s="362" t="s">
        <v>1128</v>
      </c>
      <c r="P58" s="37"/>
    </row>
    <row r="59" spans="2:16" ht="16.149999999999999" customHeight="1" thickBot="1" x14ac:dyDescent="0.25">
      <c r="B59" s="92" t="s">
        <v>222</v>
      </c>
      <c r="C59" s="32"/>
      <c r="D59" s="365" t="s">
        <v>1</v>
      </c>
      <c r="E59" s="364">
        <f>SUM(F59:N59)</f>
        <v>0</v>
      </c>
      <c r="F59" s="371"/>
      <c r="G59" s="371"/>
      <c r="H59" s="371"/>
      <c r="I59" s="371"/>
      <c r="J59" s="371"/>
      <c r="K59" s="371"/>
      <c r="L59" s="371"/>
      <c r="M59" s="371"/>
      <c r="N59" s="366"/>
      <c r="O59" s="362" t="s">
        <v>1129</v>
      </c>
      <c r="P59" s="37"/>
    </row>
    <row r="60" spans="2:16" ht="16.149999999999999" customHeight="1" x14ac:dyDescent="0.2">
      <c r="B60" s="106" t="s">
        <v>2484</v>
      </c>
      <c r="C60" s="32"/>
      <c r="D60" s="365" t="s">
        <v>61</v>
      </c>
      <c r="E60" s="275">
        <f>SUM(F60:N60)</f>
        <v>0</v>
      </c>
      <c r="F60" s="275">
        <f t="shared" ref="F60:N60" si="7">SUM(F58:F59)</f>
        <v>0</v>
      </c>
      <c r="G60" s="275">
        <f t="shared" si="7"/>
        <v>0</v>
      </c>
      <c r="H60" s="275">
        <f t="shared" si="7"/>
        <v>0</v>
      </c>
      <c r="I60" s="275">
        <f t="shared" si="7"/>
        <v>0</v>
      </c>
      <c r="J60" s="275">
        <f t="shared" si="7"/>
        <v>0</v>
      </c>
      <c r="K60" s="275">
        <f t="shared" si="7"/>
        <v>0</v>
      </c>
      <c r="L60" s="275">
        <f t="shared" si="7"/>
        <v>0</v>
      </c>
      <c r="M60" s="275">
        <f t="shared" si="7"/>
        <v>0</v>
      </c>
      <c r="N60" s="275">
        <f t="shared" si="7"/>
        <v>0</v>
      </c>
      <c r="O60" s="362" t="s">
        <v>1130</v>
      </c>
      <c r="P60" s="37"/>
    </row>
    <row r="61" spans="2:16" ht="28.15" customHeight="1" x14ac:dyDescent="0.2">
      <c r="B61" s="623" t="s">
        <v>1098</v>
      </c>
      <c r="C61" s="369" t="s">
        <v>0</v>
      </c>
      <c r="D61" s="370" t="s">
        <v>59</v>
      </c>
      <c r="E61" s="364">
        <f>SUM(F61:N61)</f>
        <v>0</v>
      </c>
      <c r="F61" s="371"/>
      <c r="G61" s="371"/>
      <c r="H61" s="371"/>
      <c r="I61" s="371"/>
      <c r="J61" s="371"/>
      <c r="K61" s="371"/>
      <c r="L61" s="371"/>
      <c r="M61" s="371"/>
      <c r="N61" s="371"/>
      <c r="O61" s="362" t="s">
        <v>1131</v>
      </c>
      <c r="P61" s="37"/>
    </row>
    <row r="62" spans="2:16" ht="16.149999999999999" customHeight="1" x14ac:dyDescent="0.2">
      <c r="B62" s="92" t="s">
        <v>1035</v>
      </c>
      <c r="C62" s="32"/>
      <c r="D62" s="365" t="s">
        <v>61</v>
      </c>
      <c r="E62" s="364">
        <f>SUM(F62:N62)</f>
        <v>0</v>
      </c>
      <c r="F62" s="556"/>
      <c r="G62" s="556"/>
      <c r="H62" s="556"/>
      <c r="I62" s="556"/>
      <c r="J62" s="556"/>
      <c r="K62" s="556"/>
      <c r="L62" s="556"/>
      <c r="M62" s="556"/>
      <c r="N62" s="556"/>
      <c r="O62" s="362" t="s">
        <v>1132</v>
      </c>
      <c r="P62" s="37"/>
    </row>
    <row r="63" spans="2:16" ht="16.149999999999999" customHeight="1" x14ac:dyDescent="0.2">
      <c r="B63" s="81" t="s">
        <v>1037</v>
      </c>
      <c r="C63"/>
      <c r="D63" s="365" t="s">
        <v>1</v>
      </c>
      <c r="E63" s="364">
        <f t="shared" ref="E63:E83" si="8">SUM(F63:N63)</f>
        <v>0</v>
      </c>
      <c r="F63" s="371"/>
      <c r="G63" s="371"/>
      <c r="H63" s="371"/>
      <c r="I63" s="371"/>
      <c r="J63" s="371"/>
      <c r="K63" s="371"/>
      <c r="L63" s="371"/>
      <c r="M63" s="371"/>
      <c r="N63" s="371"/>
      <c r="O63" s="362" t="s">
        <v>1133</v>
      </c>
      <c r="P63" s="37"/>
    </row>
    <row r="64" spans="2:16" ht="16.149999999999999" customHeight="1" x14ac:dyDescent="0.2">
      <c r="B64" s="78" t="s">
        <v>2634</v>
      </c>
      <c r="C64" s="369" t="s">
        <v>0</v>
      </c>
      <c r="D64" s="365" t="s">
        <v>61</v>
      </c>
      <c r="E64" s="364">
        <f t="shared" si="8"/>
        <v>0</v>
      </c>
      <c r="F64" s="371"/>
      <c r="G64" s="371"/>
      <c r="H64" s="371"/>
      <c r="I64" s="371"/>
      <c r="J64" s="371"/>
      <c r="K64" s="371"/>
      <c r="L64" s="371"/>
      <c r="M64" s="371"/>
      <c r="N64" s="371"/>
      <c r="O64" s="362" t="s">
        <v>1134</v>
      </c>
      <c r="P64" s="37"/>
    </row>
    <row r="65" spans="2:16" ht="16.149999999999999" customHeight="1" x14ac:dyDescent="0.2">
      <c r="B65" s="59" t="s">
        <v>2635</v>
      </c>
      <c r="C65" s="369" t="s">
        <v>0</v>
      </c>
      <c r="D65" s="365" t="s">
        <v>61</v>
      </c>
      <c r="E65" s="364">
        <f t="shared" si="8"/>
        <v>0</v>
      </c>
      <c r="F65" s="371"/>
      <c r="G65" s="371"/>
      <c r="H65" s="371"/>
      <c r="I65" s="371"/>
      <c r="J65" s="371"/>
      <c r="K65" s="371"/>
      <c r="L65" s="371"/>
      <c r="M65" s="371"/>
      <c r="N65" s="371"/>
      <c r="O65" s="362" t="s">
        <v>1135</v>
      </c>
      <c r="P65" s="37"/>
    </row>
    <row r="66" spans="2:16" ht="16.149999999999999" customHeight="1" x14ac:dyDescent="0.2">
      <c r="B66" s="92" t="s">
        <v>1040</v>
      </c>
      <c r="C66" s="32"/>
      <c r="D66" s="365" t="s">
        <v>61</v>
      </c>
      <c r="E66" s="364">
        <f t="shared" si="8"/>
        <v>0</v>
      </c>
      <c r="F66" s="371"/>
      <c r="G66" s="371"/>
      <c r="H66" s="371"/>
      <c r="I66" s="371"/>
      <c r="J66" s="371"/>
      <c r="K66" s="371"/>
      <c r="L66" s="371"/>
      <c r="M66" s="371"/>
      <c r="N66" s="371"/>
      <c r="O66" s="362" t="s">
        <v>1136</v>
      </c>
      <c r="P66" s="37"/>
    </row>
    <row r="67" spans="2:16" ht="16.149999999999999" customHeight="1" x14ac:dyDescent="0.2">
      <c r="B67" s="92" t="s">
        <v>18</v>
      </c>
      <c r="C67" s="32"/>
      <c r="D67" s="365" t="s">
        <v>61</v>
      </c>
      <c r="E67" s="364">
        <f t="shared" si="8"/>
        <v>0</v>
      </c>
      <c r="F67" s="371"/>
      <c r="G67" s="371"/>
      <c r="H67" s="371"/>
      <c r="I67" s="371"/>
      <c r="J67" s="371"/>
      <c r="K67" s="371"/>
      <c r="L67" s="371"/>
      <c r="M67" s="371"/>
      <c r="N67" s="371"/>
      <c r="O67" s="362" t="s">
        <v>1137</v>
      </c>
      <c r="P67" s="37"/>
    </row>
    <row r="68" spans="2:16" ht="28.5" customHeight="1" x14ac:dyDescent="0.2">
      <c r="B68" s="687" t="s">
        <v>1043</v>
      </c>
      <c r="C68" s="369" t="s">
        <v>0</v>
      </c>
      <c r="D68" s="370" t="s">
        <v>61</v>
      </c>
      <c r="E68" s="364">
        <f t="shared" si="8"/>
        <v>0</v>
      </c>
      <c r="F68" s="371"/>
      <c r="G68" s="371"/>
      <c r="H68" s="371"/>
      <c r="I68" s="371"/>
      <c r="J68" s="371"/>
      <c r="K68" s="371"/>
      <c r="L68" s="371"/>
      <c r="M68" s="371"/>
      <c r="N68" s="367">
        <f>-SUM(F68:M68)+N93</f>
        <v>0</v>
      </c>
      <c r="O68" s="362" t="s">
        <v>1138</v>
      </c>
      <c r="P68" s="37"/>
    </row>
    <row r="69" spans="2:16" ht="28.15" customHeight="1" x14ac:dyDescent="0.2">
      <c r="B69" s="636" t="s">
        <v>1139</v>
      </c>
      <c r="C69" s="86"/>
      <c r="D69" s="365" t="s">
        <v>61</v>
      </c>
      <c r="E69" s="364">
        <f>SUM(F69:N69)</f>
        <v>0</v>
      </c>
      <c r="F69" s="371"/>
      <c r="G69" s="371"/>
      <c r="H69" s="371"/>
      <c r="I69" s="371"/>
      <c r="J69" s="371"/>
      <c r="K69" s="371"/>
      <c r="L69" s="371"/>
      <c r="M69" s="371"/>
      <c r="N69" s="366"/>
      <c r="O69" s="362" t="s">
        <v>1140</v>
      </c>
      <c r="P69" s="37"/>
    </row>
    <row r="70" spans="2:16" ht="28.15" customHeight="1" x14ac:dyDescent="0.2">
      <c r="B70" s="120" t="s">
        <v>1141</v>
      </c>
      <c r="C70" s="32"/>
      <c r="D70" s="365" t="s">
        <v>61</v>
      </c>
      <c r="E70" s="364">
        <f>SUM(F70:N70)</f>
        <v>0</v>
      </c>
      <c r="F70" s="371"/>
      <c r="G70" s="371"/>
      <c r="H70" s="371"/>
      <c r="I70" s="371"/>
      <c r="J70" s="371"/>
      <c r="K70" s="371"/>
      <c r="L70" s="371"/>
      <c r="M70" s="371"/>
      <c r="N70" s="371"/>
      <c r="O70" s="362" t="s">
        <v>1142</v>
      </c>
      <c r="P70" s="37"/>
    </row>
    <row r="71" spans="2:16" ht="16.149999999999999" customHeight="1" x14ac:dyDescent="0.2">
      <c r="B71" s="92" t="s">
        <v>1045</v>
      </c>
      <c r="C71" s="32"/>
      <c r="D71" s="365" t="s">
        <v>59</v>
      </c>
      <c r="E71" s="364">
        <f t="shared" si="8"/>
        <v>0</v>
      </c>
      <c r="F71" s="371"/>
      <c r="G71" s="371"/>
      <c r="H71" s="371"/>
      <c r="I71" s="371"/>
      <c r="J71" s="371"/>
      <c r="K71" s="371"/>
      <c r="L71" s="371"/>
      <c r="M71" s="371"/>
      <c r="N71" s="371"/>
      <c r="O71" s="362" t="s">
        <v>1143</v>
      </c>
      <c r="P71" s="37"/>
    </row>
    <row r="72" spans="2:16" ht="16.149999999999999" customHeight="1" x14ac:dyDescent="0.2">
      <c r="B72" s="92" t="s">
        <v>1047</v>
      </c>
      <c r="C72" s="32"/>
      <c r="D72" s="365" t="s">
        <v>59</v>
      </c>
      <c r="E72" s="364">
        <f t="shared" si="8"/>
        <v>0</v>
      </c>
      <c r="F72" s="371"/>
      <c r="G72" s="371"/>
      <c r="H72" s="371"/>
      <c r="I72" s="371"/>
      <c r="J72" s="371"/>
      <c r="K72" s="371"/>
      <c r="L72" s="371"/>
      <c r="M72" s="371"/>
      <c r="N72" s="371"/>
      <c r="O72" s="362" t="s">
        <v>1144</v>
      </c>
      <c r="P72" s="37"/>
    </row>
    <row r="73" spans="2:16" ht="16.149999999999999" customHeight="1" x14ac:dyDescent="0.2">
      <c r="B73" s="92" t="s">
        <v>1049</v>
      </c>
      <c r="C73" s="32"/>
      <c r="D73" s="365" t="s">
        <v>61</v>
      </c>
      <c r="E73" s="364">
        <f t="shared" si="8"/>
        <v>0</v>
      </c>
      <c r="F73" s="371"/>
      <c r="G73" s="371"/>
      <c r="H73" s="371"/>
      <c r="I73" s="371"/>
      <c r="J73" s="371"/>
      <c r="K73" s="371"/>
      <c r="L73" s="371"/>
      <c r="M73" s="371"/>
      <c r="N73" s="371"/>
      <c r="O73" s="362" t="s">
        <v>1145</v>
      </c>
      <c r="P73" s="37"/>
    </row>
    <row r="74" spans="2:16" ht="16.149999999999999" customHeight="1" x14ac:dyDescent="0.2">
      <c r="B74" s="81" t="s">
        <v>1051</v>
      </c>
      <c r="C74"/>
      <c r="D74" s="365" t="s">
        <v>61</v>
      </c>
      <c r="E74" s="364">
        <f t="shared" si="8"/>
        <v>0</v>
      </c>
      <c r="F74" s="371"/>
      <c r="G74" s="371"/>
      <c r="H74" s="371"/>
      <c r="I74" s="371"/>
      <c r="J74" s="371"/>
      <c r="K74" s="371"/>
      <c r="L74" s="371"/>
      <c r="M74" s="371"/>
      <c r="N74" s="371"/>
      <c r="O74" s="362" t="s">
        <v>1146</v>
      </c>
      <c r="P74" s="37"/>
    </row>
    <row r="75" spans="2:16" ht="16.149999999999999" customHeight="1" x14ac:dyDescent="0.2">
      <c r="B75" s="637" t="s">
        <v>1053</v>
      </c>
      <c r="C75" s="369" t="s">
        <v>0</v>
      </c>
      <c r="D75" s="365" t="s">
        <v>1</v>
      </c>
      <c r="E75" s="364">
        <f t="shared" si="8"/>
        <v>0</v>
      </c>
      <c r="F75" s="371"/>
      <c r="G75" s="371"/>
      <c r="H75" s="371"/>
      <c r="I75" s="371"/>
      <c r="J75" s="371"/>
      <c r="K75" s="371"/>
      <c r="L75" s="371"/>
      <c r="M75" s="371"/>
      <c r="N75" s="371"/>
      <c r="O75" s="362" t="s">
        <v>1147</v>
      </c>
      <c r="P75" s="37"/>
    </row>
    <row r="76" spans="2:16" ht="16.149999999999999" customHeight="1" x14ac:dyDescent="0.2">
      <c r="B76" s="624" t="s">
        <v>1055</v>
      </c>
      <c r="C76" s="86"/>
      <c r="D76" s="365" t="s">
        <v>1</v>
      </c>
      <c r="E76" s="364">
        <f t="shared" si="8"/>
        <v>0</v>
      </c>
      <c r="F76" s="371"/>
      <c r="G76" s="371"/>
      <c r="H76" s="371"/>
      <c r="I76" s="371"/>
      <c r="J76" s="371"/>
      <c r="K76" s="371"/>
      <c r="L76" s="371"/>
      <c r="M76" s="371"/>
      <c r="N76" s="371"/>
      <c r="O76" s="362" t="s">
        <v>1148</v>
      </c>
      <c r="P76" s="37"/>
    </row>
    <row r="77" spans="2:16" ht="16.149999999999999" customHeight="1" x14ac:dyDescent="0.2">
      <c r="B77" s="92" t="s">
        <v>1057</v>
      </c>
      <c r="C77" s="86"/>
      <c r="D77" s="365" t="s">
        <v>1</v>
      </c>
      <c r="E77" s="364">
        <f t="shared" si="8"/>
        <v>0</v>
      </c>
      <c r="F77" s="371"/>
      <c r="G77" s="371"/>
      <c r="H77" s="371"/>
      <c r="I77" s="371"/>
      <c r="J77" s="371"/>
      <c r="K77" s="371"/>
      <c r="L77" s="371"/>
      <c r="M77" s="371"/>
      <c r="N77" s="371"/>
      <c r="O77" s="362" t="s">
        <v>1149</v>
      </c>
      <c r="P77" s="37"/>
    </row>
    <row r="78" spans="2:16" ht="16.149999999999999" customHeight="1" x14ac:dyDescent="0.2">
      <c r="B78" s="92" t="s">
        <v>1059</v>
      </c>
      <c r="C78" s="32"/>
      <c r="D78" s="365" t="s">
        <v>1</v>
      </c>
      <c r="E78" s="364">
        <f t="shared" si="8"/>
        <v>0</v>
      </c>
      <c r="F78" s="371"/>
      <c r="G78" s="371"/>
      <c r="H78" s="371"/>
      <c r="I78" s="371"/>
      <c r="J78" s="371"/>
      <c r="K78" s="371"/>
      <c r="L78" s="371"/>
      <c r="M78" s="371"/>
      <c r="N78" s="371"/>
      <c r="O78" s="362" t="s">
        <v>1150</v>
      </c>
      <c r="P78" s="37"/>
    </row>
    <row r="79" spans="2:16" ht="16.149999999999999" customHeight="1" x14ac:dyDescent="0.2">
      <c r="B79" s="92" t="s">
        <v>1061</v>
      </c>
      <c r="C79" s="32"/>
      <c r="D79" s="365" t="s">
        <v>59</v>
      </c>
      <c r="E79" s="364">
        <f t="shared" si="8"/>
        <v>0</v>
      </c>
      <c r="F79" s="371"/>
      <c r="G79" s="371"/>
      <c r="H79" s="371"/>
      <c r="I79" s="371"/>
      <c r="J79" s="371"/>
      <c r="K79" s="371"/>
      <c r="L79" s="371"/>
      <c r="M79" s="371"/>
      <c r="N79" s="371"/>
      <c r="O79" s="362" t="s">
        <v>1151</v>
      </c>
      <c r="P79" s="37"/>
    </row>
    <row r="80" spans="2:16" ht="16.149999999999999" customHeight="1" x14ac:dyDescent="0.2">
      <c r="B80" s="92" t="s">
        <v>1152</v>
      </c>
      <c r="C80" s="32"/>
      <c r="D80" s="365" t="s">
        <v>59</v>
      </c>
      <c r="E80" s="364">
        <f t="shared" ref="E80" si="9">SUM(F80:N80)</f>
        <v>0</v>
      </c>
      <c r="F80" s="371"/>
      <c r="G80" s="371"/>
      <c r="H80" s="371"/>
      <c r="I80" s="366"/>
      <c r="J80" s="371"/>
      <c r="K80" s="371"/>
      <c r="L80" s="371"/>
      <c r="M80" s="371"/>
      <c r="N80" s="371"/>
      <c r="O80" s="362" t="s">
        <v>1153</v>
      </c>
      <c r="P80" s="37"/>
    </row>
    <row r="81" spans="2:16" ht="16.149999999999999" customHeight="1" x14ac:dyDescent="0.2">
      <c r="B81" s="92" t="s">
        <v>1188</v>
      </c>
      <c r="C81" s="32"/>
      <c r="D81" s="365" t="s">
        <v>59</v>
      </c>
      <c r="E81" s="364">
        <f>SUM(F81:N81)</f>
        <v>0</v>
      </c>
      <c r="F81" s="366"/>
      <c r="G81" s="366"/>
      <c r="H81" s="366"/>
      <c r="I81" s="366"/>
      <c r="J81" s="371"/>
      <c r="K81" s="366"/>
      <c r="L81" s="366"/>
      <c r="M81" s="366"/>
      <c r="N81" s="366"/>
      <c r="O81" s="362" t="s">
        <v>1189</v>
      </c>
      <c r="P81" s="37"/>
    </row>
    <row r="82" spans="2:16" ht="15.95" customHeight="1" x14ac:dyDescent="0.2">
      <c r="B82" s="120" t="s">
        <v>2633</v>
      </c>
      <c r="C82" s="369" t="s">
        <v>0</v>
      </c>
      <c r="D82" s="365" t="s">
        <v>61</v>
      </c>
      <c r="E82" s="364">
        <f t="shared" si="8"/>
        <v>0</v>
      </c>
      <c r="F82" s="371"/>
      <c r="G82" s="371"/>
      <c r="H82" s="371"/>
      <c r="I82" s="371"/>
      <c r="J82" s="371"/>
      <c r="K82" s="371"/>
      <c r="L82" s="371"/>
      <c r="M82" s="371"/>
      <c r="N82" s="371"/>
      <c r="O82" s="362" t="s">
        <v>1154</v>
      </c>
      <c r="P82" s="37"/>
    </row>
    <row r="83" spans="2:16" ht="16.149999999999999" customHeight="1" thickBot="1" x14ac:dyDescent="0.25">
      <c r="B83" s="92" t="s">
        <v>271</v>
      </c>
      <c r="C83" s="32"/>
      <c r="D83" s="365" t="s">
        <v>59</v>
      </c>
      <c r="E83" s="364">
        <f t="shared" si="8"/>
        <v>0</v>
      </c>
      <c r="F83" s="556"/>
      <c r="G83" s="556"/>
      <c r="H83" s="556"/>
      <c r="I83" s="556"/>
      <c r="J83" s="556"/>
      <c r="K83" s="556"/>
      <c r="L83" s="556"/>
      <c r="M83" s="556"/>
      <c r="N83" s="556"/>
      <c r="O83" s="362" t="s">
        <v>1155</v>
      </c>
      <c r="P83" s="37"/>
    </row>
    <row r="84" spans="2:16" ht="16.149999999999999" customHeight="1" x14ac:dyDescent="0.2">
      <c r="B84" s="635" t="s">
        <v>2485</v>
      </c>
      <c r="C84"/>
      <c r="D84" s="365" t="s">
        <v>61</v>
      </c>
      <c r="E84" s="275">
        <f>SUM(F84:N84)</f>
        <v>0</v>
      </c>
      <c r="F84" s="275">
        <f>SUM(F60:F83)</f>
        <v>0</v>
      </c>
      <c r="G84" s="275">
        <f t="shared" ref="G84:N84" si="10">SUM(G60:G83)</f>
        <v>0</v>
      </c>
      <c r="H84" s="275">
        <f t="shared" si="10"/>
        <v>0</v>
      </c>
      <c r="I84" s="275">
        <f t="shared" si="10"/>
        <v>0</v>
      </c>
      <c r="J84" s="275">
        <f t="shared" si="10"/>
        <v>0</v>
      </c>
      <c r="K84" s="275">
        <f t="shared" si="10"/>
        <v>0</v>
      </c>
      <c r="L84" s="275">
        <f t="shared" si="10"/>
        <v>0</v>
      </c>
      <c r="M84" s="275">
        <f>SUM(M60:M83)</f>
        <v>0</v>
      </c>
      <c r="N84" s="275">
        <f t="shared" si="10"/>
        <v>0</v>
      </c>
      <c r="O84" s="362" t="s">
        <v>1156</v>
      </c>
      <c r="P84" s="37"/>
    </row>
    <row r="85" spans="2:16" ht="16.149999999999999" customHeight="1" x14ac:dyDescent="0.2">
      <c r="B85" s="638"/>
      <c r="C85" s="31"/>
      <c r="D85" s="3"/>
      <c r="E85" s="1"/>
      <c r="F85" s="1"/>
      <c r="G85" s="1"/>
      <c r="H85" s="1"/>
      <c r="I85" s="1"/>
      <c r="J85" s="1"/>
      <c r="K85" s="1"/>
      <c r="L85" s="1"/>
      <c r="M85" s="1"/>
      <c r="N85" s="1"/>
      <c r="O85" s="40"/>
      <c r="P85" s="37"/>
    </row>
    <row r="86" spans="2:16" ht="16.149999999999999" customHeight="1" x14ac:dyDescent="0.2">
      <c r="B86" s="106" t="s">
        <v>2494</v>
      </c>
      <c r="C86" s="32"/>
      <c r="D86" s="365" t="s">
        <v>61</v>
      </c>
      <c r="E86" s="364">
        <f>SUM(F86:N86)</f>
        <v>0</v>
      </c>
      <c r="F86" s="371"/>
      <c r="G86" s="371"/>
      <c r="H86" s="371"/>
      <c r="I86" s="371"/>
      <c r="J86" s="371"/>
      <c r="K86" s="371"/>
      <c r="L86" s="371"/>
      <c r="M86" s="371"/>
      <c r="N86" s="371"/>
      <c r="O86" s="362" t="s">
        <v>1157</v>
      </c>
      <c r="P86" s="37"/>
    </row>
    <row r="87" spans="2:16" ht="16.149999999999999" customHeight="1" thickBot="1" x14ac:dyDescent="0.25">
      <c r="B87" s="92" t="s">
        <v>222</v>
      </c>
      <c r="C87" s="32"/>
      <c r="D87" s="365" t="s">
        <v>1</v>
      </c>
      <c r="E87" s="364">
        <f>SUM(F87:N87)</f>
        <v>0</v>
      </c>
      <c r="F87" s="371"/>
      <c r="G87" s="371"/>
      <c r="H87" s="371"/>
      <c r="I87" s="371"/>
      <c r="J87" s="371"/>
      <c r="K87" s="371"/>
      <c r="L87" s="371"/>
      <c r="M87" s="371"/>
      <c r="N87" s="366"/>
      <c r="O87" s="362" t="s">
        <v>1158</v>
      </c>
      <c r="P87" s="37"/>
    </row>
    <row r="88" spans="2:16" ht="16.149999999999999" customHeight="1" x14ac:dyDescent="0.2">
      <c r="B88" s="106" t="s">
        <v>2495</v>
      </c>
      <c r="C88" s="32"/>
      <c r="D88" s="365" t="s">
        <v>61</v>
      </c>
      <c r="E88" s="275">
        <f>SUM(F88:N88)</f>
        <v>0</v>
      </c>
      <c r="F88" s="275">
        <f t="shared" ref="F88:N88" si="11">SUM(F86:F87)</f>
        <v>0</v>
      </c>
      <c r="G88" s="275">
        <f t="shared" si="11"/>
        <v>0</v>
      </c>
      <c r="H88" s="275">
        <f t="shared" si="11"/>
        <v>0</v>
      </c>
      <c r="I88" s="275">
        <f t="shared" si="11"/>
        <v>0</v>
      </c>
      <c r="J88" s="275">
        <f t="shared" si="11"/>
        <v>0</v>
      </c>
      <c r="K88" s="275">
        <f t="shared" si="11"/>
        <v>0</v>
      </c>
      <c r="L88" s="275">
        <f t="shared" si="11"/>
        <v>0</v>
      </c>
      <c r="M88" s="275">
        <f t="shared" si="11"/>
        <v>0</v>
      </c>
      <c r="N88" s="275">
        <f t="shared" si="11"/>
        <v>0</v>
      </c>
      <c r="O88" s="362" t="s">
        <v>1159</v>
      </c>
      <c r="P88" s="37"/>
    </row>
    <row r="89" spans="2:16" ht="28.15" customHeight="1" x14ac:dyDescent="0.2">
      <c r="B89" s="623" t="s">
        <v>1098</v>
      </c>
      <c r="C89" s="369" t="s">
        <v>0</v>
      </c>
      <c r="D89" s="370" t="s">
        <v>59</v>
      </c>
      <c r="E89" s="364">
        <f>SUM(F89:N89)</f>
        <v>0</v>
      </c>
      <c r="F89" s="371"/>
      <c r="G89" s="371"/>
      <c r="H89" s="371"/>
      <c r="I89" s="371"/>
      <c r="J89" s="371"/>
      <c r="K89" s="371"/>
      <c r="L89" s="371"/>
      <c r="M89" s="371"/>
      <c r="N89" s="371"/>
      <c r="O89" s="362" t="s">
        <v>1160</v>
      </c>
      <c r="P89" s="37"/>
    </row>
    <row r="90" spans="2:16" ht="16.149999999999999" customHeight="1" x14ac:dyDescent="0.2">
      <c r="B90" s="92" t="s">
        <v>1035</v>
      </c>
      <c r="C90" s="32"/>
      <c r="D90" s="365" t="s">
        <v>61</v>
      </c>
      <c r="E90" s="364">
        <f>SUM(F90:N90)</f>
        <v>0</v>
      </c>
      <c r="F90" s="557"/>
      <c r="G90" s="557"/>
      <c r="H90" s="557"/>
      <c r="I90" s="557"/>
      <c r="J90" s="557"/>
      <c r="K90" s="557"/>
      <c r="L90" s="557"/>
      <c r="M90" s="557"/>
      <c r="N90" s="557"/>
      <c r="O90" s="362" t="s">
        <v>1161</v>
      </c>
      <c r="P90" s="37"/>
    </row>
    <row r="91" spans="2:16" ht="16.149999999999999" customHeight="1" x14ac:dyDescent="0.2">
      <c r="B91" s="92" t="s">
        <v>1037</v>
      </c>
      <c r="C91" s="32"/>
      <c r="D91" s="365" t="s">
        <v>1</v>
      </c>
      <c r="E91" s="364">
        <f t="shared" ref="E91:E106" si="12">SUM(F91:N91)</f>
        <v>0</v>
      </c>
      <c r="F91" s="371"/>
      <c r="G91" s="371"/>
      <c r="H91" s="371"/>
      <c r="I91" s="371"/>
      <c r="J91" s="371"/>
      <c r="K91" s="371"/>
      <c r="L91" s="371"/>
      <c r="M91" s="371"/>
      <c r="N91" s="371"/>
      <c r="O91" s="362" t="s">
        <v>1162</v>
      </c>
      <c r="P91" s="37"/>
    </row>
    <row r="92" spans="2:16" ht="16.149999999999999" customHeight="1" x14ac:dyDescent="0.2">
      <c r="B92" s="92" t="s">
        <v>1071</v>
      </c>
      <c r="C92" s="32"/>
      <c r="D92" s="365" t="s">
        <v>61</v>
      </c>
      <c r="E92" s="364">
        <f t="shared" si="12"/>
        <v>0</v>
      </c>
      <c r="F92" s="366"/>
      <c r="G92" s="371"/>
      <c r="H92" s="371"/>
      <c r="I92" s="366"/>
      <c r="J92" s="371"/>
      <c r="K92" s="371"/>
      <c r="L92" s="371"/>
      <c r="M92" s="371"/>
      <c r="N92" s="371"/>
      <c r="O92" s="362" t="s">
        <v>1163</v>
      </c>
      <c r="P92" s="37"/>
    </row>
    <row r="93" spans="2:16" ht="30.4" customHeight="1" x14ac:dyDescent="0.2">
      <c r="B93" s="687" t="s">
        <v>1043</v>
      </c>
      <c r="C93" s="369" t="s">
        <v>0</v>
      </c>
      <c r="D93" s="370" t="s">
        <v>59</v>
      </c>
      <c r="E93" s="364">
        <f t="shared" si="12"/>
        <v>0</v>
      </c>
      <c r="F93" s="366"/>
      <c r="G93" s="366"/>
      <c r="H93" s="366"/>
      <c r="I93" s="366"/>
      <c r="J93" s="366"/>
      <c r="K93" s="366"/>
      <c r="L93" s="366"/>
      <c r="M93" s="366"/>
      <c r="N93" s="371"/>
      <c r="O93" s="362" t="s">
        <v>1164</v>
      </c>
      <c r="P93" s="37"/>
    </row>
    <row r="94" spans="2:16" ht="16.149999999999999" customHeight="1" x14ac:dyDescent="0.2">
      <c r="B94" s="92" t="s">
        <v>1045</v>
      </c>
      <c r="C94" s="32"/>
      <c r="D94" s="365" t="s">
        <v>61</v>
      </c>
      <c r="E94" s="364">
        <f t="shared" si="12"/>
        <v>0</v>
      </c>
      <c r="F94" s="371"/>
      <c r="G94" s="371"/>
      <c r="H94" s="371"/>
      <c r="I94" s="371"/>
      <c r="J94" s="371"/>
      <c r="K94" s="371"/>
      <c r="L94" s="371"/>
      <c r="M94" s="371"/>
      <c r="N94" s="371"/>
      <c r="O94" s="362" t="s">
        <v>1165</v>
      </c>
      <c r="P94" s="37"/>
    </row>
    <row r="95" spans="2:16" ht="16.149999999999999" customHeight="1" x14ac:dyDescent="0.2">
      <c r="B95" s="81" t="s">
        <v>1047</v>
      </c>
      <c r="C95"/>
      <c r="D95" s="365" t="s">
        <v>61</v>
      </c>
      <c r="E95" s="364">
        <f t="shared" si="12"/>
        <v>0</v>
      </c>
      <c r="F95" s="371"/>
      <c r="G95" s="371"/>
      <c r="H95" s="371"/>
      <c r="I95" s="371"/>
      <c r="J95" s="371"/>
      <c r="K95" s="371"/>
      <c r="L95" s="371"/>
      <c r="M95" s="371"/>
      <c r="N95" s="371"/>
      <c r="O95" s="362" t="s">
        <v>1166</v>
      </c>
      <c r="P95" s="37"/>
    </row>
    <row r="96" spans="2:16" ht="16.149999999999999" customHeight="1" x14ac:dyDescent="0.2">
      <c r="B96" s="92" t="s">
        <v>1049</v>
      </c>
      <c r="C96" s="32"/>
      <c r="D96" s="365" t="s">
        <v>59</v>
      </c>
      <c r="E96" s="364">
        <f>SUM(F96:N96)</f>
        <v>0</v>
      </c>
      <c r="F96" s="371"/>
      <c r="G96" s="371"/>
      <c r="H96" s="371"/>
      <c r="I96" s="371"/>
      <c r="J96" s="371"/>
      <c r="K96" s="371"/>
      <c r="L96" s="371"/>
      <c r="M96" s="371"/>
      <c r="N96" s="371"/>
      <c r="O96" s="362" t="s">
        <v>1167</v>
      </c>
      <c r="P96" s="37"/>
    </row>
    <row r="97" spans="2:16" ht="16.149999999999999" customHeight="1" x14ac:dyDescent="0.2">
      <c r="B97" s="81" t="s">
        <v>1051</v>
      </c>
      <c r="C97"/>
      <c r="D97" s="365" t="s">
        <v>59</v>
      </c>
      <c r="E97" s="364">
        <f t="shared" si="12"/>
        <v>0</v>
      </c>
      <c r="F97" s="371"/>
      <c r="G97" s="371"/>
      <c r="H97" s="371"/>
      <c r="I97" s="371"/>
      <c r="J97" s="371"/>
      <c r="K97" s="371"/>
      <c r="L97" s="371"/>
      <c r="M97" s="371"/>
      <c r="N97" s="371"/>
      <c r="O97" s="362" t="s">
        <v>1168</v>
      </c>
      <c r="P97" s="37"/>
    </row>
    <row r="98" spans="2:16" ht="16.149999999999999" customHeight="1" x14ac:dyDescent="0.2">
      <c r="B98" s="637" t="s">
        <v>1053</v>
      </c>
      <c r="C98" s="369" t="s">
        <v>0</v>
      </c>
      <c r="D98" s="365" t="s">
        <v>1</v>
      </c>
      <c r="E98" s="364">
        <f t="shared" si="12"/>
        <v>0</v>
      </c>
      <c r="F98" s="371"/>
      <c r="G98" s="371"/>
      <c r="H98" s="371"/>
      <c r="I98" s="371"/>
      <c r="J98" s="371"/>
      <c r="K98" s="371"/>
      <c r="L98" s="371"/>
      <c r="M98" s="371"/>
      <c r="N98" s="371"/>
      <c r="O98" s="362" t="s">
        <v>1169</v>
      </c>
      <c r="P98" s="37"/>
    </row>
    <row r="99" spans="2:16" ht="16.149999999999999" customHeight="1" x14ac:dyDescent="0.2">
      <c r="B99" s="624" t="s">
        <v>1055</v>
      </c>
      <c r="C99" s="86"/>
      <c r="D99" s="365" t="s">
        <v>1</v>
      </c>
      <c r="E99" s="364">
        <f>SUM(F99:N99)</f>
        <v>0</v>
      </c>
      <c r="F99" s="371"/>
      <c r="G99" s="371"/>
      <c r="H99" s="371"/>
      <c r="I99" s="371"/>
      <c r="J99" s="371"/>
      <c r="K99" s="371"/>
      <c r="L99" s="371"/>
      <c r="M99" s="371"/>
      <c r="N99" s="371"/>
      <c r="O99" s="362" t="s">
        <v>1170</v>
      </c>
      <c r="P99" s="37"/>
    </row>
    <row r="100" spans="2:16" ht="16.149999999999999" customHeight="1" x14ac:dyDescent="0.2">
      <c r="B100" s="92" t="s">
        <v>1057</v>
      </c>
      <c r="C100" s="86"/>
      <c r="D100" s="365" t="s">
        <v>1</v>
      </c>
      <c r="E100" s="364">
        <f t="shared" si="12"/>
        <v>0</v>
      </c>
      <c r="F100" s="371"/>
      <c r="G100" s="371"/>
      <c r="H100" s="371"/>
      <c r="I100" s="371"/>
      <c r="J100" s="371"/>
      <c r="K100" s="371"/>
      <c r="L100" s="371"/>
      <c r="M100" s="371"/>
      <c r="N100" s="371"/>
      <c r="O100" s="362" t="s">
        <v>1171</v>
      </c>
      <c r="P100" s="37"/>
    </row>
    <row r="101" spans="2:16" ht="16.149999999999999" customHeight="1" x14ac:dyDescent="0.2">
      <c r="B101" s="92" t="s">
        <v>1059</v>
      </c>
      <c r="C101" s="32"/>
      <c r="D101" s="365" t="s">
        <v>1</v>
      </c>
      <c r="E101" s="364">
        <f t="shared" si="12"/>
        <v>0</v>
      </c>
      <c r="F101" s="371"/>
      <c r="G101" s="371"/>
      <c r="H101" s="371"/>
      <c r="I101" s="371"/>
      <c r="J101" s="371"/>
      <c r="K101" s="371"/>
      <c r="L101" s="371"/>
      <c r="M101" s="371"/>
      <c r="N101" s="371"/>
      <c r="O101" s="362" t="s">
        <v>1172</v>
      </c>
      <c r="P101" s="37"/>
    </row>
    <row r="102" spans="2:16" ht="16.149999999999999" customHeight="1" x14ac:dyDescent="0.2">
      <c r="B102" s="92" t="s">
        <v>1061</v>
      </c>
      <c r="C102" s="32"/>
      <c r="D102" s="365" t="s">
        <v>59</v>
      </c>
      <c r="E102" s="364">
        <f t="shared" si="12"/>
        <v>0</v>
      </c>
      <c r="F102" s="371"/>
      <c r="G102" s="371"/>
      <c r="H102" s="371"/>
      <c r="I102" s="371"/>
      <c r="J102" s="371"/>
      <c r="K102" s="371"/>
      <c r="L102" s="371"/>
      <c r="M102" s="371"/>
      <c r="N102" s="371"/>
      <c r="O102" s="362" t="s">
        <v>1173</v>
      </c>
      <c r="P102" s="37"/>
    </row>
    <row r="103" spans="2:16" ht="16.149999999999999" customHeight="1" x14ac:dyDescent="0.2">
      <c r="B103" s="92" t="s">
        <v>1152</v>
      </c>
      <c r="C103" s="32"/>
      <c r="D103" s="370" t="s">
        <v>59</v>
      </c>
      <c r="E103" s="364">
        <f t="shared" ref="E103" si="13">SUM(F103:N103)</f>
        <v>0</v>
      </c>
      <c r="F103" s="371"/>
      <c r="G103" s="371"/>
      <c r="H103" s="371"/>
      <c r="I103" s="366"/>
      <c r="J103" s="371"/>
      <c r="K103" s="371"/>
      <c r="L103" s="371"/>
      <c r="M103" s="371"/>
      <c r="N103" s="371"/>
      <c r="O103" s="362" t="s">
        <v>1174</v>
      </c>
      <c r="P103" s="37"/>
    </row>
    <row r="104" spans="2:16" ht="16.149999999999999" customHeight="1" x14ac:dyDescent="0.2">
      <c r="B104" s="92" t="s">
        <v>1188</v>
      </c>
      <c r="C104" s="32"/>
      <c r="D104" s="365" t="s">
        <v>59</v>
      </c>
      <c r="E104" s="364">
        <f>SUM(F104:N104)</f>
        <v>0</v>
      </c>
      <c r="F104" s="366"/>
      <c r="G104" s="366"/>
      <c r="H104" s="366"/>
      <c r="I104" s="366"/>
      <c r="J104" s="371"/>
      <c r="K104" s="366"/>
      <c r="L104" s="366"/>
      <c r="M104" s="366"/>
      <c r="N104" s="366"/>
      <c r="O104" s="362" t="s">
        <v>1190</v>
      </c>
      <c r="P104" s="37"/>
    </row>
    <row r="105" spans="2:16" ht="15.95" customHeight="1" x14ac:dyDescent="0.2">
      <c r="B105" s="120" t="s">
        <v>2633</v>
      </c>
      <c r="C105" s="369" t="s">
        <v>0</v>
      </c>
      <c r="D105" s="365" t="s">
        <v>59</v>
      </c>
      <c r="E105" s="364">
        <f t="shared" ref="E105" si="14">SUM(F105:N105)</f>
        <v>0</v>
      </c>
      <c r="F105" s="371"/>
      <c r="G105" s="371"/>
      <c r="H105" s="371"/>
      <c r="I105" s="371"/>
      <c r="J105" s="371"/>
      <c r="K105" s="371"/>
      <c r="L105" s="371"/>
      <c r="M105" s="371"/>
      <c r="N105" s="371"/>
      <c r="O105" s="362" t="s">
        <v>1175</v>
      </c>
      <c r="P105" s="37"/>
    </row>
    <row r="106" spans="2:16" ht="16.149999999999999" customHeight="1" thickBot="1" x14ac:dyDescent="0.25">
      <c r="B106" s="92" t="s">
        <v>271</v>
      </c>
      <c r="C106" s="32"/>
      <c r="D106" s="365" t="s">
        <v>59</v>
      </c>
      <c r="E106" s="364">
        <f t="shared" si="12"/>
        <v>0</v>
      </c>
      <c r="F106" s="557"/>
      <c r="G106" s="557"/>
      <c r="H106" s="557"/>
      <c r="I106" s="557"/>
      <c r="J106" s="557"/>
      <c r="K106" s="557"/>
      <c r="L106" s="557"/>
      <c r="M106" s="557"/>
      <c r="N106" s="557"/>
      <c r="O106" s="362" t="s">
        <v>1176</v>
      </c>
      <c r="P106" s="37"/>
    </row>
    <row r="107" spans="2:16" ht="16.149999999999999" customHeight="1" thickBot="1" x14ac:dyDescent="0.25">
      <c r="B107" s="639" t="s">
        <v>2496</v>
      </c>
      <c r="C107" s="66"/>
      <c r="D107" s="265" t="s">
        <v>61</v>
      </c>
      <c r="E107" s="275">
        <f>SUM(F107:N107)</f>
        <v>0</v>
      </c>
      <c r="F107" s="275">
        <f>SUM(F88:F106)</f>
        <v>0</v>
      </c>
      <c r="G107" s="275">
        <f t="shared" ref="G107:N107" si="15">SUM(G88:G106)</f>
        <v>0</v>
      </c>
      <c r="H107" s="275">
        <f t="shared" si="15"/>
        <v>0</v>
      </c>
      <c r="I107" s="275">
        <f t="shared" si="15"/>
        <v>0</v>
      </c>
      <c r="J107" s="275">
        <f t="shared" si="15"/>
        <v>0</v>
      </c>
      <c r="K107" s="275">
        <f t="shared" si="15"/>
        <v>0</v>
      </c>
      <c r="L107" s="275">
        <f t="shared" si="15"/>
        <v>0</v>
      </c>
      <c r="M107" s="275">
        <f t="shared" si="15"/>
        <v>0</v>
      </c>
      <c r="N107" s="275">
        <f t="shared" si="15"/>
        <v>0</v>
      </c>
      <c r="O107" s="362" t="s">
        <v>1177</v>
      </c>
      <c r="P107" s="37"/>
    </row>
    <row r="108" spans="2:16" ht="16.149999999999999" customHeight="1" thickTop="1" thickBot="1" x14ac:dyDescent="0.25">
      <c r="B108" s="45"/>
      <c r="C108" s="45"/>
      <c r="D108" s="45"/>
      <c r="E108" s="45"/>
      <c r="F108" s="45"/>
      <c r="G108" s="45"/>
      <c r="H108" s="45"/>
      <c r="I108" s="45"/>
      <c r="J108" s="45"/>
      <c r="K108" s="45"/>
      <c r="L108" s="45"/>
      <c r="M108" s="45"/>
      <c r="N108" s="45"/>
      <c r="O108" s="46"/>
    </row>
    <row r="109" spans="2:16" ht="16.149999999999999" customHeight="1" thickTop="1" thickBot="1" x14ac:dyDescent="0.25">
      <c r="B109" s="35"/>
      <c r="C109" s="35"/>
      <c r="D109" s="35"/>
      <c r="E109" s="35"/>
      <c r="F109" s="35"/>
      <c r="G109" s="35"/>
      <c r="H109" s="35"/>
      <c r="I109" s="35"/>
      <c r="J109" s="35"/>
      <c r="K109" s="35"/>
      <c r="L109" s="35"/>
      <c r="M109" s="35"/>
      <c r="N109" s="506" t="s">
        <v>2455</v>
      </c>
      <c r="O109" s="507">
        <v>4</v>
      </c>
    </row>
    <row r="110" spans="2:16" ht="16.149999999999999" customHeight="1" thickTop="1" x14ac:dyDescent="0.2">
      <c r="B110" s="48" t="s">
        <v>2497</v>
      </c>
      <c r="C110" s="49"/>
      <c r="D110" s="49"/>
      <c r="E110" s="344" t="s">
        <v>1115</v>
      </c>
      <c r="F110" s="344" t="s">
        <v>1116</v>
      </c>
      <c r="G110" s="344" t="s">
        <v>1117</v>
      </c>
      <c r="H110" s="344" t="s">
        <v>1118</v>
      </c>
      <c r="I110" s="344" t="s">
        <v>1119</v>
      </c>
      <c r="J110" s="344" t="s">
        <v>1120</v>
      </c>
      <c r="K110" s="344" t="s">
        <v>1121</v>
      </c>
      <c r="L110" s="344" t="s">
        <v>1122</v>
      </c>
      <c r="M110" s="344" t="s">
        <v>1123</v>
      </c>
      <c r="N110" s="344" t="s">
        <v>1124</v>
      </c>
      <c r="O110" s="346" t="s">
        <v>55</v>
      </c>
      <c r="P110" s="37"/>
    </row>
    <row r="111" spans="2:16" ht="63.75" x14ac:dyDescent="0.2">
      <c r="B111" s="50"/>
      <c r="C111"/>
      <c r="D111" s="783" t="s">
        <v>2</v>
      </c>
      <c r="E111" s="27" t="s">
        <v>19</v>
      </c>
      <c r="F111" s="27" t="s">
        <v>23</v>
      </c>
      <c r="G111" s="27" t="s">
        <v>1125</v>
      </c>
      <c r="H111" s="27" t="s">
        <v>24</v>
      </c>
      <c r="I111" s="27" t="s">
        <v>1126</v>
      </c>
      <c r="J111" s="27" t="s">
        <v>25</v>
      </c>
      <c r="K111" s="27" t="s">
        <v>26</v>
      </c>
      <c r="L111" s="27" t="s">
        <v>27</v>
      </c>
      <c r="M111" s="27" t="s">
        <v>28</v>
      </c>
      <c r="N111" s="71" t="s">
        <v>1127</v>
      </c>
      <c r="O111" s="39"/>
      <c r="P111" s="37"/>
    </row>
    <row r="112" spans="2:16" ht="16.149999999999999" customHeight="1" x14ac:dyDescent="0.2">
      <c r="B112" s="50"/>
      <c r="C112"/>
      <c r="D112" s="783"/>
      <c r="E112" s="28" t="s">
        <v>2457</v>
      </c>
      <c r="F112" s="28" t="s">
        <v>2457</v>
      </c>
      <c r="G112" s="28" t="s">
        <v>2457</v>
      </c>
      <c r="H112" s="28" t="s">
        <v>2457</v>
      </c>
      <c r="I112" s="28" t="s">
        <v>2457</v>
      </c>
      <c r="J112" s="28" t="s">
        <v>2457</v>
      </c>
      <c r="K112" s="28" t="s">
        <v>2457</v>
      </c>
      <c r="L112" s="28" t="s">
        <v>2457</v>
      </c>
      <c r="M112" s="28" t="s">
        <v>2457</v>
      </c>
      <c r="N112" s="73" t="s">
        <v>2457</v>
      </c>
      <c r="O112" s="39"/>
      <c r="P112" s="37"/>
    </row>
    <row r="113" spans="2:16" ht="16.149999999999999" customHeight="1" thickBot="1" x14ac:dyDescent="0.25">
      <c r="B113" s="51"/>
      <c r="C113" s="13"/>
      <c r="D113" s="784"/>
      <c r="E113" s="158" t="s">
        <v>56</v>
      </c>
      <c r="F113" s="158" t="s">
        <v>56</v>
      </c>
      <c r="G113" s="158" t="s">
        <v>56</v>
      </c>
      <c r="H113" s="158" t="s">
        <v>56</v>
      </c>
      <c r="I113" s="158" t="s">
        <v>56</v>
      </c>
      <c r="J113" s="158" t="s">
        <v>56</v>
      </c>
      <c r="K113" s="158" t="s">
        <v>56</v>
      </c>
      <c r="L113" s="158" t="s">
        <v>56</v>
      </c>
      <c r="M113" s="158" t="s">
        <v>56</v>
      </c>
      <c r="N113" s="159" t="s">
        <v>56</v>
      </c>
      <c r="O113" s="362" t="s">
        <v>57</v>
      </c>
      <c r="P113" s="37"/>
    </row>
    <row r="114" spans="2:16" ht="16.149999999999999" customHeight="1" x14ac:dyDescent="0.2">
      <c r="B114" s="53" t="s">
        <v>1191</v>
      </c>
      <c r="C114" s="54"/>
      <c r="D114" s="365" t="s">
        <v>61</v>
      </c>
      <c r="E114" s="364">
        <f>SUM(F114:N114)</f>
        <v>0</v>
      </c>
      <c r="F114" s="364">
        <f>F118-SUM(F115:F117)</f>
        <v>0</v>
      </c>
      <c r="G114" s="364">
        <f t="shared" ref="G114:N114" si="16">G118-SUM(G115:G117)</f>
        <v>0</v>
      </c>
      <c r="H114" s="364">
        <f t="shared" si="16"/>
        <v>0</v>
      </c>
      <c r="I114" s="364">
        <f t="shared" si="16"/>
        <v>0</v>
      </c>
      <c r="J114" s="364">
        <f t="shared" si="16"/>
        <v>0</v>
      </c>
      <c r="K114" s="364">
        <f t="shared" si="16"/>
        <v>0</v>
      </c>
      <c r="L114" s="364">
        <f t="shared" si="16"/>
        <v>0</v>
      </c>
      <c r="M114" s="364">
        <f t="shared" si="16"/>
        <v>0</v>
      </c>
      <c r="N114" s="364">
        <f t="shared" si="16"/>
        <v>0</v>
      </c>
      <c r="O114" s="362" t="s">
        <v>1192</v>
      </c>
      <c r="P114" s="37"/>
    </row>
    <row r="115" spans="2:16" ht="16.149999999999999" customHeight="1" x14ac:dyDescent="0.2">
      <c r="B115" s="55" t="s">
        <v>1193</v>
      </c>
      <c r="C115" s="86"/>
      <c r="D115" s="365" t="s">
        <v>61</v>
      </c>
      <c r="E115" s="364">
        <f t="shared" ref="E115:E117" si="17">SUM(F115:N115)</f>
        <v>0</v>
      </c>
      <c r="F115" s="368"/>
      <c r="G115" s="368"/>
      <c r="H115" s="368"/>
      <c r="I115" s="368"/>
      <c r="J115" s="368"/>
      <c r="K115" s="368"/>
      <c r="L115" s="368"/>
      <c r="M115" s="368"/>
      <c r="N115" s="368"/>
      <c r="O115" s="362" t="s">
        <v>1194</v>
      </c>
      <c r="P115" s="37"/>
    </row>
    <row r="116" spans="2:16" ht="16.149999999999999" customHeight="1" x14ac:dyDescent="0.2">
      <c r="B116" s="55" t="s">
        <v>1195</v>
      </c>
      <c r="C116" s="86"/>
      <c r="D116" s="365" t="s">
        <v>61</v>
      </c>
      <c r="E116" s="364">
        <f t="shared" si="17"/>
        <v>0</v>
      </c>
      <c r="F116" s="368"/>
      <c r="G116" s="368"/>
      <c r="H116" s="368"/>
      <c r="I116" s="368"/>
      <c r="J116" s="368"/>
      <c r="K116" s="368"/>
      <c r="L116" s="368"/>
      <c r="M116" s="368"/>
      <c r="N116" s="368"/>
      <c r="O116" s="362" t="s">
        <v>1196</v>
      </c>
      <c r="P116" s="37"/>
    </row>
    <row r="117" spans="2:16" ht="16.149999999999999" customHeight="1" thickBot="1" x14ac:dyDescent="0.25">
      <c r="B117" s="161" t="s">
        <v>1197</v>
      </c>
      <c r="C117" s="86"/>
      <c r="D117" s="365" t="s">
        <v>61</v>
      </c>
      <c r="E117" s="364">
        <f t="shared" si="17"/>
        <v>0</v>
      </c>
      <c r="F117" s="368"/>
      <c r="G117" s="368"/>
      <c r="H117" s="368"/>
      <c r="I117" s="368"/>
      <c r="J117" s="368"/>
      <c r="K117" s="368"/>
      <c r="L117" s="368"/>
      <c r="M117" s="368"/>
      <c r="N117" s="368"/>
      <c r="O117" s="362" t="s">
        <v>1198</v>
      </c>
      <c r="P117" s="37"/>
    </row>
    <row r="118" spans="2:16" ht="16.149999999999999" customHeight="1" thickBot="1" x14ac:dyDescent="0.25">
      <c r="B118" s="68" t="s">
        <v>2499</v>
      </c>
      <c r="C118" s="66"/>
      <c r="D118" s="265" t="s">
        <v>61</v>
      </c>
      <c r="E118" s="275">
        <f>SUM(F118:N118)</f>
        <v>0</v>
      </c>
      <c r="F118" s="275">
        <f>F32-F51</f>
        <v>0</v>
      </c>
      <c r="G118" s="275">
        <f t="shared" ref="G118:N118" si="18">G32-G51</f>
        <v>0</v>
      </c>
      <c r="H118" s="275">
        <f t="shared" si="18"/>
        <v>0</v>
      </c>
      <c r="I118" s="275">
        <f t="shared" si="18"/>
        <v>0</v>
      </c>
      <c r="J118" s="275">
        <f t="shared" si="18"/>
        <v>0</v>
      </c>
      <c r="K118" s="275">
        <f t="shared" si="18"/>
        <v>0</v>
      </c>
      <c r="L118" s="275">
        <f t="shared" si="18"/>
        <v>0</v>
      </c>
      <c r="M118" s="275">
        <f t="shared" si="18"/>
        <v>0</v>
      </c>
      <c r="N118" s="275">
        <f t="shared" si="18"/>
        <v>0</v>
      </c>
      <c r="O118" s="362" t="s">
        <v>1199</v>
      </c>
      <c r="P118" s="37"/>
    </row>
    <row r="119" spans="2:16" ht="16.149999999999999" customHeight="1" thickTop="1" thickBot="1" x14ac:dyDescent="0.25">
      <c r="B119" s="45"/>
      <c r="C119" s="45"/>
      <c r="D119" s="45"/>
      <c r="E119" s="45"/>
      <c r="F119" s="45"/>
      <c r="G119" s="45"/>
      <c r="H119" s="45"/>
      <c r="I119" s="45"/>
      <c r="J119" s="45"/>
      <c r="K119" s="45"/>
      <c r="L119" s="45"/>
      <c r="M119" s="45"/>
      <c r="N119" s="45"/>
      <c r="O119" s="46"/>
    </row>
    <row r="120" spans="2:16" ht="16.149999999999999" customHeight="1" thickTop="1" thickBot="1" x14ac:dyDescent="0.25">
      <c r="B120" s="35"/>
      <c r="C120" s="35"/>
      <c r="D120" s="35"/>
      <c r="E120" s="35"/>
      <c r="F120" s="35"/>
      <c r="G120" s="35"/>
      <c r="H120" s="35"/>
      <c r="I120" s="35"/>
      <c r="J120" s="35"/>
      <c r="K120" s="35"/>
      <c r="L120" s="35"/>
      <c r="M120" s="35"/>
      <c r="N120" s="506" t="s">
        <v>2455</v>
      </c>
      <c r="O120" s="507">
        <v>5</v>
      </c>
    </row>
    <row r="121" spans="2:16" ht="16.149999999999999" customHeight="1" thickTop="1" x14ac:dyDescent="0.2">
      <c r="B121" s="48" t="s">
        <v>2498</v>
      </c>
      <c r="C121" s="49"/>
      <c r="D121" s="49"/>
      <c r="E121" s="345" t="s">
        <v>1178</v>
      </c>
      <c r="F121" s="345" t="s">
        <v>1179</v>
      </c>
      <c r="G121" s="345" t="s">
        <v>1180</v>
      </c>
      <c r="H121" s="345" t="s">
        <v>1181</v>
      </c>
      <c r="I121" s="345" t="s">
        <v>1182</v>
      </c>
      <c r="J121" s="345" t="s">
        <v>1183</v>
      </c>
      <c r="K121" s="345" t="s">
        <v>1184</v>
      </c>
      <c r="L121" s="345" t="s">
        <v>1185</v>
      </c>
      <c r="M121" s="345" t="s">
        <v>1186</v>
      </c>
      <c r="N121" s="345" t="s">
        <v>1187</v>
      </c>
      <c r="O121" s="346" t="s">
        <v>55</v>
      </c>
      <c r="P121" s="37"/>
    </row>
    <row r="122" spans="2:16" ht="63.75" x14ac:dyDescent="0.2">
      <c r="B122" s="50"/>
      <c r="C122"/>
      <c r="D122" s="783" t="s">
        <v>2</v>
      </c>
      <c r="E122" s="27" t="s">
        <v>19</v>
      </c>
      <c r="F122" s="27" t="s">
        <v>23</v>
      </c>
      <c r="G122" s="27" t="s">
        <v>1125</v>
      </c>
      <c r="H122" s="27" t="s">
        <v>24</v>
      </c>
      <c r="I122" s="27" t="s">
        <v>1126</v>
      </c>
      <c r="J122" s="27" t="s">
        <v>25</v>
      </c>
      <c r="K122" s="27" t="s">
        <v>26</v>
      </c>
      <c r="L122" s="27" t="s">
        <v>27</v>
      </c>
      <c r="M122" s="27" t="s">
        <v>28</v>
      </c>
      <c r="N122" s="71" t="s">
        <v>1127</v>
      </c>
      <c r="O122" s="39"/>
      <c r="P122" s="37"/>
    </row>
    <row r="123" spans="2:16" ht="16.149999999999999" customHeight="1" x14ac:dyDescent="0.2">
      <c r="B123" s="50"/>
      <c r="C123"/>
      <c r="D123" s="783"/>
      <c r="E123" s="28" t="s">
        <v>1878</v>
      </c>
      <c r="F123" s="28" t="s">
        <v>1878</v>
      </c>
      <c r="G123" s="28" t="s">
        <v>1878</v>
      </c>
      <c r="H123" s="28" t="s">
        <v>1878</v>
      </c>
      <c r="I123" s="28" t="s">
        <v>1878</v>
      </c>
      <c r="J123" s="28" t="s">
        <v>1878</v>
      </c>
      <c r="K123" s="28" t="s">
        <v>1878</v>
      </c>
      <c r="L123" s="28" t="s">
        <v>1878</v>
      </c>
      <c r="M123" s="28" t="s">
        <v>1878</v>
      </c>
      <c r="N123" s="73" t="s">
        <v>1878</v>
      </c>
      <c r="O123" s="39"/>
      <c r="P123" s="37"/>
    </row>
    <row r="124" spans="2:16" ht="16.149999999999999" customHeight="1" thickBot="1" x14ac:dyDescent="0.25">
      <c r="B124" s="51"/>
      <c r="C124" s="13"/>
      <c r="D124" s="784"/>
      <c r="E124" s="158" t="s">
        <v>56</v>
      </c>
      <c r="F124" s="158" t="s">
        <v>56</v>
      </c>
      <c r="G124" s="158" t="s">
        <v>56</v>
      </c>
      <c r="H124" s="158" t="s">
        <v>56</v>
      </c>
      <c r="I124" s="158" t="s">
        <v>56</v>
      </c>
      <c r="J124" s="158" t="s">
        <v>56</v>
      </c>
      <c r="K124" s="158" t="s">
        <v>56</v>
      </c>
      <c r="L124" s="158" t="s">
        <v>56</v>
      </c>
      <c r="M124" s="158" t="s">
        <v>56</v>
      </c>
      <c r="N124" s="159" t="s">
        <v>56</v>
      </c>
      <c r="O124" s="362" t="s">
        <v>57</v>
      </c>
      <c r="P124" s="37"/>
    </row>
    <row r="125" spans="2:16" ht="16.149999999999999" customHeight="1" x14ac:dyDescent="0.2">
      <c r="B125" s="56" t="s">
        <v>1191</v>
      </c>
      <c r="C125"/>
      <c r="D125" s="365" t="s">
        <v>61</v>
      </c>
      <c r="E125" s="364">
        <f>SUM(F125:N125)</f>
        <v>0</v>
      </c>
      <c r="F125" s="364">
        <f t="shared" ref="F125:N125" si="19">F129-SUM(F126:F128)</f>
        <v>0</v>
      </c>
      <c r="G125" s="364">
        <f t="shared" si="19"/>
        <v>0</v>
      </c>
      <c r="H125" s="364">
        <f t="shared" si="19"/>
        <v>0</v>
      </c>
      <c r="I125" s="364">
        <f t="shared" si="19"/>
        <v>0</v>
      </c>
      <c r="J125" s="364">
        <f t="shared" si="19"/>
        <v>0</v>
      </c>
      <c r="K125" s="364">
        <f t="shared" si="19"/>
        <v>0</v>
      </c>
      <c r="L125" s="364">
        <f t="shared" si="19"/>
        <v>0</v>
      </c>
      <c r="M125" s="364">
        <f t="shared" si="19"/>
        <v>0</v>
      </c>
      <c r="N125" s="364">
        <f t="shared" si="19"/>
        <v>0</v>
      </c>
      <c r="O125" s="362" t="s">
        <v>1192</v>
      </c>
      <c r="P125" s="37"/>
    </row>
    <row r="126" spans="2:16" ht="16.149999999999999" customHeight="1" x14ac:dyDescent="0.2">
      <c r="B126" s="59" t="s">
        <v>1193</v>
      </c>
      <c r="C126" s="32"/>
      <c r="D126" s="365" t="s">
        <v>61</v>
      </c>
      <c r="E126" s="364">
        <f t="shared" ref="E126:E128" si="20">SUM(F126:N126)</f>
        <v>0</v>
      </c>
      <c r="F126" s="371"/>
      <c r="G126" s="371"/>
      <c r="H126" s="371"/>
      <c r="I126" s="371"/>
      <c r="J126" s="371"/>
      <c r="K126" s="371"/>
      <c r="L126" s="371"/>
      <c r="M126" s="371"/>
      <c r="N126" s="371"/>
      <c r="O126" s="362" t="s">
        <v>1194</v>
      </c>
      <c r="P126" s="37"/>
    </row>
    <row r="127" spans="2:16" ht="16.149999999999999" customHeight="1" x14ac:dyDescent="0.2">
      <c r="B127" s="59" t="s">
        <v>1195</v>
      </c>
      <c r="C127" s="32"/>
      <c r="D127" s="365" t="s">
        <v>61</v>
      </c>
      <c r="E127" s="364">
        <f t="shared" si="20"/>
        <v>0</v>
      </c>
      <c r="F127" s="371"/>
      <c r="G127" s="371"/>
      <c r="H127" s="371"/>
      <c r="I127" s="371"/>
      <c r="J127" s="371"/>
      <c r="K127" s="371"/>
      <c r="L127" s="371"/>
      <c r="M127" s="371"/>
      <c r="N127" s="371"/>
      <c r="O127" s="362" t="s">
        <v>1196</v>
      </c>
      <c r="P127" s="37"/>
    </row>
    <row r="128" spans="2:16" ht="16.149999999999999" customHeight="1" thickBot="1" x14ac:dyDescent="0.25">
      <c r="B128" s="92" t="s">
        <v>1197</v>
      </c>
      <c r="C128" s="32"/>
      <c r="D128" s="365" t="s">
        <v>61</v>
      </c>
      <c r="E128" s="364">
        <f t="shared" si="20"/>
        <v>0</v>
      </c>
      <c r="F128" s="371"/>
      <c r="G128" s="371"/>
      <c r="H128" s="371"/>
      <c r="I128" s="371"/>
      <c r="J128" s="371"/>
      <c r="K128" s="371"/>
      <c r="L128" s="371"/>
      <c r="M128" s="371"/>
      <c r="N128" s="371"/>
      <c r="O128" s="362" t="s">
        <v>1198</v>
      </c>
      <c r="P128" s="37"/>
    </row>
    <row r="129" spans="2:16" ht="16.149999999999999" customHeight="1" thickBot="1" x14ac:dyDescent="0.25">
      <c r="B129" s="68" t="s">
        <v>2500</v>
      </c>
      <c r="C129" s="66"/>
      <c r="D129" s="265" t="s">
        <v>61</v>
      </c>
      <c r="E129" s="275">
        <f>SUM(F129:N129)</f>
        <v>0</v>
      </c>
      <c r="F129" s="275">
        <f t="shared" ref="F129:N129" si="21">F84-F107</f>
        <v>0</v>
      </c>
      <c r="G129" s="275">
        <f t="shared" si="21"/>
        <v>0</v>
      </c>
      <c r="H129" s="275">
        <f t="shared" si="21"/>
        <v>0</v>
      </c>
      <c r="I129" s="275">
        <f t="shared" si="21"/>
        <v>0</v>
      </c>
      <c r="J129" s="275">
        <f>J84-J107</f>
        <v>0</v>
      </c>
      <c r="K129" s="275">
        <f t="shared" si="21"/>
        <v>0</v>
      </c>
      <c r="L129" s="275">
        <f t="shared" si="21"/>
        <v>0</v>
      </c>
      <c r="M129" s="275">
        <f t="shared" si="21"/>
        <v>0</v>
      </c>
      <c r="N129" s="275">
        <f t="shared" si="21"/>
        <v>0</v>
      </c>
      <c r="O129" s="362" t="s">
        <v>1199</v>
      </c>
      <c r="P129" s="37"/>
    </row>
    <row r="130" spans="2:16" ht="16.149999999999999" customHeight="1" thickTop="1" thickBot="1" x14ac:dyDescent="0.25">
      <c r="B130" s="45"/>
      <c r="C130" s="45"/>
      <c r="D130" s="45"/>
      <c r="E130" s="45"/>
      <c r="F130" s="45"/>
      <c r="G130" s="45"/>
      <c r="H130" s="45"/>
      <c r="I130" s="45"/>
      <c r="J130" s="45"/>
      <c r="K130" s="45"/>
      <c r="L130" s="45"/>
      <c r="M130" s="45"/>
      <c r="N130" s="45"/>
      <c r="O130" s="46"/>
    </row>
    <row r="131" spans="2:16" ht="16.149999999999999" customHeight="1" thickTop="1" thickBot="1" x14ac:dyDescent="0.25">
      <c r="B131" s="35"/>
      <c r="C131" s="35"/>
      <c r="D131" s="35"/>
      <c r="E131" s="35"/>
      <c r="F131" s="506" t="s">
        <v>2455</v>
      </c>
      <c r="G131" s="507">
        <v>10</v>
      </c>
    </row>
    <row r="132" spans="2:16" ht="16.149999999999999" customHeight="1" thickTop="1" x14ac:dyDescent="0.2">
      <c r="B132" s="156" t="s">
        <v>1201</v>
      </c>
      <c r="C132"/>
      <c r="D132"/>
      <c r="E132" s="344" t="s">
        <v>1202</v>
      </c>
      <c r="F132" s="344" t="s">
        <v>1203</v>
      </c>
      <c r="G132" s="346" t="s">
        <v>55</v>
      </c>
      <c r="H132" s="37"/>
    </row>
    <row r="133" spans="2:16" ht="52.5" customHeight="1" x14ac:dyDescent="0.2">
      <c r="B133" s="50"/>
      <c r="C133"/>
      <c r="D133" s="783" t="s">
        <v>2</v>
      </c>
      <c r="E133" s="27" t="s">
        <v>1102</v>
      </c>
      <c r="F133" s="27" t="s">
        <v>1103</v>
      </c>
      <c r="G133" s="39"/>
      <c r="H133" s="37"/>
    </row>
    <row r="134" spans="2:16" ht="16.149999999999999" customHeight="1" thickBot="1" x14ac:dyDescent="0.25">
      <c r="B134" s="51"/>
      <c r="C134" s="13"/>
      <c r="D134" s="784"/>
      <c r="E134" s="158" t="s">
        <v>1104</v>
      </c>
      <c r="F134" s="158" t="s">
        <v>1104</v>
      </c>
      <c r="G134" s="362" t="s">
        <v>57</v>
      </c>
      <c r="H134" s="37"/>
    </row>
    <row r="135" spans="2:16" ht="16.149999999999999" customHeight="1" x14ac:dyDescent="0.2">
      <c r="B135" s="162" t="s">
        <v>23</v>
      </c>
      <c r="C135" s="86"/>
      <c r="D135" s="365" t="s">
        <v>61</v>
      </c>
      <c r="E135" s="368"/>
      <c r="F135" s="368"/>
      <c r="G135" s="362" t="s">
        <v>1204</v>
      </c>
      <c r="H135" s="37"/>
    </row>
    <row r="136" spans="2:16" ht="16.149999999999999" customHeight="1" x14ac:dyDescent="0.2">
      <c r="B136" s="109" t="s">
        <v>1125</v>
      </c>
      <c r="C136" s="86"/>
      <c r="D136" s="365" t="s">
        <v>61</v>
      </c>
      <c r="E136" s="368"/>
      <c r="F136" s="368"/>
      <c r="G136" s="362" t="s">
        <v>1205</v>
      </c>
      <c r="H136" s="37"/>
    </row>
    <row r="137" spans="2:16" ht="16.149999999999999" customHeight="1" x14ac:dyDescent="0.2">
      <c r="B137" s="109" t="s">
        <v>24</v>
      </c>
      <c r="C137" s="86"/>
      <c r="D137" s="365" t="s">
        <v>61</v>
      </c>
      <c r="E137" s="368"/>
      <c r="F137" s="368"/>
      <c r="G137" s="362" t="s">
        <v>1206</v>
      </c>
      <c r="H137" s="37"/>
    </row>
    <row r="138" spans="2:16" ht="16.149999999999999" customHeight="1" x14ac:dyDescent="0.2">
      <c r="B138" s="109" t="s">
        <v>25</v>
      </c>
      <c r="C138" s="86"/>
      <c r="D138" s="365" t="s">
        <v>61</v>
      </c>
      <c r="E138" s="368"/>
      <c r="F138" s="368"/>
      <c r="G138" s="362" t="s">
        <v>1207</v>
      </c>
      <c r="H138" s="37"/>
    </row>
    <row r="139" spans="2:16" ht="16.149999999999999" customHeight="1" x14ac:dyDescent="0.2">
      <c r="B139" s="112" t="s">
        <v>26</v>
      </c>
      <c r="C139"/>
      <c r="D139" s="365" t="s">
        <v>61</v>
      </c>
      <c r="E139" s="368"/>
      <c r="F139" s="368"/>
      <c r="G139" s="362" t="s">
        <v>1208</v>
      </c>
      <c r="H139" s="37"/>
    </row>
    <row r="140" spans="2:16" ht="16.149999999999999" customHeight="1" x14ac:dyDescent="0.2">
      <c r="B140" s="131" t="s">
        <v>27</v>
      </c>
      <c r="C140" s="77"/>
      <c r="D140" s="365" t="s">
        <v>61</v>
      </c>
      <c r="E140" s="368"/>
      <c r="F140" s="368"/>
      <c r="G140" s="362" t="s">
        <v>1209</v>
      </c>
      <c r="H140" s="37"/>
    </row>
    <row r="141" spans="2:16" ht="16.149999999999999" customHeight="1" thickBot="1" x14ac:dyDescent="0.25">
      <c r="B141" s="163" t="s">
        <v>28</v>
      </c>
      <c r="C141" s="66"/>
      <c r="D141" s="265" t="s">
        <v>61</v>
      </c>
      <c r="E141" s="368"/>
      <c r="F141" s="368"/>
      <c r="G141" s="362" t="s">
        <v>1210</v>
      </c>
      <c r="H141" s="37"/>
    </row>
    <row r="142" spans="2:16" ht="16.149999999999999" customHeight="1" thickTop="1" x14ac:dyDescent="0.2">
      <c r="B142" s="45"/>
      <c r="C142" s="45"/>
      <c r="D142" s="45"/>
      <c r="E142" s="45"/>
      <c r="F142" s="45"/>
      <c r="G142" s="46"/>
    </row>
    <row r="143" spans="2:16" ht="16.149999999999999" customHeight="1" x14ac:dyDescent="0.2">
      <c r="M143" s="217"/>
    </row>
  </sheetData>
  <sheetProtection algorithmName="SHA-512" hashValue="4XIp45AgxIMC3pdFWvwTA0Dh0t5OHaVCv9Y11fCe/6xS6T0vM/515SauFumG98UQtmMjR2JtKunf4mKB/WnxZw==" saltValue="GYtLSIXTnsfqSvak7xaBJA==" spinCount="100000" sheet="1" objects="1" scenarios="1"/>
  <mergeCells count="5">
    <mergeCell ref="D7:D9"/>
    <mergeCell ref="D55:D57"/>
    <mergeCell ref="D111:D113"/>
    <mergeCell ref="D122:D124"/>
    <mergeCell ref="D133:D134"/>
  </mergeCells>
  <dataValidations count="9">
    <dataValidation allowBlank="1" showInputMessage="1" showErrorMessage="1" promptTitle="Transfer of ownership" prompt="If a lease transfers ownership to the Trust at the end of the lease term or the Trust exercises a purchase option, the asset should be reclassified to PPE once the final lease payment has been made. (purchase option price included in lease liability)_x000a_" sqref="C30 C105 C82 C49" xr:uid="{CCA92614-961B-473C-8782-160441081548}"/>
    <dataValidation allowBlank="1" showInputMessage="1" showErrorMessage="1" promptTitle="Transfers from consol charity" prompt="For providers consolidating a charity. Where the charity recognises disposal of an asset donated to the trust in year, upon consolidation this may be reclassified from disposals/additions and recognised as a transfer. NOT needed where charity passes cash." sqref="C17:C19 C38 C93 C68:C70" xr:uid="{CA76E4B7-3802-48F8-A9A9-C82E50B15D16}"/>
    <dataValidation allowBlank="1" showInputMessage="1" showErrorMessage="1" promptTitle="PPE revaluations" prompt="This line can also be used to write out depreciation following a revaluation if it has not been taken through impairments._x000a_" sqref="C75 C24 C43 C98" xr:uid="{29264758-CB9D-490E-AEBF-814873A7FF20}"/>
    <dataValidation allowBlank="1" showInputMessage="1" showErrorMessage="1" promptTitle="Purchased additions" prompt="Purchased additions should include any capital lifecycle additions (whether from UP in year or from utilisation of prepayment). They are not leased additions as they do not increase the lease liability." sqref="C13 C64" xr:uid="{1CB4ACA0-8124-4BBD-B039-4AB507DE7225}"/>
    <dataValidation type="decimal" allowBlank="1" showInputMessage="1" showErrorMessage="1" errorTitle="Numeric values expected" error="Text cannot be entered into these cells. If you have no assets in a given category, please leave blank. 999 years is the maximum value that can be entered" sqref="E135:F141" xr:uid="{796AF624-17AD-418E-BE10-97DE9B20ECD1}">
      <formula1>0</formula1>
      <formula2>999</formula2>
    </dataValidation>
    <dataValidation type="decimal" operator="lessThanOrEqual" allowBlank="1" showInputMessage="1" showErrorMessage="1" errorTitle="Must be negative" error="Transfer out of the charity must reduce accumulated depreciation" sqref="N37:N38" xr:uid="{6F5A18BC-D7BF-4292-B2FB-5F1E8BBC4330}">
      <formula1>0</formula1>
    </dataValidation>
    <dataValidation allowBlank="1" showInputMessage="1" showErrorMessage="1" promptTitle="IFRIC 12 additions" prompt="IFRIC 12 additions should relate to initial PFI/LIFT/Other service concession assets only or any new scheme additions that increase the SoFP liability. Lifecycle additions are 'purchased' from the UP. They do not increase the balance sheet obligation." sqref="C14 C65" xr:uid="{1873F564-F847-4829-9ED8-0DABA3FC6B90}"/>
    <dataValidation type="decimal" operator="lessThanOrEqual" allowBlank="1" showInputMessage="1" showErrorMessage="1" errorTitle="Figure entered must be negative" error="On implementation of IFRS 16 any existing finance leased assets should be reclassified to right of use assets. This figure must be negative." sqref="F89:N89 F61:N61 F36:N36" xr:uid="{B2B3943D-F6F7-4B3B-A1F2-BB7578624C25}">
      <formula1>0</formula1>
    </dataValidation>
    <dataValidation allowBlank="1" showInputMessage="1" showErrorMessage="1" promptTitle="Reclassification to RoU" prompt="Use this row to remove any existing finance leased assets from the PPE note on 1 April 2022. They should then be added to the relevant right of use asset table on TAC14A." sqref="C89 C61" xr:uid="{1D9624C6-8370-44E1-A40E-82F9074A38FF}"/>
  </dataValidations>
  <pageMargins left="0.7" right="0.7" top="0.75" bottom="0.75" header="0.3" footer="0.3"/>
  <pageSetup paperSize="9" scale="5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26114-9701-4700-A191-FCAFADFE8482}">
  <sheetPr codeName="Sheet101">
    <tabColor theme="2"/>
    <pageSetUpPr fitToPage="1"/>
  </sheetPr>
  <dimension ref="B1:P67"/>
  <sheetViews>
    <sheetView showGridLines="0" zoomScale="85" zoomScaleNormal="85" workbookViewId="0"/>
  </sheetViews>
  <sheetFormatPr defaultColWidth="13.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12" width="13.28515625" style="15"/>
    <col min="13" max="13" width="6" style="15" customWidth="1"/>
    <col min="14" max="16384" width="13.28515625" style="15"/>
  </cols>
  <sheetData>
    <row r="1" spans="2:16" ht="18.75" customHeight="1" x14ac:dyDescent="0.2">
      <c r="B1" s="16"/>
    </row>
    <row r="2" spans="2:16" ht="18.75" customHeight="1" x14ac:dyDescent="0.25">
      <c r="B2" s="17" t="s">
        <v>2456</v>
      </c>
    </row>
    <row r="3" spans="2:16" ht="18.75" customHeight="1" x14ac:dyDescent="0.25">
      <c r="B3" s="17" t="str">
        <f ca="1">MID(CELL("filename",E3),FIND("]",CELL("filename",E4))+1,99)</f>
        <v>TAC14A RoU Assets</v>
      </c>
    </row>
    <row r="4" spans="2:16" ht="18.75" customHeight="1" thickBot="1" x14ac:dyDescent="0.25">
      <c r="B4" s="18" t="s">
        <v>3</v>
      </c>
    </row>
    <row r="5" spans="2:16" ht="18.75" customHeight="1" thickTop="1" thickBot="1" x14ac:dyDescent="0.25">
      <c r="B5" s="18"/>
      <c r="M5" s="35"/>
      <c r="N5" s="506" t="s">
        <v>2455</v>
      </c>
      <c r="O5" s="507">
        <v>1</v>
      </c>
    </row>
    <row r="6" spans="2:16" ht="17.649999999999999" customHeight="1" thickTop="1" x14ac:dyDescent="0.2">
      <c r="B6" s="48" t="s">
        <v>2636</v>
      </c>
      <c r="C6" s="49"/>
      <c r="D6" s="49"/>
      <c r="E6" s="252" t="s">
        <v>1211</v>
      </c>
      <c r="F6" s="252" t="s">
        <v>1212</v>
      </c>
      <c r="G6" s="252" t="s">
        <v>1213</v>
      </c>
      <c r="H6" s="252" t="s">
        <v>1214</v>
      </c>
      <c r="I6" s="252" t="s">
        <v>1215</v>
      </c>
      <c r="J6" s="252" t="s">
        <v>1216</v>
      </c>
      <c r="K6" s="252" t="s">
        <v>1217</v>
      </c>
      <c r="L6" s="252" t="s">
        <v>1218</v>
      </c>
      <c r="M6" s="165"/>
      <c r="N6" s="252" t="s">
        <v>1219</v>
      </c>
      <c r="O6" s="251" t="s">
        <v>55</v>
      </c>
      <c r="P6" s="37"/>
    </row>
    <row r="7" spans="2:16" ht="51" customHeight="1" x14ac:dyDescent="0.2">
      <c r="B7" s="50"/>
      <c r="C7"/>
      <c r="D7" s="783" t="s">
        <v>2</v>
      </c>
      <c r="E7" s="27" t="s">
        <v>19</v>
      </c>
      <c r="F7" s="27" t="s">
        <v>1220</v>
      </c>
      <c r="G7" s="27" t="s">
        <v>25</v>
      </c>
      <c r="H7" s="27" t="s">
        <v>26</v>
      </c>
      <c r="I7" s="27" t="s">
        <v>27</v>
      </c>
      <c r="J7" s="27" t="s">
        <v>28</v>
      </c>
      <c r="K7" s="27" t="s">
        <v>58</v>
      </c>
      <c r="L7" s="71" t="s">
        <v>1221</v>
      </c>
      <c r="M7" s="1"/>
      <c r="N7" s="27" t="s">
        <v>1222</v>
      </c>
      <c r="O7"/>
      <c r="P7" s="37"/>
    </row>
    <row r="8" spans="2:16" ht="17.649999999999999" customHeight="1" x14ac:dyDescent="0.2">
      <c r="B8" s="50"/>
      <c r="C8"/>
      <c r="D8" s="783"/>
      <c r="E8" s="28" t="s">
        <v>2457</v>
      </c>
      <c r="F8" s="28" t="s">
        <v>2457</v>
      </c>
      <c r="G8" s="28" t="s">
        <v>2457</v>
      </c>
      <c r="H8" s="28" t="s">
        <v>2457</v>
      </c>
      <c r="I8" s="28" t="s">
        <v>2457</v>
      </c>
      <c r="J8" s="28" t="s">
        <v>2457</v>
      </c>
      <c r="K8" s="28" t="s">
        <v>2457</v>
      </c>
      <c r="L8" s="73" t="s">
        <v>2457</v>
      </c>
      <c r="M8" s="1"/>
      <c r="N8" s="28" t="s">
        <v>2457</v>
      </c>
      <c r="O8"/>
      <c r="P8" s="37"/>
    </row>
    <row r="9" spans="2:16" ht="17.649999999999999" customHeight="1" thickBot="1" x14ac:dyDescent="0.25">
      <c r="B9" s="51"/>
      <c r="C9" s="13"/>
      <c r="D9" s="784"/>
      <c r="E9" s="158" t="s">
        <v>56</v>
      </c>
      <c r="F9" s="158" t="s">
        <v>56</v>
      </c>
      <c r="G9" s="158" t="s">
        <v>56</v>
      </c>
      <c r="H9" s="158" t="s">
        <v>56</v>
      </c>
      <c r="I9" s="158" t="s">
        <v>56</v>
      </c>
      <c r="J9" s="158" t="s">
        <v>56</v>
      </c>
      <c r="K9" s="158" t="s">
        <v>56</v>
      </c>
      <c r="L9" s="159" t="s">
        <v>56</v>
      </c>
      <c r="M9" s="1"/>
      <c r="N9" s="158" t="s">
        <v>56</v>
      </c>
      <c r="O9" s="362" t="s">
        <v>57</v>
      </c>
      <c r="P9" s="37"/>
    </row>
    <row r="10" spans="2:16" ht="17.649999999999999" customHeight="1" x14ac:dyDescent="0.2">
      <c r="B10" s="67" t="s">
        <v>2477</v>
      </c>
      <c r="C10" s="54"/>
      <c r="D10" s="295" t="s">
        <v>61</v>
      </c>
      <c r="E10" s="364">
        <f t="shared" ref="E10:E39" si="0">SUM(F10:L10)</f>
        <v>0</v>
      </c>
      <c r="F10" s="515"/>
      <c r="G10" s="515"/>
      <c r="H10" s="515"/>
      <c r="I10" s="515"/>
      <c r="J10" s="515"/>
      <c r="K10" s="515"/>
      <c r="L10" s="515"/>
      <c r="M10" s="1"/>
      <c r="N10" s="515"/>
      <c r="O10" s="362" t="s">
        <v>1223</v>
      </c>
      <c r="P10" s="37"/>
    </row>
    <row r="11" spans="2:16" ht="17.649999999999999" customHeight="1" x14ac:dyDescent="0.2">
      <c r="B11" s="59" t="s">
        <v>1035</v>
      </c>
      <c r="C11" s="32"/>
      <c r="D11" s="365" t="s">
        <v>61</v>
      </c>
      <c r="E11" s="364">
        <f t="shared" si="0"/>
        <v>0</v>
      </c>
      <c r="F11" s="556"/>
      <c r="G11" s="556"/>
      <c r="H11" s="556"/>
      <c r="I11" s="556"/>
      <c r="J11" s="556"/>
      <c r="K11" s="556"/>
      <c r="L11" s="556"/>
      <c r="M11" s="1"/>
      <c r="N11" s="556"/>
      <c r="O11" s="362" t="s">
        <v>1225</v>
      </c>
      <c r="P11" s="37"/>
    </row>
    <row r="12" spans="2:16" ht="17.649999999999999" customHeight="1" x14ac:dyDescent="0.2">
      <c r="B12" s="56" t="s">
        <v>1037</v>
      </c>
      <c r="C12" s="32"/>
      <c r="D12" s="365" t="s">
        <v>1</v>
      </c>
      <c r="E12" s="364">
        <f t="shared" si="0"/>
        <v>0</v>
      </c>
      <c r="F12" s="515"/>
      <c r="G12" s="515"/>
      <c r="H12" s="515"/>
      <c r="I12" s="515"/>
      <c r="J12" s="515"/>
      <c r="K12" s="515"/>
      <c r="L12" s="515"/>
      <c r="M12" s="1"/>
      <c r="N12" s="515"/>
      <c r="O12" s="362" t="s">
        <v>1226</v>
      </c>
      <c r="P12" s="37"/>
    </row>
    <row r="13" spans="2:16" ht="17.649999999999999" customHeight="1" x14ac:dyDescent="0.2">
      <c r="B13" s="661" t="s">
        <v>1227</v>
      </c>
      <c r="C13" s="166"/>
      <c r="D13" s="365" t="s">
        <v>61</v>
      </c>
      <c r="E13" s="364">
        <f t="shared" si="0"/>
        <v>0</v>
      </c>
      <c r="F13" s="515"/>
      <c r="G13" s="515"/>
      <c r="H13" s="515"/>
      <c r="I13" s="515"/>
      <c r="J13" s="515"/>
      <c r="K13" s="528"/>
      <c r="L13" s="515"/>
      <c r="M13" s="1"/>
      <c r="N13" s="515"/>
      <c r="O13" s="362" t="s">
        <v>1228</v>
      </c>
      <c r="P13" s="37"/>
    </row>
    <row r="14" spans="2:16" ht="17.649999999999999" customHeight="1" x14ac:dyDescent="0.2">
      <c r="B14" s="662" t="s">
        <v>1229</v>
      </c>
      <c r="C14" s="166"/>
      <c r="D14" s="365" t="s">
        <v>61</v>
      </c>
      <c r="E14" s="364">
        <f t="shared" si="0"/>
        <v>0</v>
      </c>
      <c r="F14" s="515"/>
      <c r="G14" s="515"/>
      <c r="H14" s="515"/>
      <c r="I14" s="515"/>
      <c r="J14" s="515"/>
      <c r="K14" s="528"/>
      <c r="L14" s="515"/>
      <c r="M14" s="1"/>
      <c r="N14" s="515"/>
      <c r="O14" s="362" t="s">
        <v>1230</v>
      </c>
      <c r="P14" s="37"/>
    </row>
    <row r="15" spans="2:16" ht="17.649999999999999" customHeight="1" x14ac:dyDescent="0.2">
      <c r="B15" s="662" t="s">
        <v>1231</v>
      </c>
      <c r="C15" s="166"/>
      <c r="D15" s="365" t="s">
        <v>61</v>
      </c>
      <c r="E15" s="364">
        <f t="shared" si="0"/>
        <v>0</v>
      </c>
      <c r="F15" s="515"/>
      <c r="G15" s="515"/>
      <c r="H15" s="515"/>
      <c r="I15" s="515"/>
      <c r="J15" s="515"/>
      <c r="K15" s="528"/>
      <c r="L15" s="515"/>
      <c r="M15" s="1"/>
      <c r="N15" s="515"/>
      <c r="O15" s="362" t="s">
        <v>1232</v>
      </c>
      <c r="P15" s="37"/>
    </row>
    <row r="16" spans="2:16" ht="17.649999999999999" customHeight="1" x14ac:dyDescent="0.2">
      <c r="B16" s="662" t="s">
        <v>1233</v>
      </c>
      <c r="C16" s="166"/>
      <c r="D16" s="370" t="s">
        <v>59</v>
      </c>
      <c r="E16" s="364">
        <f t="shared" si="0"/>
        <v>0</v>
      </c>
      <c r="F16" s="515"/>
      <c r="G16" s="515"/>
      <c r="H16" s="515"/>
      <c r="I16" s="515"/>
      <c r="J16" s="515"/>
      <c r="K16" s="528"/>
      <c r="L16" s="515"/>
      <c r="M16" s="1"/>
      <c r="N16" s="515"/>
      <c r="O16" s="362" t="s">
        <v>1234</v>
      </c>
      <c r="P16" s="37"/>
    </row>
    <row r="17" spans="2:16" ht="17.649999999999999" customHeight="1" x14ac:dyDescent="0.2">
      <c r="B17" s="660" t="s">
        <v>1235</v>
      </c>
      <c r="C17" s="166"/>
      <c r="D17" s="365" t="s">
        <v>61</v>
      </c>
      <c r="E17" s="364">
        <f t="shared" si="0"/>
        <v>0</v>
      </c>
      <c r="F17" s="515"/>
      <c r="G17" s="515"/>
      <c r="H17" s="515"/>
      <c r="I17" s="515"/>
      <c r="J17" s="515"/>
      <c r="K17" s="528"/>
      <c r="L17" s="515"/>
      <c r="M17" s="1"/>
      <c r="N17" s="515"/>
      <c r="O17" s="362" t="s">
        <v>1236</v>
      </c>
      <c r="P17" s="37"/>
    </row>
    <row r="18" spans="2:16" ht="16.149999999999999" customHeight="1" x14ac:dyDescent="0.2">
      <c r="B18" s="660" t="s">
        <v>1237</v>
      </c>
      <c r="C18" s="166"/>
      <c r="D18" s="370" t="s">
        <v>61</v>
      </c>
      <c r="E18" s="364">
        <f t="shared" si="0"/>
        <v>0</v>
      </c>
      <c r="F18" s="515"/>
      <c r="G18" s="515"/>
      <c r="H18" s="515"/>
      <c r="I18" s="515"/>
      <c r="J18" s="515"/>
      <c r="K18" s="528"/>
      <c r="L18" s="515"/>
      <c r="M18" s="1"/>
      <c r="N18" s="515"/>
      <c r="O18" s="362" t="s">
        <v>1238</v>
      </c>
      <c r="P18" s="37"/>
    </row>
    <row r="19" spans="2:16" ht="16.149999999999999" customHeight="1" x14ac:dyDescent="0.2">
      <c r="B19" s="660" t="s">
        <v>1239</v>
      </c>
      <c r="C19" s="166"/>
      <c r="D19" s="370" t="s">
        <v>61</v>
      </c>
      <c r="E19" s="364">
        <f t="shared" si="0"/>
        <v>0</v>
      </c>
      <c r="F19" s="515"/>
      <c r="G19" s="515"/>
      <c r="H19" s="515"/>
      <c r="I19" s="515"/>
      <c r="J19" s="515"/>
      <c r="K19" s="528"/>
      <c r="L19" s="515"/>
      <c r="M19" s="1"/>
      <c r="N19" s="515"/>
      <c r="O19" s="362" t="s">
        <v>1240</v>
      </c>
      <c r="P19" s="37"/>
    </row>
    <row r="20" spans="2:16" ht="17.649999999999999" customHeight="1" x14ac:dyDescent="0.2">
      <c r="B20" s="59" t="s">
        <v>1241</v>
      </c>
      <c r="C20" s="32"/>
      <c r="D20" s="370" t="s">
        <v>1</v>
      </c>
      <c r="E20" s="364">
        <f t="shared" si="0"/>
        <v>0</v>
      </c>
      <c r="F20" s="515"/>
      <c r="G20" s="515"/>
      <c r="H20" s="515"/>
      <c r="I20" s="515"/>
      <c r="J20" s="515"/>
      <c r="K20" s="515"/>
      <c r="L20" s="515"/>
      <c r="M20" s="1"/>
      <c r="N20" s="515"/>
      <c r="O20" s="362" t="s">
        <v>1242</v>
      </c>
      <c r="P20" s="37"/>
    </row>
    <row r="21" spans="2:16" ht="17.649999999999999" customHeight="1" x14ac:dyDescent="0.2">
      <c r="B21" s="660" t="s">
        <v>1243</v>
      </c>
      <c r="C21" s="166"/>
      <c r="D21" s="370" t="s">
        <v>61</v>
      </c>
      <c r="E21" s="364">
        <f t="shared" si="0"/>
        <v>0</v>
      </c>
      <c r="F21" s="515"/>
      <c r="G21" s="515"/>
      <c r="H21" s="515"/>
      <c r="I21" s="515"/>
      <c r="J21" s="515"/>
      <c r="K21" s="515"/>
      <c r="L21" s="515"/>
      <c r="M21" s="1"/>
      <c r="N21" s="515"/>
      <c r="O21" s="362" t="s">
        <v>1244</v>
      </c>
      <c r="P21" s="37"/>
    </row>
    <row r="22" spans="2:16" ht="17.649999999999999" customHeight="1" x14ac:dyDescent="0.2">
      <c r="B22" s="660" t="s">
        <v>1245</v>
      </c>
      <c r="C22" s="166"/>
      <c r="D22" s="370" t="s">
        <v>59</v>
      </c>
      <c r="E22" s="364">
        <f t="shared" si="0"/>
        <v>0</v>
      </c>
      <c r="F22" s="515"/>
      <c r="G22" s="515"/>
      <c r="H22" s="515"/>
      <c r="I22" s="515"/>
      <c r="J22" s="515"/>
      <c r="K22" s="515"/>
      <c r="L22" s="515"/>
      <c r="M22" s="1"/>
      <c r="N22" s="515"/>
      <c r="O22" s="362" t="s">
        <v>1246</v>
      </c>
      <c r="P22" s="37"/>
    </row>
    <row r="23" spans="2:16" ht="17.649999999999999" customHeight="1" x14ac:dyDescent="0.2">
      <c r="B23" s="660" t="s">
        <v>1247</v>
      </c>
      <c r="C23" s="166"/>
      <c r="D23" s="370" t="s">
        <v>1</v>
      </c>
      <c r="E23" s="364">
        <f t="shared" si="0"/>
        <v>0</v>
      </c>
      <c r="F23" s="515"/>
      <c r="G23" s="515"/>
      <c r="H23" s="515"/>
      <c r="I23" s="515"/>
      <c r="J23" s="515"/>
      <c r="K23" s="515"/>
      <c r="L23" s="515"/>
      <c r="M23" s="1"/>
      <c r="N23" s="515"/>
      <c r="O23" s="362" t="s">
        <v>1248</v>
      </c>
      <c r="P23" s="37"/>
    </row>
    <row r="24" spans="2:16" ht="17.649999999999999" customHeight="1" x14ac:dyDescent="0.2">
      <c r="B24" s="59" t="s">
        <v>1045</v>
      </c>
      <c r="C24" s="32"/>
      <c r="D24" s="365" t="s">
        <v>59</v>
      </c>
      <c r="E24" s="364">
        <f t="shared" si="0"/>
        <v>0</v>
      </c>
      <c r="F24" s="515"/>
      <c r="G24" s="515"/>
      <c r="H24" s="515"/>
      <c r="I24" s="515"/>
      <c r="J24" s="515"/>
      <c r="K24" s="515"/>
      <c r="L24" s="515"/>
      <c r="M24" s="1"/>
      <c r="N24" s="515"/>
      <c r="O24" s="362" t="s">
        <v>1249</v>
      </c>
      <c r="P24" s="37"/>
    </row>
    <row r="25" spans="2:16" ht="17.649999999999999" customHeight="1" x14ac:dyDescent="0.2">
      <c r="B25" s="56" t="s">
        <v>1047</v>
      </c>
      <c r="C25"/>
      <c r="D25" s="365" t="s">
        <v>59</v>
      </c>
      <c r="E25" s="364">
        <f t="shared" si="0"/>
        <v>0</v>
      </c>
      <c r="F25" s="515"/>
      <c r="G25" s="515"/>
      <c r="H25" s="515"/>
      <c r="I25" s="515"/>
      <c r="J25" s="515"/>
      <c r="K25" s="515"/>
      <c r="L25" s="515"/>
      <c r="M25" s="1"/>
      <c r="N25" s="515"/>
      <c r="O25" s="362" t="s">
        <v>1250</v>
      </c>
      <c r="P25" s="37"/>
    </row>
    <row r="26" spans="2:16" ht="17.649999999999999" customHeight="1" x14ac:dyDescent="0.2">
      <c r="B26" s="59" t="s">
        <v>1049</v>
      </c>
      <c r="C26" s="32"/>
      <c r="D26" s="365" t="s">
        <v>61</v>
      </c>
      <c r="E26" s="364">
        <f t="shared" si="0"/>
        <v>0</v>
      </c>
      <c r="F26" s="515"/>
      <c r="G26" s="515"/>
      <c r="H26" s="515"/>
      <c r="I26" s="515"/>
      <c r="J26" s="515"/>
      <c r="K26" s="515"/>
      <c r="L26" s="515"/>
      <c r="M26" s="1"/>
      <c r="N26" s="515"/>
      <c r="O26" s="362" t="s">
        <v>1251</v>
      </c>
      <c r="P26" s="37"/>
    </row>
    <row r="27" spans="2:16" ht="17.649999999999999" customHeight="1" x14ac:dyDescent="0.2">
      <c r="B27" s="56" t="s">
        <v>1051</v>
      </c>
      <c r="C27" s="32"/>
      <c r="D27" s="365" t="s">
        <v>61</v>
      </c>
      <c r="E27" s="364">
        <f t="shared" si="0"/>
        <v>0</v>
      </c>
      <c r="F27" s="515"/>
      <c r="G27" s="515"/>
      <c r="H27" s="515"/>
      <c r="I27" s="515"/>
      <c r="J27" s="515"/>
      <c r="K27" s="515"/>
      <c r="L27" s="515"/>
      <c r="M27" s="1"/>
      <c r="N27" s="515"/>
      <c r="O27" s="362" t="s">
        <v>1252</v>
      </c>
      <c r="P27" s="37"/>
    </row>
    <row r="28" spans="2:16" ht="17.649999999999999" customHeight="1" x14ac:dyDescent="0.2">
      <c r="B28" s="59" t="s">
        <v>1053</v>
      </c>
      <c r="C28" s="32"/>
      <c r="D28" s="365" t="s">
        <v>1</v>
      </c>
      <c r="E28" s="364">
        <f t="shared" si="0"/>
        <v>0</v>
      </c>
      <c r="F28" s="515"/>
      <c r="G28" s="515"/>
      <c r="H28" s="515"/>
      <c r="I28" s="515"/>
      <c r="J28" s="515"/>
      <c r="K28" s="515"/>
      <c r="L28" s="515"/>
      <c r="M28" s="1"/>
      <c r="N28" s="515"/>
      <c r="O28" s="362" t="s">
        <v>1253</v>
      </c>
      <c r="P28" s="37"/>
    </row>
    <row r="29" spans="2:16" ht="17.649999999999999" customHeight="1" x14ac:dyDescent="0.2">
      <c r="B29" s="59" t="s">
        <v>1055</v>
      </c>
      <c r="C29" s="32"/>
      <c r="D29" s="365" t="s">
        <v>1</v>
      </c>
      <c r="E29" s="364">
        <f t="shared" si="0"/>
        <v>0</v>
      </c>
      <c r="F29" s="515"/>
      <c r="G29" s="515"/>
      <c r="H29" s="515"/>
      <c r="I29" s="515"/>
      <c r="J29" s="515"/>
      <c r="K29" s="515"/>
      <c r="L29" s="515"/>
      <c r="M29" s="1"/>
      <c r="N29" s="515"/>
      <c r="O29" s="362" t="s">
        <v>1254</v>
      </c>
      <c r="P29" s="37"/>
    </row>
    <row r="30" spans="2:16" ht="17.649999999999999" customHeight="1" x14ac:dyDescent="0.2">
      <c r="B30" s="55" t="s">
        <v>1057</v>
      </c>
      <c r="C30" s="86"/>
      <c r="D30" s="365" t="s">
        <v>1</v>
      </c>
      <c r="E30" s="364">
        <f t="shared" si="0"/>
        <v>0</v>
      </c>
      <c r="F30" s="515"/>
      <c r="G30" s="515"/>
      <c r="H30" s="515"/>
      <c r="I30" s="515"/>
      <c r="J30" s="515"/>
      <c r="K30" s="515"/>
      <c r="L30" s="515"/>
      <c r="M30" s="1"/>
      <c r="N30" s="515"/>
      <c r="O30" s="362" t="s">
        <v>1255</v>
      </c>
      <c r="P30" s="37"/>
    </row>
    <row r="31" spans="2:16" ht="17.649999999999999" customHeight="1" x14ac:dyDescent="0.2">
      <c r="B31" s="660" t="s">
        <v>1256</v>
      </c>
      <c r="C31" s="166"/>
      <c r="D31" s="365" t="s">
        <v>59</v>
      </c>
      <c r="E31" s="364">
        <f t="shared" si="0"/>
        <v>0</v>
      </c>
      <c r="F31" s="515"/>
      <c r="G31" s="515"/>
      <c r="H31" s="515"/>
      <c r="I31" s="515"/>
      <c r="J31" s="515"/>
      <c r="K31" s="515"/>
      <c r="L31" s="515"/>
      <c r="M31" s="1"/>
      <c r="N31" s="515"/>
      <c r="O31" s="362" t="s">
        <v>1257</v>
      </c>
      <c r="P31" s="37"/>
    </row>
    <row r="32" spans="2:16" ht="17.649999999999999" customHeight="1" x14ac:dyDescent="0.2">
      <c r="B32" s="660" t="s">
        <v>1258</v>
      </c>
      <c r="C32" s="166"/>
      <c r="D32" s="365" t="s">
        <v>59</v>
      </c>
      <c r="E32" s="364">
        <f t="shared" si="0"/>
        <v>0</v>
      </c>
      <c r="F32" s="515"/>
      <c r="G32" s="515"/>
      <c r="H32" s="515"/>
      <c r="I32" s="515"/>
      <c r="J32" s="515"/>
      <c r="K32" s="515"/>
      <c r="L32" s="515"/>
      <c r="M32" s="1"/>
      <c r="N32" s="515"/>
      <c r="O32" s="362" t="s">
        <v>1259</v>
      </c>
      <c r="P32" s="37"/>
    </row>
    <row r="33" spans="2:16" ht="17.649999999999999" customHeight="1" x14ac:dyDescent="0.2">
      <c r="B33" s="660" t="s">
        <v>1260</v>
      </c>
      <c r="C33" s="166"/>
      <c r="D33" s="365" t="s">
        <v>59</v>
      </c>
      <c r="E33" s="364">
        <f t="shared" si="0"/>
        <v>0</v>
      </c>
      <c r="F33" s="515"/>
      <c r="G33" s="515"/>
      <c r="H33" s="515"/>
      <c r="I33" s="515"/>
      <c r="J33" s="515"/>
      <c r="K33" s="515"/>
      <c r="L33" s="515"/>
      <c r="M33" s="1"/>
      <c r="N33" s="515"/>
      <c r="O33" s="362" t="s">
        <v>1261</v>
      </c>
      <c r="P33" s="37"/>
    </row>
    <row r="34" spans="2:16" ht="17.649999999999999" customHeight="1" x14ac:dyDescent="0.2">
      <c r="B34" s="660" t="s">
        <v>1262</v>
      </c>
      <c r="C34" s="166"/>
      <c r="D34" s="365" t="s">
        <v>59</v>
      </c>
      <c r="E34" s="364">
        <f t="shared" si="0"/>
        <v>0</v>
      </c>
      <c r="F34" s="515"/>
      <c r="G34" s="515"/>
      <c r="H34" s="515"/>
      <c r="I34" s="515"/>
      <c r="J34" s="515"/>
      <c r="K34" s="515"/>
      <c r="L34" s="515"/>
      <c r="M34" s="1"/>
      <c r="N34" s="515"/>
      <c r="O34" s="362" t="s">
        <v>1263</v>
      </c>
      <c r="P34" s="37"/>
    </row>
    <row r="35" spans="2:16" ht="17.649999999999999" customHeight="1" x14ac:dyDescent="0.2">
      <c r="B35" s="660" t="s">
        <v>1264</v>
      </c>
      <c r="C35" s="166"/>
      <c r="D35" s="365" t="s">
        <v>59</v>
      </c>
      <c r="E35" s="364">
        <f t="shared" si="0"/>
        <v>0</v>
      </c>
      <c r="F35" s="515"/>
      <c r="G35" s="515"/>
      <c r="H35" s="515"/>
      <c r="I35" s="515"/>
      <c r="J35" s="515"/>
      <c r="K35" s="515"/>
      <c r="L35" s="515"/>
      <c r="M35" s="1"/>
      <c r="N35" s="515"/>
      <c r="O35" s="362" t="s">
        <v>1265</v>
      </c>
      <c r="P35" s="37"/>
    </row>
    <row r="36" spans="2:16" ht="17.25" customHeight="1" x14ac:dyDescent="0.2">
      <c r="B36" s="660" t="s">
        <v>1266</v>
      </c>
      <c r="C36" s="166"/>
      <c r="D36" s="365" t="s">
        <v>59</v>
      </c>
      <c r="E36" s="364">
        <f t="shared" si="0"/>
        <v>0</v>
      </c>
      <c r="F36" s="515"/>
      <c r="G36" s="515"/>
      <c r="H36" s="515"/>
      <c r="I36" s="515"/>
      <c r="J36" s="515"/>
      <c r="K36" s="515"/>
      <c r="L36" s="515"/>
      <c r="M36" s="1"/>
      <c r="N36" s="515"/>
      <c r="O36" s="362" t="s">
        <v>1267</v>
      </c>
      <c r="P36" s="37"/>
    </row>
    <row r="37" spans="2:16" ht="18" customHeight="1" x14ac:dyDescent="0.2">
      <c r="B37" s="43" t="s">
        <v>1268</v>
      </c>
      <c r="C37" s="32"/>
      <c r="D37" s="365" t="s">
        <v>59</v>
      </c>
      <c r="E37" s="364">
        <f t="shared" si="0"/>
        <v>0</v>
      </c>
      <c r="F37" s="515"/>
      <c r="G37" s="515"/>
      <c r="H37" s="515"/>
      <c r="I37" s="515"/>
      <c r="J37" s="515"/>
      <c r="K37" s="515"/>
      <c r="L37" s="515"/>
      <c r="M37" s="1"/>
      <c r="N37" s="515"/>
      <c r="O37" s="362" t="s">
        <v>1269</v>
      </c>
      <c r="P37" s="37"/>
    </row>
    <row r="38" spans="2:16" ht="18" customHeight="1" thickBot="1" x14ac:dyDescent="0.25">
      <c r="B38" s="59" t="s">
        <v>271</v>
      </c>
      <c r="C38" s="32"/>
      <c r="D38" s="365" t="s">
        <v>59</v>
      </c>
      <c r="E38" s="364">
        <f t="shared" si="0"/>
        <v>0</v>
      </c>
      <c r="F38" s="556"/>
      <c r="G38" s="556"/>
      <c r="H38" s="556"/>
      <c r="I38" s="556"/>
      <c r="J38" s="556"/>
      <c r="K38" s="556"/>
      <c r="L38" s="556"/>
      <c r="M38" s="1"/>
      <c r="N38" s="556"/>
      <c r="O38" s="362" t="s">
        <v>1270</v>
      </c>
      <c r="P38" s="37"/>
    </row>
    <row r="39" spans="2:16" ht="17.649999999999999" customHeight="1" x14ac:dyDescent="0.2">
      <c r="B39" s="57" t="s">
        <v>2478</v>
      </c>
      <c r="C39" s="32"/>
      <c r="D39" s="365" t="s">
        <v>61</v>
      </c>
      <c r="E39" s="275">
        <f t="shared" si="0"/>
        <v>0</v>
      </c>
      <c r="F39" s="530">
        <f>SUM(F10:F38)</f>
        <v>0</v>
      </c>
      <c r="G39" s="530">
        <f t="shared" ref="G39:L39" si="1">SUM(G10:G38)</f>
        <v>0</v>
      </c>
      <c r="H39" s="530">
        <f t="shared" si="1"/>
        <v>0</v>
      </c>
      <c r="I39" s="530">
        <f>SUM(I10:I38)</f>
        <v>0</v>
      </c>
      <c r="J39" s="530">
        <f t="shared" si="1"/>
        <v>0</v>
      </c>
      <c r="K39" s="530">
        <f t="shared" si="1"/>
        <v>0</v>
      </c>
      <c r="L39" s="530">
        <f t="shared" si="1"/>
        <v>0</v>
      </c>
      <c r="M39" s="1"/>
      <c r="N39" s="275">
        <f>SUM(N10:N38)</f>
        <v>0</v>
      </c>
      <c r="O39" s="362" t="s">
        <v>1271</v>
      </c>
      <c r="P39" s="37"/>
    </row>
    <row r="40" spans="2:16" ht="17.649999999999999" customHeight="1" x14ac:dyDescent="0.2">
      <c r="B40" s="155"/>
      <c r="C40" s="31"/>
      <c r="D40" s="3"/>
      <c r="E40" s="1"/>
      <c r="F40" s="1"/>
      <c r="G40" s="1"/>
      <c r="H40" s="1"/>
      <c r="I40" s="1"/>
      <c r="J40" s="1"/>
      <c r="K40" s="1"/>
      <c r="L40" s="1"/>
      <c r="M40" s="1"/>
      <c r="N40" s="1"/>
      <c r="O40" s="1"/>
      <c r="P40" s="37"/>
    </row>
    <row r="41" spans="2:16" ht="17.649999999999999" customHeight="1" x14ac:dyDescent="0.2">
      <c r="B41" s="57" t="s">
        <v>2491</v>
      </c>
      <c r="C41" s="32"/>
      <c r="D41" s="365" t="s">
        <v>61</v>
      </c>
      <c r="E41" s="364">
        <f t="shared" ref="E41:E61" si="2">SUM(F41:L41)</f>
        <v>0</v>
      </c>
      <c r="F41" s="515"/>
      <c r="G41" s="515"/>
      <c r="H41" s="515"/>
      <c r="I41" s="515"/>
      <c r="J41" s="515"/>
      <c r="K41" s="515"/>
      <c r="L41" s="515"/>
      <c r="M41" s="1"/>
      <c r="N41" s="515"/>
      <c r="O41" s="362" t="s">
        <v>1272</v>
      </c>
      <c r="P41" s="37"/>
    </row>
    <row r="42" spans="2:16" ht="17.649999999999999" customHeight="1" x14ac:dyDescent="0.2">
      <c r="B42" s="59" t="s">
        <v>1035</v>
      </c>
      <c r="C42" s="32"/>
      <c r="D42" s="365" t="s">
        <v>61</v>
      </c>
      <c r="E42" s="364">
        <f t="shared" si="2"/>
        <v>0</v>
      </c>
      <c r="F42" s="556"/>
      <c r="G42" s="556"/>
      <c r="H42" s="556"/>
      <c r="I42" s="556"/>
      <c r="J42" s="556"/>
      <c r="K42" s="556"/>
      <c r="L42" s="556"/>
      <c r="M42" s="1"/>
      <c r="N42" s="556"/>
      <c r="O42" s="362" t="s">
        <v>1274</v>
      </c>
      <c r="P42" s="37"/>
    </row>
    <row r="43" spans="2:16" ht="17.649999999999999" customHeight="1" x14ac:dyDescent="0.2">
      <c r="B43" s="59" t="s">
        <v>1037</v>
      </c>
      <c r="C43" s="32"/>
      <c r="D43" s="365" t="s">
        <v>1</v>
      </c>
      <c r="E43" s="364">
        <f t="shared" si="2"/>
        <v>0</v>
      </c>
      <c r="F43" s="515"/>
      <c r="G43" s="515"/>
      <c r="H43" s="515"/>
      <c r="I43" s="515"/>
      <c r="J43" s="515"/>
      <c r="K43" s="515"/>
      <c r="L43" s="515"/>
      <c r="M43" s="1"/>
      <c r="N43" s="515"/>
      <c r="O43" s="362" t="s">
        <v>1275</v>
      </c>
      <c r="P43" s="37"/>
    </row>
    <row r="44" spans="2:16" ht="17.649999999999999" customHeight="1" x14ac:dyDescent="0.2">
      <c r="B44" s="660" t="s">
        <v>1276</v>
      </c>
      <c r="C44" s="166"/>
      <c r="D44" s="365" t="s">
        <v>61</v>
      </c>
      <c r="E44" s="364">
        <f t="shared" si="2"/>
        <v>0</v>
      </c>
      <c r="F44" s="515"/>
      <c r="G44" s="515"/>
      <c r="H44" s="515"/>
      <c r="I44" s="515"/>
      <c r="J44" s="515"/>
      <c r="K44" s="515"/>
      <c r="L44" s="515"/>
      <c r="M44" s="1"/>
      <c r="N44" s="515"/>
      <c r="O44" s="362" t="s">
        <v>1277</v>
      </c>
      <c r="P44" s="37"/>
    </row>
    <row r="45" spans="2:16" ht="17.649999999999999" customHeight="1" x14ac:dyDescent="0.2">
      <c r="B45" s="660" t="s">
        <v>1278</v>
      </c>
      <c r="C45" s="166"/>
      <c r="D45" s="365" t="s">
        <v>61</v>
      </c>
      <c r="E45" s="364">
        <f t="shared" si="2"/>
        <v>0</v>
      </c>
      <c r="F45" s="515"/>
      <c r="G45" s="515"/>
      <c r="H45" s="515"/>
      <c r="I45" s="515"/>
      <c r="J45" s="515"/>
      <c r="K45" s="515"/>
      <c r="L45" s="515"/>
      <c r="M45" s="1"/>
      <c r="N45" s="515"/>
      <c r="O45" s="362" t="s">
        <v>1279</v>
      </c>
      <c r="P45" s="37"/>
    </row>
    <row r="46" spans="2:16" ht="17.649999999999999" customHeight="1" x14ac:dyDescent="0.2">
      <c r="B46" s="56" t="s">
        <v>1045</v>
      </c>
      <c r="C46"/>
      <c r="D46" s="365" t="s">
        <v>61</v>
      </c>
      <c r="E46" s="364">
        <f t="shared" si="2"/>
        <v>0</v>
      </c>
      <c r="F46" s="515"/>
      <c r="G46" s="515"/>
      <c r="H46" s="515"/>
      <c r="I46" s="515"/>
      <c r="J46" s="515"/>
      <c r="K46" s="515"/>
      <c r="L46" s="515"/>
      <c r="M46" s="1"/>
      <c r="N46" s="515"/>
      <c r="O46" s="362" t="s">
        <v>1280</v>
      </c>
      <c r="P46" s="37"/>
    </row>
    <row r="47" spans="2:16" ht="17.649999999999999" customHeight="1" x14ac:dyDescent="0.2">
      <c r="B47" s="59" t="s">
        <v>1047</v>
      </c>
      <c r="C47" s="32"/>
      <c r="D47" s="365" t="s">
        <v>61</v>
      </c>
      <c r="E47" s="364">
        <f t="shared" si="2"/>
        <v>0</v>
      </c>
      <c r="F47" s="515"/>
      <c r="G47" s="515"/>
      <c r="H47" s="515"/>
      <c r="I47" s="515"/>
      <c r="J47" s="515"/>
      <c r="K47" s="515"/>
      <c r="L47" s="515"/>
      <c r="M47" s="1"/>
      <c r="N47" s="515"/>
      <c r="O47" s="362" t="s">
        <v>1281</v>
      </c>
      <c r="P47" s="37"/>
    </row>
    <row r="48" spans="2:16" ht="17.649999999999999" customHeight="1" x14ac:dyDescent="0.2">
      <c r="B48" s="56" t="s">
        <v>1049</v>
      </c>
      <c r="C48"/>
      <c r="D48" s="365" t="s">
        <v>59</v>
      </c>
      <c r="E48" s="364">
        <f t="shared" si="2"/>
        <v>0</v>
      </c>
      <c r="F48" s="515"/>
      <c r="G48" s="515"/>
      <c r="H48" s="515"/>
      <c r="I48" s="515"/>
      <c r="J48" s="515"/>
      <c r="K48" s="515"/>
      <c r="L48" s="515"/>
      <c r="M48" s="1"/>
      <c r="N48" s="515"/>
      <c r="O48" s="362" t="s">
        <v>1282</v>
      </c>
      <c r="P48" s="37"/>
    </row>
    <row r="49" spans="2:16" ht="17.649999999999999" customHeight="1" x14ac:dyDescent="0.2">
      <c r="B49" s="78" t="s">
        <v>1051</v>
      </c>
      <c r="C49" s="33"/>
      <c r="D49" s="365" t="s">
        <v>59</v>
      </c>
      <c r="E49" s="364">
        <f t="shared" si="2"/>
        <v>0</v>
      </c>
      <c r="F49" s="515"/>
      <c r="G49" s="515"/>
      <c r="H49" s="515"/>
      <c r="I49" s="515"/>
      <c r="J49" s="515"/>
      <c r="K49" s="515"/>
      <c r="L49" s="515"/>
      <c r="M49" s="1"/>
      <c r="N49" s="515"/>
      <c r="O49" s="362" t="s">
        <v>1283</v>
      </c>
      <c r="P49" s="37"/>
    </row>
    <row r="50" spans="2:16" ht="17.649999999999999" customHeight="1" x14ac:dyDescent="0.2">
      <c r="B50" s="59" t="s">
        <v>1053</v>
      </c>
      <c r="C50" s="32"/>
      <c r="D50" s="365" t="s">
        <v>1</v>
      </c>
      <c r="E50" s="364">
        <f t="shared" si="2"/>
        <v>0</v>
      </c>
      <c r="F50" s="515"/>
      <c r="G50" s="515"/>
      <c r="H50" s="515"/>
      <c r="I50" s="515"/>
      <c r="J50" s="515"/>
      <c r="K50" s="515"/>
      <c r="L50" s="515"/>
      <c r="M50" s="1"/>
      <c r="N50" s="515"/>
      <c r="O50" s="362" t="s">
        <v>1284</v>
      </c>
      <c r="P50" s="37"/>
    </row>
    <row r="51" spans="2:16" ht="17.649999999999999" customHeight="1" x14ac:dyDescent="0.2">
      <c r="B51" s="59" t="s">
        <v>1055</v>
      </c>
      <c r="C51" s="86"/>
      <c r="D51" s="365" t="s">
        <v>1</v>
      </c>
      <c r="E51" s="364">
        <f t="shared" si="2"/>
        <v>0</v>
      </c>
      <c r="F51" s="515"/>
      <c r="G51" s="515"/>
      <c r="H51" s="515"/>
      <c r="I51" s="515"/>
      <c r="J51" s="515"/>
      <c r="K51" s="515"/>
      <c r="L51" s="515"/>
      <c r="M51" s="1"/>
      <c r="N51" s="515"/>
      <c r="O51" s="362" t="s">
        <v>1285</v>
      </c>
      <c r="P51" s="37"/>
    </row>
    <row r="52" spans="2:16" ht="17.649999999999999" customHeight="1" x14ac:dyDescent="0.2">
      <c r="B52" s="55" t="s">
        <v>1057</v>
      </c>
      <c r="C52" s="86"/>
      <c r="D52" s="365" t="s">
        <v>1</v>
      </c>
      <c r="E52" s="364">
        <f t="shared" si="2"/>
        <v>0</v>
      </c>
      <c r="F52" s="515"/>
      <c r="G52" s="515"/>
      <c r="H52" s="515"/>
      <c r="I52" s="515"/>
      <c r="J52" s="515"/>
      <c r="K52" s="515"/>
      <c r="L52" s="515"/>
      <c r="M52" s="1"/>
      <c r="N52" s="515"/>
      <c r="O52" s="362" t="s">
        <v>1286</v>
      </c>
      <c r="P52" s="37"/>
    </row>
    <row r="53" spans="2:16" ht="17.649999999999999" customHeight="1" x14ac:dyDescent="0.2">
      <c r="B53" s="660" t="s">
        <v>1256</v>
      </c>
      <c r="C53" s="166"/>
      <c r="D53" s="365" t="s">
        <v>59</v>
      </c>
      <c r="E53" s="364">
        <f t="shared" si="2"/>
        <v>0</v>
      </c>
      <c r="F53" s="515"/>
      <c r="G53" s="515"/>
      <c r="H53" s="515"/>
      <c r="I53" s="515"/>
      <c r="J53" s="515"/>
      <c r="K53" s="515"/>
      <c r="L53" s="515"/>
      <c r="M53" s="1"/>
      <c r="N53" s="515"/>
      <c r="O53" s="362" t="s">
        <v>1287</v>
      </c>
      <c r="P53" s="37"/>
    </row>
    <row r="54" spans="2:16" ht="17.649999999999999" customHeight="1" x14ac:dyDescent="0.2">
      <c r="B54" s="660" t="s">
        <v>1258</v>
      </c>
      <c r="C54" s="166"/>
      <c r="D54" s="365" t="s">
        <v>59</v>
      </c>
      <c r="E54" s="364">
        <f t="shared" si="2"/>
        <v>0</v>
      </c>
      <c r="F54" s="515"/>
      <c r="G54" s="515"/>
      <c r="H54" s="515"/>
      <c r="I54" s="515"/>
      <c r="J54" s="515"/>
      <c r="K54" s="515"/>
      <c r="L54" s="515"/>
      <c r="M54" s="1"/>
      <c r="N54" s="515"/>
      <c r="O54" s="362" t="s">
        <v>1288</v>
      </c>
      <c r="P54" s="37"/>
    </row>
    <row r="55" spans="2:16" ht="17.649999999999999" customHeight="1" x14ac:dyDescent="0.2">
      <c r="B55" s="660" t="s">
        <v>1260</v>
      </c>
      <c r="C55" s="166"/>
      <c r="D55" s="365" t="s">
        <v>59</v>
      </c>
      <c r="E55" s="364">
        <f t="shared" si="2"/>
        <v>0</v>
      </c>
      <c r="F55" s="515"/>
      <c r="G55" s="515"/>
      <c r="H55" s="515"/>
      <c r="I55" s="515"/>
      <c r="J55" s="515"/>
      <c r="K55" s="515"/>
      <c r="L55" s="515"/>
      <c r="M55" s="1"/>
      <c r="N55" s="515"/>
      <c r="O55" s="362" t="s">
        <v>1289</v>
      </c>
      <c r="P55" s="37"/>
    </row>
    <row r="56" spans="2:16" ht="17.649999999999999" customHeight="1" x14ac:dyDescent="0.2">
      <c r="B56" s="660" t="s">
        <v>1262</v>
      </c>
      <c r="C56" s="166"/>
      <c r="D56" s="365" t="s">
        <v>59</v>
      </c>
      <c r="E56" s="364">
        <f t="shared" si="2"/>
        <v>0</v>
      </c>
      <c r="F56" s="515"/>
      <c r="G56" s="515"/>
      <c r="H56" s="515"/>
      <c r="I56" s="515"/>
      <c r="J56" s="515"/>
      <c r="K56" s="515"/>
      <c r="L56" s="515"/>
      <c r="M56" s="1"/>
      <c r="N56" s="515"/>
      <c r="O56" s="362" t="s">
        <v>1290</v>
      </c>
      <c r="P56" s="37"/>
    </row>
    <row r="57" spans="2:16" ht="17.649999999999999" customHeight="1" x14ac:dyDescent="0.2">
      <c r="B57" s="660" t="s">
        <v>1264</v>
      </c>
      <c r="C57" s="166"/>
      <c r="D57" s="365" t="s">
        <v>59</v>
      </c>
      <c r="E57" s="364">
        <f t="shared" si="2"/>
        <v>0</v>
      </c>
      <c r="F57" s="515"/>
      <c r="G57" s="515"/>
      <c r="H57" s="515"/>
      <c r="I57" s="515"/>
      <c r="J57" s="515"/>
      <c r="K57" s="515"/>
      <c r="L57" s="515"/>
      <c r="M57" s="1"/>
      <c r="N57" s="515"/>
      <c r="O57" s="362" t="s">
        <v>1291</v>
      </c>
      <c r="P57" s="37"/>
    </row>
    <row r="58" spans="2:16" ht="17.649999999999999" customHeight="1" x14ac:dyDescent="0.2">
      <c r="B58" s="660" t="s">
        <v>1266</v>
      </c>
      <c r="C58" s="166"/>
      <c r="D58" s="365" t="s">
        <v>59</v>
      </c>
      <c r="E58" s="364">
        <f t="shared" si="2"/>
        <v>0</v>
      </c>
      <c r="F58" s="515"/>
      <c r="G58" s="515"/>
      <c r="H58" s="515"/>
      <c r="I58" s="515"/>
      <c r="J58" s="515"/>
      <c r="K58" s="515"/>
      <c r="L58" s="515"/>
      <c r="M58" s="1"/>
      <c r="N58" s="515"/>
      <c r="O58" s="362" t="s">
        <v>1292</v>
      </c>
      <c r="P58" s="37"/>
    </row>
    <row r="59" spans="2:16" ht="18" customHeight="1" x14ac:dyDescent="0.2">
      <c r="B59" s="43" t="s">
        <v>1268</v>
      </c>
      <c r="C59" s="32"/>
      <c r="D59" s="365" t="s">
        <v>59</v>
      </c>
      <c r="E59" s="364">
        <f t="shared" si="2"/>
        <v>0</v>
      </c>
      <c r="F59" s="515"/>
      <c r="G59" s="515"/>
      <c r="H59" s="515"/>
      <c r="I59" s="515"/>
      <c r="J59" s="515"/>
      <c r="K59" s="515"/>
      <c r="L59" s="515"/>
      <c r="M59" s="1"/>
      <c r="N59" s="515"/>
      <c r="O59" s="362" t="s">
        <v>1293</v>
      </c>
      <c r="P59" s="37"/>
    </row>
    <row r="60" spans="2:16" ht="18" customHeight="1" thickBot="1" x14ac:dyDescent="0.25">
      <c r="B60" s="59" t="s">
        <v>271</v>
      </c>
      <c r="C60" s="32"/>
      <c r="D60" s="365" t="s">
        <v>59</v>
      </c>
      <c r="E60" s="364">
        <f t="shared" si="2"/>
        <v>0</v>
      </c>
      <c r="F60" s="556"/>
      <c r="G60" s="556"/>
      <c r="H60" s="556"/>
      <c r="I60" s="556"/>
      <c r="J60" s="556"/>
      <c r="K60" s="556"/>
      <c r="L60" s="556"/>
      <c r="M60" s="1"/>
      <c r="N60" s="556"/>
      <c r="O60" s="362" t="s">
        <v>1294</v>
      </c>
      <c r="P60" s="37"/>
    </row>
    <row r="61" spans="2:16" ht="17.649999999999999" customHeight="1" x14ac:dyDescent="0.2">
      <c r="B61" s="167" t="s">
        <v>2492</v>
      </c>
      <c r="C61" s="168"/>
      <c r="D61" s="365" t="s">
        <v>61</v>
      </c>
      <c r="E61" s="275">
        <f t="shared" si="2"/>
        <v>0</v>
      </c>
      <c r="F61" s="275">
        <f>SUM(F41:F60)</f>
        <v>0</v>
      </c>
      <c r="G61" s="275">
        <f t="shared" ref="G61:L61" si="3">SUM(G41:G60)</f>
        <v>0</v>
      </c>
      <c r="H61" s="275">
        <f t="shared" si="3"/>
        <v>0</v>
      </c>
      <c r="I61" s="275">
        <f t="shared" si="3"/>
        <v>0</v>
      </c>
      <c r="J61" s="275">
        <f t="shared" si="3"/>
        <v>0</v>
      </c>
      <c r="K61" s="275">
        <f t="shared" si="3"/>
        <v>0</v>
      </c>
      <c r="L61" s="275">
        <f t="shared" si="3"/>
        <v>0</v>
      </c>
      <c r="M61" s="1"/>
      <c r="N61" s="275">
        <f>SUM(N41:N59)</f>
        <v>0</v>
      </c>
      <c r="O61" s="362" t="s">
        <v>1295</v>
      </c>
      <c r="P61" s="37"/>
    </row>
    <row r="62" spans="2:16" ht="17.649999999999999" customHeight="1" thickBot="1" x14ac:dyDescent="0.25">
      <c r="B62" s="169"/>
      <c r="C62" s="170"/>
      <c r="D62" s="10"/>
      <c r="E62" s="5"/>
      <c r="F62" s="5"/>
      <c r="G62" s="5"/>
      <c r="H62" s="5"/>
      <c r="I62" s="5"/>
      <c r="J62" s="5"/>
      <c r="K62" s="5"/>
      <c r="L62" s="5"/>
      <c r="M62" s="1"/>
      <c r="N62" s="1"/>
      <c r="O62" s="2"/>
      <c r="P62" s="37"/>
    </row>
    <row r="63" spans="2:16" ht="17.649999999999999" customHeight="1" x14ac:dyDescent="0.2">
      <c r="B63" s="88" t="s">
        <v>2481</v>
      </c>
      <c r="C63" s="171"/>
      <c r="D63" s="375" t="s">
        <v>61</v>
      </c>
      <c r="E63" s="275">
        <f>SUM(F63:L63)</f>
        <v>0</v>
      </c>
      <c r="F63" s="275">
        <f t="shared" ref="F63:L63" si="4">F39-F61</f>
        <v>0</v>
      </c>
      <c r="G63" s="275">
        <f>G39-G61</f>
        <v>0</v>
      </c>
      <c r="H63" s="275">
        <f t="shared" si="4"/>
        <v>0</v>
      </c>
      <c r="I63" s="275">
        <f t="shared" si="4"/>
        <v>0</v>
      </c>
      <c r="J63" s="275">
        <f t="shared" si="4"/>
        <v>0</v>
      </c>
      <c r="K63" s="275">
        <f t="shared" si="4"/>
        <v>0</v>
      </c>
      <c r="L63" s="275">
        <f t="shared" si="4"/>
        <v>0</v>
      </c>
      <c r="M63" s="1"/>
      <c r="N63" s="275">
        <f>N39-N61</f>
        <v>0</v>
      </c>
      <c r="O63" s="362" t="s">
        <v>1296</v>
      </c>
      <c r="P63" s="37"/>
    </row>
    <row r="64" spans="2:16" ht="17.649999999999999" customHeight="1" x14ac:dyDescent="0.2">
      <c r="B64" s="88" t="s">
        <v>16</v>
      </c>
      <c r="C64" s="172"/>
      <c r="D64" s="376"/>
      <c r="E64" s="5"/>
      <c r="F64" s="5"/>
      <c r="G64" s="5"/>
      <c r="H64" s="5"/>
      <c r="I64" s="5"/>
      <c r="J64" s="5"/>
      <c r="K64" s="5"/>
      <c r="L64" s="5"/>
      <c r="M64" s="5"/>
      <c r="N64" s="5"/>
      <c r="O64" s="1"/>
      <c r="P64" s="37"/>
    </row>
    <row r="65" spans="2:16" ht="17.649999999999999" customHeight="1" x14ac:dyDescent="0.2">
      <c r="B65" s="87" t="s">
        <v>29</v>
      </c>
      <c r="C65" s="172"/>
      <c r="D65" s="365" t="s">
        <v>61</v>
      </c>
      <c r="E65" s="5"/>
      <c r="F65" s="5"/>
      <c r="G65" s="5"/>
      <c r="H65" s="5"/>
      <c r="I65" s="5"/>
      <c r="J65" s="5"/>
      <c r="K65" s="5"/>
      <c r="L65" s="5"/>
      <c r="M65" s="5"/>
      <c r="N65" s="515"/>
      <c r="O65" s="377" t="s">
        <v>1297</v>
      </c>
      <c r="P65" s="37"/>
    </row>
    <row r="66" spans="2:16" ht="17.649999999999999" customHeight="1" thickBot="1" x14ac:dyDescent="0.25">
      <c r="B66" s="173" t="s">
        <v>30</v>
      </c>
      <c r="C66" s="174"/>
      <c r="D66" s="365" t="s">
        <v>61</v>
      </c>
      <c r="E66" s="5"/>
      <c r="F66" s="5"/>
      <c r="G66" s="5"/>
      <c r="H66" s="5"/>
      <c r="I66" s="5"/>
      <c r="J66" s="5"/>
      <c r="K66" s="5"/>
      <c r="L66" s="5"/>
      <c r="M66" s="5"/>
      <c r="N66" s="515"/>
      <c r="O66" s="377" t="s">
        <v>1298</v>
      </c>
      <c r="P66" s="37"/>
    </row>
    <row r="67" spans="2:16" ht="18.75" customHeight="1" thickTop="1" x14ac:dyDescent="0.2">
      <c r="B67" s="45"/>
      <c r="C67" s="45"/>
      <c r="D67" s="45"/>
      <c r="E67" s="45"/>
      <c r="F67" s="45"/>
      <c r="G67" s="45"/>
      <c r="H67" s="45"/>
      <c r="I67" s="45"/>
      <c r="J67" s="45"/>
      <c r="K67" s="45"/>
      <c r="L67" s="45"/>
      <c r="M67" s="45"/>
      <c r="N67" s="45"/>
      <c r="O67" s="46"/>
    </row>
  </sheetData>
  <sheetProtection algorithmName="SHA-512" hashValue="HuqqdV1khGk0UJD6hAP4RPwVahpvR5aYcDjcGF962z/1s03wtu2mzkHel5djxIVNKIHKv4Th5moosKWvXiVfCQ==" saltValue="Fy8U80pbI03ar+xbORmd7A==" spinCount="100000" sheet="1" objects="1" scenarios="1"/>
  <mergeCells count="1">
    <mergeCell ref="D7:D9"/>
  </mergeCells>
  <pageMargins left="0.7" right="0.7" top="0.75" bottom="0.75" header="0.3" footer="0.3"/>
  <pageSetup paperSize="9" scale="5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05F89-7B00-4D91-9CBD-D6A456C110DC}">
  <sheetPr codeName="Sheet111">
    <tabColor rgb="FFCCFFCC"/>
    <pageSetUpPr fitToPage="1"/>
  </sheetPr>
  <dimension ref="B1:P70"/>
  <sheetViews>
    <sheetView showGridLines="0" zoomScale="85" zoomScaleNormal="85" workbookViewId="0"/>
  </sheetViews>
  <sheetFormatPr defaultColWidth="13.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12" width="13.28515625" style="15"/>
    <col min="13" max="13" width="6.85546875" style="15" customWidth="1"/>
    <col min="14" max="16384" width="13.28515625" style="15"/>
  </cols>
  <sheetData>
    <row r="1" spans="2:16" ht="18.75" customHeight="1" x14ac:dyDescent="0.2">
      <c r="B1" s="16"/>
    </row>
    <row r="2" spans="2:16" ht="18.75" customHeight="1" x14ac:dyDescent="0.25">
      <c r="B2" s="17" t="s">
        <v>2456</v>
      </c>
    </row>
    <row r="3" spans="2:16" ht="18.75" customHeight="1" x14ac:dyDescent="0.25">
      <c r="B3" s="17" t="str">
        <f ca="1">MID(CELL("filename",E3),FIND("]",CELL("filename",E4))+1,99)</f>
        <v>TAC14X RoU Assets PY</v>
      </c>
    </row>
    <row r="4" spans="2:16" ht="18.75" customHeight="1" thickBot="1" x14ac:dyDescent="0.25">
      <c r="B4" s="18" t="s">
        <v>3</v>
      </c>
    </row>
    <row r="5" spans="2:16" ht="15.95" customHeight="1" thickTop="1" thickBot="1" x14ac:dyDescent="0.25">
      <c r="B5" s="35"/>
      <c r="C5" s="35"/>
      <c r="D5" s="35"/>
      <c r="E5" s="35"/>
      <c r="F5" s="35"/>
      <c r="G5" s="35"/>
      <c r="H5" s="35"/>
      <c r="I5" s="35"/>
      <c r="J5" s="35"/>
      <c r="K5" s="35"/>
      <c r="L5" s="35"/>
      <c r="M5" s="35"/>
      <c r="N5" s="519" t="s">
        <v>2455</v>
      </c>
      <c r="O5" s="509">
        <v>1</v>
      </c>
    </row>
    <row r="6" spans="2:16" ht="17.649999999999999" customHeight="1" thickTop="1" x14ac:dyDescent="0.2">
      <c r="B6" s="48" t="s">
        <v>2637</v>
      </c>
      <c r="C6" s="49"/>
      <c r="D6" s="49"/>
      <c r="E6" s="253" t="s">
        <v>1299</v>
      </c>
      <c r="F6" s="253" t="s">
        <v>1300</v>
      </c>
      <c r="G6" s="253" t="s">
        <v>1301</v>
      </c>
      <c r="H6" s="253" t="s">
        <v>1302</v>
      </c>
      <c r="I6" s="253" t="s">
        <v>1303</v>
      </c>
      <c r="J6" s="253" t="s">
        <v>1304</v>
      </c>
      <c r="K6" s="253" t="s">
        <v>1305</v>
      </c>
      <c r="L6" s="253" t="s">
        <v>1306</v>
      </c>
      <c r="M6" s="165"/>
      <c r="N6" s="520" t="s">
        <v>1307</v>
      </c>
      <c r="O6" s="510" t="s">
        <v>55</v>
      </c>
      <c r="P6" s="37"/>
    </row>
    <row r="7" spans="2:16" ht="51" x14ac:dyDescent="0.2">
      <c r="B7" s="50"/>
      <c r="C7"/>
      <c r="D7" s="783" t="s">
        <v>2</v>
      </c>
      <c r="E7" s="27" t="s">
        <v>19</v>
      </c>
      <c r="F7" s="27" t="s">
        <v>1220</v>
      </c>
      <c r="G7" s="27" t="s">
        <v>25</v>
      </c>
      <c r="H7" s="27" t="s">
        <v>26</v>
      </c>
      <c r="I7" s="27" t="s">
        <v>27</v>
      </c>
      <c r="J7" s="27" t="s">
        <v>28</v>
      </c>
      <c r="K7" s="27" t="s">
        <v>58</v>
      </c>
      <c r="L7" s="71" t="s">
        <v>1221</v>
      </c>
      <c r="M7" s="1"/>
      <c r="N7" s="27" t="s">
        <v>1222</v>
      </c>
      <c r="O7"/>
      <c r="P7" s="37"/>
    </row>
    <row r="8" spans="2:16" ht="17.649999999999999" customHeight="1" x14ac:dyDescent="0.2">
      <c r="B8" s="50"/>
      <c r="C8"/>
      <c r="D8" s="783"/>
      <c r="E8" s="28" t="s">
        <v>1878</v>
      </c>
      <c r="F8" s="28" t="s">
        <v>1878</v>
      </c>
      <c r="G8" s="28" t="s">
        <v>1878</v>
      </c>
      <c r="H8" s="28" t="s">
        <v>1878</v>
      </c>
      <c r="I8" s="28" t="s">
        <v>1878</v>
      </c>
      <c r="J8" s="28" t="s">
        <v>1878</v>
      </c>
      <c r="K8" s="28" t="s">
        <v>1878</v>
      </c>
      <c r="L8" s="73" t="s">
        <v>1878</v>
      </c>
      <c r="M8" s="28"/>
      <c r="N8" s="28" t="s">
        <v>1878</v>
      </c>
      <c r="O8"/>
      <c r="P8" s="37"/>
    </row>
    <row r="9" spans="2:16" ht="17.649999999999999" customHeight="1" thickBot="1" x14ac:dyDescent="0.25">
      <c r="B9" s="51"/>
      <c r="C9" s="13"/>
      <c r="D9" s="784"/>
      <c r="E9" s="158" t="s">
        <v>56</v>
      </c>
      <c r="F9" s="158" t="s">
        <v>56</v>
      </c>
      <c r="G9" s="158" t="s">
        <v>56</v>
      </c>
      <c r="H9" s="158" t="s">
        <v>56</v>
      </c>
      <c r="I9" s="158" t="s">
        <v>56</v>
      </c>
      <c r="J9" s="158" t="s">
        <v>56</v>
      </c>
      <c r="K9" s="158" t="s">
        <v>56</v>
      </c>
      <c r="L9" s="159" t="s">
        <v>56</v>
      </c>
      <c r="M9" s="1"/>
      <c r="N9" s="158" t="s">
        <v>56</v>
      </c>
      <c r="O9" s="359" t="s">
        <v>57</v>
      </c>
      <c r="P9" s="37"/>
    </row>
    <row r="10" spans="2:16" ht="30" customHeight="1" x14ac:dyDescent="0.2">
      <c r="B10" s="690" t="s">
        <v>2638</v>
      </c>
      <c r="C10" s="32"/>
      <c r="D10" s="360" t="s">
        <v>61</v>
      </c>
      <c r="E10" s="361">
        <f t="shared" ref="E10:E41" si="0">SUM(F10:L10)</f>
        <v>0</v>
      </c>
      <c r="F10" s="516"/>
      <c r="G10" s="516"/>
      <c r="H10" s="516"/>
      <c r="I10" s="516"/>
      <c r="J10" s="516"/>
      <c r="K10" s="516"/>
      <c r="L10" s="516"/>
      <c r="M10" s="1"/>
      <c r="N10" s="528"/>
      <c r="O10" s="559" t="s">
        <v>1224</v>
      </c>
      <c r="P10" s="37"/>
    </row>
    <row r="11" spans="2:16" ht="30" customHeight="1" x14ac:dyDescent="0.2">
      <c r="B11" s="43" t="s">
        <v>2639</v>
      </c>
      <c r="C11" s="32"/>
      <c r="D11" s="360" t="s">
        <v>61</v>
      </c>
      <c r="E11" s="361">
        <f t="shared" si="0"/>
        <v>0</v>
      </c>
      <c r="F11" s="516"/>
      <c r="G11" s="516"/>
      <c r="H11" s="516"/>
      <c r="I11" s="516"/>
      <c r="J11" s="516"/>
      <c r="K11" s="516"/>
      <c r="L11" s="516"/>
      <c r="M11" s="1"/>
      <c r="N11" s="516"/>
      <c r="O11" s="559" t="s">
        <v>1308</v>
      </c>
      <c r="P11" s="37"/>
    </row>
    <row r="12" spans="2:16" ht="25.5" x14ac:dyDescent="0.2">
      <c r="B12" s="43" t="s">
        <v>2640</v>
      </c>
      <c r="C12" s="32"/>
      <c r="D12" s="360" t="s">
        <v>59</v>
      </c>
      <c r="E12" s="361">
        <f t="shared" si="0"/>
        <v>0</v>
      </c>
      <c r="F12" s="516"/>
      <c r="G12" s="516"/>
      <c r="H12" s="516"/>
      <c r="I12" s="516"/>
      <c r="J12" s="516"/>
      <c r="K12" s="528"/>
      <c r="L12" s="516"/>
      <c r="M12" s="1"/>
      <c r="N12" s="516"/>
      <c r="O12" s="559" t="s">
        <v>1309</v>
      </c>
      <c r="P12" s="37"/>
    </row>
    <row r="13" spans="2:16" ht="17.649999999999999" customHeight="1" x14ac:dyDescent="0.2">
      <c r="B13" s="92" t="s">
        <v>1035</v>
      </c>
      <c r="C13" s="32"/>
      <c r="D13" s="378" t="s">
        <v>61</v>
      </c>
      <c r="E13" s="361">
        <f t="shared" si="0"/>
        <v>0</v>
      </c>
      <c r="F13" s="556"/>
      <c r="G13" s="556"/>
      <c r="H13" s="556"/>
      <c r="I13" s="556"/>
      <c r="J13" s="556"/>
      <c r="K13" s="556"/>
      <c r="L13" s="556"/>
      <c r="M13" s="1"/>
      <c r="N13" s="556"/>
      <c r="O13" s="559" t="s">
        <v>1225</v>
      </c>
      <c r="P13" s="37"/>
    </row>
    <row r="14" spans="2:16" ht="17.649999999999999" customHeight="1" x14ac:dyDescent="0.2">
      <c r="B14" s="81" t="s">
        <v>1037</v>
      </c>
      <c r="C14" s="32"/>
      <c r="D14" s="378" t="s">
        <v>1</v>
      </c>
      <c r="E14" s="361">
        <f t="shared" si="0"/>
        <v>0</v>
      </c>
      <c r="F14" s="516"/>
      <c r="G14" s="516"/>
      <c r="H14" s="516"/>
      <c r="I14" s="516"/>
      <c r="J14" s="516"/>
      <c r="K14" s="516"/>
      <c r="L14" s="516"/>
      <c r="M14" s="1"/>
      <c r="N14" s="516"/>
      <c r="O14" s="559" t="s">
        <v>1226</v>
      </c>
      <c r="P14" s="37"/>
    </row>
    <row r="15" spans="2:16" ht="17.649999999999999" customHeight="1" x14ac:dyDescent="0.2">
      <c r="B15" s="657" t="s">
        <v>1227</v>
      </c>
      <c r="C15" s="166"/>
      <c r="D15" s="378" t="s">
        <v>61</v>
      </c>
      <c r="E15" s="361">
        <f t="shared" si="0"/>
        <v>0</v>
      </c>
      <c r="F15" s="516"/>
      <c r="G15" s="516"/>
      <c r="H15" s="516"/>
      <c r="I15" s="516"/>
      <c r="J15" s="516"/>
      <c r="K15" s="528"/>
      <c r="L15" s="516"/>
      <c r="M15" s="1"/>
      <c r="N15" s="516"/>
      <c r="O15" s="559" t="s">
        <v>1228</v>
      </c>
      <c r="P15" s="37"/>
    </row>
    <row r="16" spans="2:16" ht="17.649999999999999" customHeight="1" x14ac:dyDescent="0.2">
      <c r="B16" s="658" t="s">
        <v>1229</v>
      </c>
      <c r="C16" s="166"/>
      <c r="D16" s="378" t="s">
        <v>61</v>
      </c>
      <c r="E16" s="361">
        <f t="shared" si="0"/>
        <v>0</v>
      </c>
      <c r="F16" s="516"/>
      <c r="G16" s="516"/>
      <c r="H16" s="516"/>
      <c r="I16" s="516"/>
      <c r="J16" s="516"/>
      <c r="K16" s="528"/>
      <c r="L16" s="516"/>
      <c r="M16" s="1"/>
      <c r="N16" s="516"/>
      <c r="O16" s="559" t="s">
        <v>1230</v>
      </c>
      <c r="P16" s="37"/>
    </row>
    <row r="17" spans="2:16" ht="17.649999999999999" customHeight="1" x14ac:dyDescent="0.2">
      <c r="B17" s="658" t="s">
        <v>1231</v>
      </c>
      <c r="C17" s="166"/>
      <c r="D17" s="378" t="s">
        <v>61</v>
      </c>
      <c r="E17" s="361">
        <f t="shared" si="0"/>
        <v>0</v>
      </c>
      <c r="F17" s="516"/>
      <c r="G17" s="516"/>
      <c r="H17" s="516"/>
      <c r="I17" s="516"/>
      <c r="J17" s="516"/>
      <c r="K17" s="528"/>
      <c r="L17" s="516"/>
      <c r="M17" s="1"/>
      <c r="N17" s="516"/>
      <c r="O17" s="559" t="s">
        <v>1232</v>
      </c>
      <c r="P17" s="37"/>
    </row>
    <row r="18" spans="2:16" ht="17.649999999999999" customHeight="1" x14ac:dyDescent="0.2">
      <c r="B18" s="658" t="s">
        <v>1233</v>
      </c>
      <c r="C18" s="166"/>
      <c r="D18" s="360" t="s">
        <v>59</v>
      </c>
      <c r="E18" s="361">
        <f t="shared" si="0"/>
        <v>0</v>
      </c>
      <c r="F18" s="516"/>
      <c r="G18" s="516"/>
      <c r="H18" s="516"/>
      <c r="I18" s="516"/>
      <c r="J18" s="516"/>
      <c r="K18" s="528"/>
      <c r="L18" s="516"/>
      <c r="M18" s="1"/>
      <c r="N18" s="516"/>
      <c r="O18" s="559" t="s">
        <v>1234</v>
      </c>
      <c r="P18" s="37"/>
    </row>
    <row r="19" spans="2:16" ht="17.649999999999999" customHeight="1" x14ac:dyDescent="0.2">
      <c r="B19" s="659" t="s">
        <v>1235</v>
      </c>
      <c r="C19" s="166"/>
      <c r="D19" s="378" t="s">
        <v>61</v>
      </c>
      <c r="E19" s="361">
        <f t="shared" si="0"/>
        <v>0</v>
      </c>
      <c r="F19" s="516"/>
      <c r="G19" s="516"/>
      <c r="H19" s="516"/>
      <c r="I19" s="516"/>
      <c r="J19" s="516"/>
      <c r="K19" s="528"/>
      <c r="L19" s="516"/>
      <c r="M19" s="1"/>
      <c r="N19" s="516"/>
      <c r="O19" s="559" t="s">
        <v>1236</v>
      </c>
      <c r="P19" s="37"/>
    </row>
    <row r="20" spans="2:16" ht="16.149999999999999" customHeight="1" x14ac:dyDescent="0.2">
      <c r="B20" s="659" t="s">
        <v>1237</v>
      </c>
      <c r="C20" s="166"/>
      <c r="D20" s="360" t="s">
        <v>61</v>
      </c>
      <c r="E20" s="361">
        <f t="shared" si="0"/>
        <v>0</v>
      </c>
      <c r="F20" s="516"/>
      <c r="G20" s="516"/>
      <c r="H20" s="516"/>
      <c r="I20" s="516"/>
      <c r="J20" s="516"/>
      <c r="K20" s="528"/>
      <c r="L20" s="516"/>
      <c r="M20" s="1"/>
      <c r="N20" s="516"/>
      <c r="O20" s="559" t="s">
        <v>1238</v>
      </c>
      <c r="P20" s="37"/>
    </row>
    <row r="21" spans="2:16" ht="16.149999999999999" customHeight="1" x14ac:dyDescent="0.2">
      <c r="B21" s="659" t="s">
        <v>1239</v>
      </c>
      <c r="C21" s="166"/>
      <c r="D21" s="360" t="s">
        <v>61</v>
      </c>
      <c r="E21" s="361">
        <f t="shared" si="0"/>
        <v>0</v>
      </c>
      <c r="F21" s="516"/>
      <c r="G21" s="516"/>
      <c r="H21" s="516"/>
      <c r="I21" s="516"/>
      <c r="J21" s="516"/>
      <c r="K21" s="528"/>
      <c r="L21" s="516"/>
      <c r="M21" s="1"/>
      <c r="N21" s="516"/>
      <c r="O21" s="559" t="s">
        <v>1240</v>
      </c>
      <c r="P21" s="37"/>
    </row>
    <row r="22" spans="2:16" ht="17.649999999999999" customHeight="1" x14ac:dyDescent="0.2">
      <c r="B22" s="92" t="s">
        <v>1241</v>
      </c>
      <c r="C22" s="32"/>
      <c r="D22" s="360" t="s">
        <v>1</v>
      </c>
      <c r="E22" s="361">
        <f t="shared" si="0"/>
        <v>0</v>
      </c>
      <c r="F22" s="516"/>
      <c r="G22" s="516"/>
      <c r="H22" s="516"/>
      <c r="I22" s="516"/>
      <c r="J22" s="516"/>
      <c r="K22" s="516"/>
      <c r="L22" s="516"/>
      <c r="M22" s="1"/>
      <c r="N22" s="516"/>
      <c r="O22" s="559" t="s">
        <v>1242</v>
      </c>
      <c r="P22" s="37"/>
    </row>
    <row r="23" spans="2:16" ht="17.649999999999999" customHeight="1" x14ac:dyDescent="0.2">
      <c r="B23" s="659" t="s">
        <v>1243</v>
      </c>
      <c r="C23" s="166"/>
      <c r="D23" s="360" t="s">
        <v>61</v>
      </c>
      <c r="E23" s="361">
        <f t="shared" si="0"/>
        <v>0</v>
      </c>
      <c r="F23" s="516"/>
      <c r="G23" s="516"/>
      <c r="H23" s="516"/>
      <c r="I23" s="516"/>
      <c r="J23" s="516"/>
      <c r="K23" s="516"/>
      <c r="L23" s="516"/>
      <c r="M23" s="1"/>
      <c r="N23" s="516"/>
      <c r="O23" s="559" t="s">
        <v>1244</v>
      </c>
      <c r="P23" s="37"/>
    </row>
    <row r="24" spans="2:16" ht="17.649999999999999" customHeight="1" x14ac:dyDescent="0.2">
      <c r="B24" s="659" t="s">
        <v>1245</v>
      </c>
      <c r="C24" s="166"/>
      <c r="D24" s="360" t="s">
        <v>59</v>
      </c>
      <c r="E24" s="361">
        <f t="shared" si="0"/>
        <v>0</v>
      </c>
      <c r="F24" s="516"/>
      <c r="G24" s="516"/>
      <c r="H24" s="516"/>
      <c r="I24" s="516"/>
      <c r="J24" s="516"/>
      <c r="K24" s="516"/>
      <c r="L24" s="516"/>
      <c r="M24" s="1"/>
      <c r="N24" s="516"/>
      <c r="O24" s="559" t="s">
        <v>1246</v>
      </c>
      <c r="P24" s="37"/>
    </row>
    <row r="25" spans="2:16" ht="17.649999999999999" customHeight="1" x14ac:dyDescent="0.2">
      <c r="B25" s="659" t="s">
        <v>1247</v>
      </c>
      <c r="C25" s="166"/>
      <c r="D25" s="360" t="s">
        <v>1</v>
      </c>
      <c r="E25" s="361">
        <f t="shared" si="0"/>
        <v>0</v>
      </c>
      <c r="F25" s="516"/>
      <c r="G25" s="516"/>
      <c r="H25" s="516"/>
      <c r="I25" s="516"/>
      <c r="J25" s="516"/>
      <c r="K25" s="516"/>
      <c r="L25" s="516"/>
      <c r="M25" s="1"/>
      <c r="N25" s="516"/>
      <c r="O25" s="559" t="s">
        <v>1248</v>
      </c>
      <c r="P25" s="37"/>
    </row>
    <row r="26" spans="2:16" ht="17.649999999999999" customHeight="1" x14ac:dyDescent="0.2">
      <c r="B26" s="92" t="s">
        <v>1045</v>
      </c>
      <c r="C26" s="32"/>
      <c r="D26" s="378" t="s">
        <v>59</v>
      </c>
      <c r="E26" s="361">
        <f t="shared" si="0"/>
        <v>0</v>
      </c>
      <c r="F26" s="516"/>
      <c r="G26" s="516"/>
      <c r="H26" s="516"/>
      <c r="I26" s="516"/>
      <c r="J26" s="516"/>
      <c r="K26" s="516"/>
      <c r="L26" s="516"/>
      <c r="M26" s="1"/>
      <c r="N26" s="516"/>
      <c r="O26" s="559" t="s">
        <v>1249</v>
      </c>
      <c r="P26" s="37"/>
    </row>
    <row r="27" spans="2:16" ht="17.649999999999999" customHeight="1" x14ac:dyDescent="0.2">
      <c r="B27" s="81" t="s">
        <v>1047</v>
      </c>
      <c r="C27"/>
      <c r="D27" s="378" t="s">
        <v>59</v>
      </c>
      <c r="E27" s="361">
        <f t="shared" si="0"/>
        <v>0</v>
      </c>
      <c r="F27" s="516"/>
      <c r="G27" s="516"/>
      <c r="H27" s="516"/>
      <c r="I27" s="516"/>
      <c r="J27" s="516"/>
      <c r="K27" s="516"/>
      <c r="L27" s="516"/>
      <c r="M27" s="1"/>
      <c r="N27" s="516"/>
      <c r="O27" s="559" t="s">
        <v>1250</v>
      </c>
      <c r="P27" s="37"/>
    </row>
    <row r="28" spans="2:16" ht="17.649999999999999" customHeight="1" x14ac:dyDescent="0.2">
      <c r="B28" s="92" t="s">
        <v>1049</v>
      </c>
      <c r="C28" s="32"/>
      <c r="D28" s="378" t="s">
        <v>61</v>
      </c>
      <c r="E28" s="361">
        <f t="shared" si="0"/>
        <v>0</v>
      </c>
      <c r="F28" s="516"/>
      <c r="G28" s="516"/>
      <c r="H28" s="516"/>
      <c r="I28" s="516"/>
      <c r="J28" s="516"/>
      <c r="K28" s="516"/>
      <c r="L28" s="516"/>
      <c r="M28" s="1"/>
      <c r="N28" s="516"/>
      <c r="O28" s="559" t="s">
        <v>1251</v>
      </c>
      <c r="P28" s="37"/>
    </row>
    <row r="29" spans="2:16" ht="17.649999999999999" customHeight="1" x14ac:dyDescent="0.2">
      <c r="B29" s="81" t="s">
        <v>1051</v>
      </c>
      <c r="C29" s="32"/>
      <c r="D29" s="378" t="s">
        <v>61</v>
      </c>
      <c r="E29" s="361">
        <f t="shared" si="0"/>
        <v>0</v>
      </c>
      <c r="F29" s="516"/>
      <c r="G29" s="516"/>
      <c r="H29" s="516"/>
      <c r="I29" s="516"/>
      <c r="J29" s="516"/>
      <c r="K29" s="516"/>
      <c r="L29" s="516"/>
      <c r="M29" s="1"/>
      <c r="N29" s="516"/>
      <c r="O29" s="559" t="s">
        <v>1252</v>
      </c>
      <c r="P29" s="37"/>
    </row>
    <row r="30" spans="2:16" ht="17.649999999999999" customHeight="1" x14ac:dyDescent="0.2">
      <c r="B30" s="92" t="s">
        <v>1053</v>
      </c>
      <c r="C30" s="32"/>
      <c r="D30" s="378" t="s">
        <v>1</v>
      </c>
      <c r="E30" s="361">
        <f t="shared" si="0"/>
        <v>0</v>
      </c>
      <c r="F30" s="516"/>
      <c r="G30" s="516"/>
      <c r="H30" s="516"/>
      <c r="I30" s="516"/>
      <c r="J30" s="516"/>
      <c r="K30" s="516"/>
      <c r="L30" s="516"/>
      <c r="M30" s="1"/>
      <c r="N30" s="516"/>
      <c r="O30" s="559" t="s">
        <v>1253</v>
      </c>
      <c r="P30" s="37"/>
    </row>
    <row r="31" spans="2:16" ht="17.649999999999999" customHeight="1" x14ac:dyDescent="0.2">
      <c r="B31" s="92" t="s">
        <v>1055</v>
      </c>
      <c r="C31" s="32"/>
      <c r="D31" s="378" t="s">
        <v>1</v>
      </c>
      <c r="E31" s="361">
        <f t="shared" si="0"/>
        <v>0</v>
      </c>
      <c r="F31" s="516"/>
      <c r="G31" s="516"/>
      <c r="H31" s="516"/>
      <c r="I31" s="516"/>
      <c r="J31" s="516"/>
      <c r="K31" s="516"/>
      <c r="L31" s="516"/>
      <c r="M31" s="1"/>
      <c r="N31" s="516"/>
      <c r="O31" s="559" t="s">
        <v>1254</v>
      </c>
      <c r="P31" s="37"/>
    </row>
    <row r="32" spans="2:16" ht="17.649999999999999" customHeight="1" x14ac:dyDescent="0.2">
      <c r="B32" s="161" t="s">
        <v>1057</v>
      </c>
      <c r="C32" s="86"/>
      <c r="D32" s="378" t="s">
        <v>1</v>
      </c>
      <c r="E32" s="361">
        <f t="shared" si="0"/>
        <v>0</v>
      </c>
      <c r="F32" s="516"/>
      <c r="G32" s="516"/>
      <c r="H32" s="516"/>
      <c r="I32" s="516"/>
      <c r="J32" s="516"/>
      <c r="K32" s="516"/>
      <c r="L32" s="516"/>
      <c r="M32" s="1"/>
      <c r="N32" s="516"/>
      <c r="O32" s="559" t="s">
        <v>1255</v>
      </c>
      <c r="P32" s="37"/>
    </row>
    <row r="33" spans="2:16" ht="17.649999999999999" customHeight="1" x14ac:dyDescent="0.2">
      <c r="B33" s="659" t="s">
        <v>1256</v>
      </c>
      <c r="C33" s="166"/>
      <c r="D33" s="378" t="s">
        <v>59</v>
      </c>
      <c r="E33" s="361">
        <f t="shared" si="0"/>
        <v>0</v>
      </c>
      <c r="F33" s="516"/>
      <c r="G33" s="516"/>
      <c r="H33" s="516"/>
      <c r="I33" s="516"/>
      <c r="J33" s="516"/>
      <c r="K33" s="516"/>
      <c r="L33" s="516"/>
      <c r="M33" s="1"/>
      <c r="N33" s="516"/>
      <c r="O33" s="559" t="s">
        <v>1257</v>
      </c>
      <c r="P33" s="37"/>
    </row>
    <row r="34" spans="2:16" ht="17.649999999999999" customHeight="1" x14ac:dyDescent="0.2">
      <c r="B34" s="659" t="s">
        <v>1258</v>
      </c>
      <c r="C34" s="166"/>
      <c r="D34" s="378" t="s">
        <v>59</v>
      </c>
      <c r="E34" s="361">
        <f t="shared" si="0"/>
        <v>0</v>
      </c>
      <c r="F34" s="516"/>
      <c r="G34" s="516"/>
      <c r="H34" s="516"/>
      <c r="I34" s="516"/>
      <c r="J34" s="516"/>
      <c r="K34" s="516"/>
      <c r="L34" s="516"/>
      <c r="M34" s="1"/>
      <c r="N34" s="516"/>
      <c r="O34" s="559" t="s">
        <v>1259</v>
      </c>
      <c r="P34" s="37"/>
    </row>
    <row r="35" spans="2:16" ht="17.649999999999999" customHeight="1" x14ac:dyDescent="0.2">
      <c r="B35" s="659" t="s">
        <v>1260</v>
      </c>
      <c r="C35" s="166"/>
      <c r="D35" s="378" t="s">
        <v>59</v>
      </c>
      <c r="E35" s="361">
        <f t="shared" si="0"/>
        <v>0</v>
      </c>
      <c r="F35" s="516"/>
      <c r="G35" s="516"/>
      <c r="H35" s="516"/>
      <c r="I35" s="516"/>
      <c r="J35" s="516"/>
      <c r="K35" s="516"/>
      <c r="L35" s="516"/>
      <c r="M35" s="1"/>
      <c r="N35" s="516"/>
      <c r="O35" s="559" t="s">
        <v>1261</v>
      </c>
      <c r="P35" s="37"/>
    </row>
    <row r="36" spans="2:16" ht="17.649999999999999" customHeight="1" x14ac:dyDescent="0.2">
      <c r="B36" s="659" t="s">
        <v>1262</v>
      </c>
      <c r="C36" s="166"/>
      <c r="D36" s="378" t="s">
        <v>59</v>
      </c>
      <c r="E36" s="361">
        <f t="shared" si="0"/>
        <v>0</v>
      </c>
      <c r="F36" s="516"/>
      <c r="G36" s="516"/>
      <c r="H36" s="516"/>
      <c r="I36" s="516"/>
      <c r="J36" s="516"/>
      <c r="K36" s="516"/>
      <c r="L36" s="516"/>
      <c r="M36" s="1"/>
      <c r="N36" s="516"/>
      <c r="O36" s="559" t="s">
        <v>1263</v>
      </c>
      <c r="P36" s="37"/>
    </row>
    <row r="37" spans="2:16" ht="17.649999999999999" customHeight="1" x14ac:dyDescent="0.2">
      <c r="B37" s="659" t="s">
        <v>1264</v>
      </c>
      <c r="C37" s="166"/>
      <c r="D37" s="378" t="s">
        <v>59</v>
      </c>
      <c r="E37" s="361">
        <f t="shared" si="0"/>
        <v>0</v>
      </c>
      <c r="F37" s="516"/>
      <c r="G37" s="516"/>
      <c r="H37" s="516"/>
      <c r="I37" s="516"/>
      <c r="J37" s="516"/>
      <c r="K37" s="516"/>
      <c r="L37" s="516"/>
      <c r="M37" s="1"/>
      <c r="N37" s="516"/>
      <c r="O37" s="559" t="s">
        <v>1265</v>
      </c>
      <c r="P37" s="37"/>
    </row>
    <row r="38" spans="2:16" ht="17.25" customHeight="1" x14ac:dyDescent="0.2">
      <c r="B38" s="660" t="s">
        <v>1266</v>
      </c>
      <c r="C38" s="166"/>
      <c r="D38" s="378" t="s">
        <v>59</v>
      </c>
      <c r="E38" s="361">
        <f t="shared" si="0"/>
        <v>0</v>
      </c>
      <c r="F38" s="516"/>
      <c r="G38" s="516"/>
      <c r="H38" s="516"/>
      <c r="I38" s="516"/>
      <c r="J38" s="516"/>
      <c r="K38" s="516"/>
      <c r="L38" s="516"/>
      <c r="M38" s="1"/>
      <c r="N38" s="516"/>
      <c r="O38" s="559" t="s">
        <v>1267</v>
      </c>
      <c r="P38" s="37"/>
    </row>
    <row r="39" spans="2:16" ht="18" customHeight="1" x14ac:dyDescent="0.2">
      <c r="B39" s="43" t="s">
        <v>1268</v>
      </c>
      <c r="C39" s="32"/>
      <c r="D39" s="378" t="s">
        <v>59</v>
      </c>
      <c r="E39" s="361">
        <f t="shared" si="0"/>
        <v>0</v>
      </c>
      <c r="F39" s="516"/>
      <c r="G39" s="516"/>
      <c r="H39" s="516"/>
      <c r="I39" s="516"/>
      <c r="J39" s="516"/>
      <c r="K39" s="516"/>
      <c r="L39" s="516"/>
      <c r="M39" s="1"/>
      <c r="N39" s="516"/>
      <c r="O39" s="559" t="s">
        <v>1269</v>
      </c>
      <c r="P39" s="37"/>
    </row>
    <row r="40" spans="2:16" ht="18" customHeight="1" thickBot="1" x14ac:dyDescent="0.25">
      <c r="B40" s="59" t="s">
        <v>271</v>
      </c>
      <c r="C40" s="32"/>
      <c r="D40" s="378" t="s">
        <v>59</v>
      </c>
      <c r="E40" s="361">
        <f t="shared" si="0"/>
        <v>0</v>
      </c>
      <c r="F40" s="556"/>
      <c r="G40" s="556"/>
      <c r="H40" s="556"/>
      <c r="I40" s="556"/>
      <c r="J40" s="556"/>
      <c r="K40" s="556"/>
      <c r="L40" s="556"/>
      <c r="M40" s="1"/>
      <c r="N40" s="556"/>
      <c r="O40" s="559" t="s">
        <v>1270</v>
      </c>
      <c r="P40" s="37"/>
    </row>
    <row r="41" spans="2:16" ht="17.649999999999999" customHeight="1" x14ac:dyDescent="0.2">
      <c r="B41" s="57" t="s">
        <v>2485</v>
      </c>
      <c r="C41" s="32"/>
      <c r="D41" s="378" t="s">
        <v>61</v>
      </c>
      <c r="E41" s="275">
        <f t="shared" si="0"/>
        <v>0</v>
      </c>
      <c r="F41" s="275">
        <f t="shared" ref="F41:N41" si="1">SUM(F10:F40)</f>
        <v>0</v>
      </c>
      <c r="G41" s="275">
        <f>SUM(G10:G40)</f>
        <v>0</v>
      </c>
      <c r="H41" s="275">
        <f t="shared" si="1"/>
        <v>0</v>
      </c>
      <c r="I41" s="275">
        <f t="shared" si="1"/>
        <v>0</v>
      </c>
      <c r="J41" s="275">
        <f t="shared" si="1"/>
        <v>0</v>
      </c>
      <c r="K41" s="275">
        <f t="shared" si="1"/>
        <v>0</v>
      </c>
      <c r="L41" s="275">
        <f t="shared" si="1"/>
        <v>0</v>
      </c>
      <c r="M41" s="1"/>
      <c r="N41" s="275">
        <f t="shared" si="1"/>
        <v>0</v>
      </c>
      <c r="O41" s="559" t="s">
        <v>1271</v>
      </c>
      <c r="P41" s="37"/>
    </row>
    <row r="42" spans="2:16" ht="17.649999999999999" customHeight="1" x14ac:dyDescent="0.2">
      <c r="B42" s="155"/>
      <c r="C42" s="31"/>
      <c r="D42" s="3"/>
      <c r="E42" s="1"/>
      <c r="F42" s="1"/>
      <c r="G42" s="1"/>
      <c r="H42" s="1"/>
      <c r="I42" s="1"/>
      <c r="J42" s="1"/>
      <c r="K42" s="1"/>
      <c r="L42" s="1"/>
      <c r="M42" s="1"/>
      <c r="N42" s="1"/>
      <c r="O42" s="1"/>
      <c r="P42" s="37"/>
    </row>
    <row r="43" spans="2:16" ht="25.5" x14ac:dyDescent="0.2">
      <c r="B43" s="43" t="s">
        <v>2638</v>
      </c>
      <c r="C43" s="32"/>
      <c r="D43" s="360" t="s">
        <v>61</v>
      </c>
      <c r="E43" s="361">
        <f t="shared" ref="E43:E64" si="2">SUM(F43:L43)</f>
        <v>0</v>
      </c>
      <c r="F43" s="516"/>
      <c r="G43" s="516"/>
      <c r="H43" s="516"/>
      <c r="I43" s="516"/>
      <c r="J43" s="516"/>
      <c r="K43" s="516"/>
      <c r="L43" s="516"/>
      <c r="M43" s="1"/>
      <c r="N43" s="528"/>
      <c r="O43" s="559" t="s">
        <v>1273</v>
      </c>
      <c r="P43" s="37"/>
    </row>
    <row r="44" spans="2:16" ht="25.5" x14ac:dyDescent="0.2">
      <c r="B44" s="43" t="s">
        <v>2640</v>
      </c>
      <c r="C44" s="32"/>
      <c r="D44" s="360" t="s">
        <v>59</v>
      </c>
      <c r="E44" s="361">
        <f t="shared" si="2"/>
        <v>0</v>
      </c>
      <c r="F44" s="516"/>
      <c r="G44" s="516"/>
      <c r="H44" s="516"/>
      <c r="I44" s="516"/>
      <c r="J44" s="516"/>
      <c r="K44" s="516"/>
      <c r="L44" s="516"/>
      <c r="M44" s="1"/>
      <c r="N44" s="516"/>
      <c r="O44" s="559" t="s">
        <v>1310</v>
      </c>
      <c r="P44" s="37"/>
    </row>
    <row r="45" spans="2:16" ht="17.649999999999999" customHeight="1" x14ac:dyDescent="0.2">
      <c r="B45" s="92" t="s">
        <v>1035</v>
      </c>
      <c r="C45" s="32"/>
      <c r="D45" s="378" t="s">
        <v>61</v>
      </c>
      <c r="E45" s="361">
        <f t="shared" si="2"/>
        <v>0</v>
      </c>
      <c r="F45" s="556"/>
      <c r="G45" s="556"/>
      <c r="H45" s="556"/>
      <c r="I45" s="556"/>
      <c r="J45" s="556"/>
      <c r="K45" s="556"/>
      <c r="L45" s="556"/>
      <c r="M45" s="1"/>
      <c r="N45" s="556"/>
      <c r="O45" s="559" t="s">
        <v>1274</v>
      </c>
      <c r="P45" s="37"/>
    </row>
    <row r="46" spans="2:16" ht="17.649999999999999" customHeight="1" x14ac:dyDescent="0.2">
      <c r="B46" s="92" t="s">
        <v>1037</v>
      </c>
      <c r="C46" s="32"/>
      <c r="D46" s="378" t="s">
        <v>1</v>
      </c>
      <c r="E46" s="361">
        <f t="shared" si="2"/>
        <v>0</v>
      </c>
      <c r="F46" s="516"/>
      <c r="G46" s="516"/>
      <c r="H46" s="516"/>
      <c r="I46" s="516"/>
      <c r="J46" s="516"/>
      <c r="K46" s="516"/>
      <c r="L46" s="516"/>
      <c r="M46" s="1"/>
      <c r="N46" s="516"/>
      <c r="O46" s="559" t="s">
        <v>1275</v>
      </c>
      <c r="P46" s="37"/>
    </row>
    <row r="47" spans="2:16" ht="17.649999999999999" customHeight="1" x14ac:dyDescent="0.2">
      <c r="B47" s="659" t="s">
        <v>1276</v>
      </c>
      <c r="C47" s="166"/>
      <c r="D47" s="378" t="s">
        <v>61</v>
      </c>
      <c r="E47" s="361">
        <f t="shared" si="2"/>
        <v>0</v>
      </c>
      <c r="F47" s="516"/>
      <c r="G47" s="516"/>
      <c r="H47" s="516"/>
      <c r="I47" s="516"/>
      <c r="J47" s="516"/>
      <c r="K47" s="516"/>
      <c r="L47" s="516"/>
      <c r="M47" s="1"/>
      <c r="N47" s="516"/>
      <c r="O47" s="559" t="s">
        <v>1277</v>
      </c>
      <c r="P47" s="37"/>
    </row>
    <row r="48" spans="2:16" ht="17.649999999999999" customHeight="1" x14ac:dyDescent="0.2">
      <c r="B48" s="659" t="s">
        <v>1278</v>
      </c>
      <c r="C48" s="166"/>
      <c r="D48" s="378" t="s">
        <v>61</v>
      </c>
      <c r="E48" s="361">
        <f t="shared" si="2"/>
        <v>0</v>
      </c>
      <c r="F48" s="516"/>
      <c r="G48" s="516"/>
      <c r="H48" s="516"/>
      <c r="I48" s="516"/>
      <c r="J48" s="516"/>
      <c r="K48" s="516"/>
      <c r="L48" s="516"/>
      <c r="M48" s="1"/>
      <c r="N48" s="516"/>
      <c r="O48" s="559" t="s">
        <v>1279</v>
      </c>
      <c r="P48" s="37"/>
    </row>
    <row r="49" spans="2:16" ht="17.649999999999999" customHeight="1" x14ac:dyDescent="0.2">
      <c r="B49" s="81" t="s">
        <v>1045</v>
      </c>
      <c r="C49"/>
      <c r="D49" s="378" t="s">
        <v>61</v>
      </c>
      <c r="E49" s="361">
        <f t="shared" si="2"/>
        <v>0</v>
      </c>
      <c r="F49" s="516"/>
      <c r="G49" s="516"/>
      <c r="H49" s="516"/>
      <c r="I49" s="516"/>
      <c r="J49" s="516"/>
      <c r="K49" s="516"/>
      <c r="L49" s="516"/>
      <c r="M49" s="1"/>
      <c r="N49" s="516"/>
      <c r="O49" s="559" t="s">
        <v>1280</v>
      </c>
      <c r="P49" s="37"/>
    </row>
    <row r="50" spans="2:16" ht="17.649999999999999" customHeight="1" x14ac:dyDescent="0.2">
      <c r="B50" s="92" t="s">
        <v>1047</v>
      </c>
      <c r="C50" s="32"/>
      <c r="D50" s="378" t="s">
        <v>61</v>
      </c>
      <c r="E50" s="361">
        <f t="shared" si="2"/>
        <v>0</v>
      </c>
      <c r="F50" s="516"/>
      <c r="G50" s="516"/>
      <c r="H50" s="516"/>
      <c r="I50" s="516"/>
      <c r="J50" s="516"/>
      <c r="K50" s="516"/>
      <c r="L50" s="516"/>
      <c r="M50" s="1"/>
      <c r="N50" s="516"/>
      <c r="O50" s="559" t="s">
        <v>1281</v>
      </c>
      <c r="P50" s="37"/>
    </row>
    <row r="51" spans="2:16" ht="17.649999999999999" customHeight="1" x14ac:dyDescent="0.2">
      <c r="B51" s="81" t="s">
        <v>1049</v>
      </c>
      <c r="C51"/>
      <c r="D51" s="378" t="s">
        <v>59</v>
      </c>
      <c r="E51" s="361">
        <f t="shared" si="2"/>
        <v>0</v>
      </c>
      <c r="F51" s="516"/>
      <c r="G51" s="516"/>
      <c r="H51" s="516"/>
      <c r="I51" s="516"/>
      <c r="J51" s="516"/>
      <c r="K51" s="516"/>
      <c r="L51" s="516"/>
      <c r="M51" s="1"/>
      <c r="N51" s="516"/>
      <c r="O51" s="559" t="s">
        <v>1282</v>
      </c>
      <c r="P51" s="37"/>
    </row>
    <row r="52" spans="2:16" ht="17.649999999999999" customHeight="1" x14ac:dyDescent="0.2">
      <c r="B52" s="624" t="s">
        <v>1051</v>
      </c>
      <c r="C52" s="33"/>
      <c r="D52" s="378" t="s">
        <v>59</v>
      </c>
      <c r="E52" s="361">
        <f t="shared" si="2"/>
        <v>0</v>
      </c>
      <c r="F52" s="516"/>
      <c r="G52" s="516"/>
      <c r="H52" s="516"/>
      <c r="I52" s="516"/>
      <c r="J52" s="516"/>
      <c r="K52" s="516"/>
      <c r="L52" s="516"/>
      <c r="M52" s="1"/>
      <c r="N52" s="516"/>
      <c r="O52" s="559" t="s">
        <v>1283</v>
      </c>
      <c r="P52" s="37"/>
    </row>
    <row r="53" spans="2:16" ht="17.649999999999999" customHeight="1" x14ac:dyDescent="0.2">
      <c r="B53" s="92" t="s">
        <v>1053</v>
      </c>
      <c r="C53" s="32"/>
      <c r="D53" s="378" t="s">
        <v>1</v>
      </c>
      <c r="E53" s="361">
        <f t="shared" si="2"/>
        <v>0</v>
      </c>
      <c r="F53" s="516"/>
      <c r="G53" s="516"/>
      <c r="H53" s="516"/>
      <c r="I53" s="516"/>
      <c r="J53" s="516"/>
      <c r="K53" s="516"/>
      <c r="L53" s="516"/>
      <c r="M53" s="1"/>
      <c r="N53" s="516"/>
      <c r="O53" s="559" t="s">
        <v>1284</v>
      </c>
      <c r="P53" s="37"/>
    </row>
    <row r="54" spans="2:16" ht="17.649999999999999" customHeight="1" x14ac:dyDescent="0.2">
      <c r="B54" s="92" t="s">
        <v>1055</v>
      </c>
      <c r="C54" s="86"/>
      <c r="D54" s="378" t="s">
        <v>1</v>
      </c>
      <c r="E54" s="361">
        <f t="shared" si="2"/>
        <v>0</v>
      </c>
      <c r="F54" s="516"/>
      <c r="G54" s="516"/>
      <c r="H54" s="516"/>
      <c r="I54" s="516"/>
      <c r="J54" s="516"/>
      <c r="K54" s="516"/>
      <c r="L54" s="516"/>
      <c r="M54" s="1"/>
      <c r="N54" s="516"/>
      <c r="O54" s="559" t="s">
        <v>1285</v>
      </c>
      <c r="P54" s="37"/>
    </row>
    <row r="55" spans="2:16" ht="17.649999999999999" customHeight="1" x14ac:dyDescent="0.2">
      <c r="B55" s="161" t="s">
        <v>1057</v>
      </c>
      <c r="C55" s="86"/>
      <c r="D55" s="378" t="s">
        <v>1</v>
      </c>
      <c r="E55" s="361">
        <f t="shared" si="2"/>
        <v>0</v>
      </c>
      <c r="F55" s="516"/>
      <c r="G55" s="516"/>
      <c r="H55" s="516"/>
      <c r="I55" s="516"/>
      <c r="J55" s="516"/>
      <c r="K55" s="516"/>
      <c r="L55" s="516"/>
      <c r="M55" s="1"/>
      <c r="N55" s="516"/>
      <c r="O55" s="559" t="s">
        <v>1286</v>
      </c>
      <c r="P55" s="37"/>
    </row>
    <row r="56" spans="2:16" ht="17.649999999999999" customHeight="1" x14ac:dyDescent="0.2">
      <c r="B56" s="659" t="s">
        <v>1256</v>
      </c>
      <c r="C56" s="166"/>
      <c r="D56" s="378" t="s">
        <v>59</v>
      </c>
      <c r="E56" s="361">
        <f t="shared" si="2"/>
        <v>0</v>
      </c>
      <c r="F56" s="516"/>
      <c r="G56" s="516"/>
      <c r="H56" s="516"/>
      <c r="I56" s="516"/>
      <c r="J56" s="516"/>
      <c r="K56" s="516"/>
      <c r="L56" s="516"/>
      <c r="M56" s="1"/>
      <c r="N56" s="516"/>
      <c r="O56" s="559" t="s">
        <v>1287</v>
      </c>
      <c r="P56" s="37"/>
    </row>
    <row r="57" spans="2:16" ht="17.649999999999999" customHeight="1" x14ac:dyDescent="0.2">
      <c r="B57" s="659" t="s">
        <v>1258</v>
      </c>
      <c r="C57" s="166"/>
      <c r="D57" s="378" t="s">
        <v>59</v>
      </c>
      <c r="E57" s="361">
        <f t="shared" si="2"/>
        <v>0</v>
      </c>
      <c r="F57" s="516"/>
      <c r="G57" s="516"/>
      <c r="H57" s="516"/>
      <c r="I57" s="516"/>
      <c r="J57" s="516"/>
      <c r="K57" s="516"/>
      <c r="L57" s="516"/>
      <c r="M57" s="1"/>
      <c r="N57" s="516"/>
      <c r="O57" s="559" t="s">
        <v>1288</v>
      </c>
      <c r="P57" s="37"/>
    </row>
    <row r="58" spans="2:16" ht="17.649999999999999" customHeight="1" x14ac:dyDescent="0.2">
      <c r="B58" s="659" t="s">
        <v>1260</v>
      </c>
      <c r="C58" s="166"/>
      <c r="D58" s="378" t="s">
        <v>59</v>
      </c>
      <c r="E58" s="361">
        <f t="shared" si="2"/>
        <v>0</v>
      </c>
      <c r="F58" s="516"/>
      <c r="G58" s="516"/>
      <c r="H58" s="516"/>
      <c r="I58" s="516"/>
      <c r="J58" s="516"/>
      <c r="K58" s="516"/>
      <c r="L58" s="516"/>
      <c r="M58" s="1"/>
      <c r="N58" s="516"/>
      <c r="O58" s="559" t="s">
        <v>1289</v>
      </c>
      <c r="P58" s="37"/>
    </row>
    <row r="59" spans="2:16" ht="17.649999999999999" customHeight="1" x14ac:dyDescent="0.2">
      <c r="B59" s="660" t="s">
        <v>1262</v>
      </c>
      <c r="C59" s="166"/>
      <c r="D59" s="378" t="s">
        <v>59</v>
      </c>
      <c r="E59" s="361">
        <f t="shared" si="2"/>
        <v>0</v>
      </c>
      <c r="F59" s="516"/>
      <c r="G59" s="516"/>
      <c r="H59" s="516"/>
      <c r="I59" s="516"/>
      <c r="J59" s="516"/>
      <c r="K59" s="516"/>
      <c r="L59" s="516"/>
      <c r="M59" s="1"/>
      <c r="N59" s="516"/>
      <c r="O59" s="559" t="s">
        <v>1290</v>
      </c>
      <c r="P59" s="37"/>
    </row>
    <row r="60" spans="2:16" ht="17.649999999999999" customHeight="1" x14ac:dyDescent="0.2">
      <c r="B60" s="660" t="s">
        <v>1264</v>
      </c>
      <c r="C60" s="166"/>
      <c r="D60" s="378" t="s">
        <v>59</v>
      </c>
      <c r="E60" s="361">
        <f t="shared" si="2"/>
        <v>0</v>
      </c>
      <c r="F60" s="516"/>
      <c r="G60" s="516"/>
      <c r="H60" s="516"/>
      <c r="I60" s="516"/>
      <c r="J60" s="516"/>
      <c r="K60" s="516"/>
      <c r="L60" s="516"/>
      <c r="M60" s="1"/>
      <c r="N60" s="516"/>
      <c r="O60" s="559" t="s">
        <v>1291</v>
      </c>
      <c r="P60" s="37"/>
    </row>
    <row r="61" spans="2:16" ht="17.649999999999999" customHeight="1" x14ac:dyDescent="0.2">
      <c r="B61" s="660" t="s">
        <v>1266</v>
      </c>
      <c r="C61" s="166"/>
      <c r="D61" s="378" t="s">
        <v>59</v>
      </c>
      <c r="E61" s="361">
        <f t="shared" si="2"/>
        <v>0</v>
      </c>
      <c r="F61" s="516"/>
      <c r="G61" s="516"/>
      <c r="H61" s="516"/>
      <c r="I61" s="516"/>
      <c r="J61" s="516"/>
      <c r="K61" s="516"/>
      <c r="L61" s="516"/>
      <c r="M61" s="1"/>
      <c r="N61" s="516"/>
      <c r="O61" s="559" t="s">
        <v>1292</v>
      </c>
      <c r="P61" s="37"/>
    </row>
    <row r="62" spans="2:16" ht="18" customHeight="1" x14ac:dyDescent="0.2">
      <c r="B62" s="43" t="s">
        <v>1268</v>
      </c>
      <c r="C62" s="32"/>
      <c r="D62" s="378" t="s">
        <v>59</v>
      </c>
      <c r="E62" s="361">
        <f t="shared" si="2"/>
        <v>0</v>
      </c>
      <c r="F62" s="516"/>
      <c r="G62" s="516"/>
      <c r="H62" s="516"/>
      <c r="I62" s="516"/>
      <c r="J62" s="516"/>
      <c r="K62" s="516"/>
      <c r="L62" s="516"/>
      <c r="M62" s="1"/>
      <c r="N62" s="516"/>
      <c r="O62" s="559" t="s">
        <v>1293</v>
      </c>
      <c r="P62" s="37"/>
    </row>
    <row r="63" spans="2:16" ht="18" customHeight="1" thickBot="1" x14ac:dyDescent="0.25">
      <c r="B63" s="59" t="s">
        <v>271</v>
      </c>
      <c r="C63" s="32"/>
      <c r="D63" s="378" t="s">
        <v>59</v>
      </c>
      <c r="E63" s="361">
        <f t="shared" si="2"/>
        <v>0</v>
      </c>
      <c r="F63" s="556"/>
      <c r="G63" s="556"/>
      <c r="H63" s="556"/>
      <c r="I63" s="556"/>
      <c r="J63" s="556"/>
      <c r="K63" s="556"/>
      <c r="L63" s="556"/>
      <c r="M63" s="1"/>
      <c r="N63" s="556"/>
      <c r="O63" s="559" t="s">
        <v>1294</v>
      </c>
      <c r="P63" s="37"/>
    </row>
    <row r="64" spans="2:16" ht="17.649999999999999" customHeight="1" x14ac:dyDescent="0.2">
      <c r="B64" s="167" t="s">
        <v>2496</v>
      </c>
      <c r="C64" s="175"/>
      <c r="D64" s="378" t="s">
        <v>61</v>
      </c>
      <c r="E64" s="275">
        <f t="shared" si="2"/>
        <v>0</v>
      </c>
      <c r="F64" s="275">
        <f t="shared" ref="F64:L64" si="3">SUM(F43:F63)</f>
        <v>0</v>
      </c>
      <c r="G64" s="275">
        <f t="shared" si="3"/>
        <v>0</v>
      </c>
      <c r="H64" s="275">
        <f t="shared" si="3"/>
        <v>0</v>
      </c>
      <c r="I64" s="275">
        <f>SUM(I43:I63)</f>
        <v>0</v>
      </c>
      <c r="J64" s="275">
        <f t="shared" si="3"/>
        <v>0</v>
      </c>
      <c r="K64" s="275">
        <f t="shared" si="3"/>
        <v>0</v>
      </c>
      <c r="L64" s="275">
        <f t="shared" si="3"/>
        <v>0</v>
      </c>
      <c r="M64" s="1"/>
      <c r="N64" s="530">
        <f t="shared" ref="N64" si="4">SUM(N43:N63)</f>
        <v>0</v>
      </c>
      <c r="O64" s="559" t="s">
        <v>1295</v>
      </c>
      <c r="P64" s="37"/>
    </row>
    <row r="65" spans="2:16" ht="17.649999999999999" customHeight="1" thickBot="1" x14ac:dyDescent="0.25">
      <c r="B65" s="169"/>
      <c r="C65" s="170"/>
      <c r="D65" s="10"/>
      <c r="E65" s="5"/>
      <c r="F65" s="5"/>
      <c r="G65" s="5"/>
      <c r="H65" s="5"/>
      <c r="I65" s="5"/>
      <c r="J65" s="5"/>
      <c r="K65" s="5"/>
      <c r="L65" s="5"/>
      <c r="M65" s="1"/>
      <c r="N65" s="1"/>
      <c r="O65" s="2"/>
      <c r="P65" s="37"/>
    </row>
    <row r="66" spans="2:16" ht="17.649999999999999" customHeight="1" x14ac:dyDescent="0.2">
      <c r="B66" s="88" t="s">
        <v>2489</v>
      </c>
      <c r="C66" s="172"/>
      <c r="D66" s="378" t="s">
        <v>61</v>
      </c>
      <c r="E66" s="275">
        <f>SUM(F66:L66)</f>
        <v>0</v>
      </c>
      <c r="F66" s="275">
        <f t="shared" ref="F66:L66" si="5">F41-F64</f>
        <v>0</v>
      </c>
      <c r="G66" s="275">
        <f t="shared" si="5"/>
        <v>0</v>
      </c>
      <c r="H66" s="275">
        <f t="shared" si="5"/>
        <v>0</v>
      </c>
      <c r="I66" s="275">
        <f t="shared" si="5"/>
        <v>0</v>
      </c>
      <c r="J66" s="275">
        <f t="shared" si="5"/>
        <v>0</v>
      </c>
      <c r="K66" s="275">
        <f>K41-K64</f>
        <v>0</v>
      </c>
      <c r="L66" s="275">
        <f t="shared" si="5"/>
        <v>0</v>
      </c>
      <c r="M66" s="1"/>
      <c r="N66" s="275">
        <f>M41-N64</f>
        <v>0</v>
      </c>
      <c r="O66" s="359" t="s">
        <v>1296</v>
      </c>
      <c r="P66" s="37"/>
    </row>
    <row r="67" spans="2:16" ht="17.649999999999999" customHeight="1" x14ac:dyDescent="0.2">
      <c r="B67" s="88" t="s">
        <v>16</v>
      </c>
      <c r="C67" s="172"/>
      <c r="D67" s="379"/>
      <c r="E67" s="5"/>
      <c r="F67" s="5"/>
      <c r="G67" s="5"/>
      <c r="H67" s="5"/>
      <c r="I67" s="5"/>
      <c r="J67" s="5"/>
      <c r="K67" s="5"/>
      <c r="L67" s="5"/>
      <c r="M67" s="5"/>
      <c r="N67" s="691"/>
      <c r="O67" s="40"/>
      <c r="P67" s="37"/>
    </row>
    <row r="68" spans="2:16" ht="17.649999999999999" customHeight="1" x14ac:dyDescent="0.2">
      <c r="B68" s="87" t="s">
        <v>29</v>
      </c>
      <c r="C68" s="172"/>
      <c r="D68" s="378" t="s">
        <v>61</v>
      </c>
      <c r="E68" s="5"/>
      <c r="F68" s="5"/>
      <c r="G68" s="5"/>
      <c r="H68" s="5"/>
      <c r="I68" s="5"/>
      <c r="J68" s="5"/>
      <c r="K68" s="5"/>
      <c r="L68" s="5"/>
      <c r="M68" s="5"/>
      <c r="N68" s="516"/>
      <c r="O68" s="380" t="s">
        <v>1297</v>
      </c>
      <c r="P68" s="37"/>
    </row>
    <row r="69" spans="2:16" ht="16.149999999999999" customHeight="1" thickBot="1" x14ac:dyDescent="0.25">
      <c r="B69" s="173" t="s">
        <v>30</v>
      </c>
      <c r="C69" s="174"/>
      <c r="D69" s="378" t="s">
        <v>61</v>
      </c>
      <c r="E69" s="5"/>
      <c r="F69" s="5"/>
      <c r="G69" s="5"/>
      <c r="H69" s="5"/>
      <c r="I69" s="5"/>
      <c r="J69" s="5"/>
      <c r="K69" s="5"/>
      <c r="L69" s="5"/>
      <c r="M69" s="5"/>
      <c r="N69" s="516"/>
      <c r="O69" s="380" t="s">
        <v>1298</v>
      </c>
      <c r="P69" s="37"/>
    </row>
    <row r="70" spans="2:16" ht="18.75" customHeight="1" thickTop="1" x14ac:dyDescent="0.2">
      <c r="B70" s="45"/>
      <c r="C70" s="45"/>
      <c r="D70" s="45"/>
      <c r="E70" s="45"/>
      <c r="F70" s="45"/>
      <c r="G70" s="45"/>
      <c r="H70" s="45"/>
      <c r="I70" s="45"/>
      <c r="J70" s="45"/>
      <c r="K70" s="45"/>
      <c r="L70" s="45"/>
      <c r="M70" s="45"/>
      <c r="N70" s="45"/>
      <c r="O70" s="46"/>
    </row>
  </sheetData>
  <sheetProtection algorithmName="SHA-512" hashValue="BfqdEF0Zm29+shJVtUpC363jIgZ5xOObfHP0Gqklb/ZDGABVYwYB4sOwOKbtxPkAScNvmtkMhJLnPuBANWBI1g==" saltValue="F5l1VU2wuiVdLE+nQgauvA==" spinCount="100000" sheet="1" objects="1" scenarios="1"/>
  <mergeCells count="1">
    <mergeCell ref="D7:D9"/>
  </mergeCells>
  <pageMargins left="0.7" right="0.7" top="0.75" bottom="0.75" header="0.3" footer="0.3"/>
  <pageSetup paperSize="9" scale="5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94CBC-1DEF-4A03-BE5F-1D8967BC95AD}">
  <sheetPr codeName="Sheet75">
    <tabColor theme="2"/>
    <pageSetUpPr fitToPage="1"/>
  </sheetPr>
  <dimension ref="B1:L84"/>
  <sheetViews>
    <sheetView showGridLines="0" zoomScale="85" zoomScaleNormal="85" workbookViewId="0"/>
  </sheetViews>
  <sheetFormatPr defaultColWidth="9.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10" width="13.28515625" style="15" customWidth="1"/>
    <col min="11" max="11" width="13.140625" style="15" customWidth="1"/>
    <col min="12" max="12" width="40.28515625" style="15" customWidth="1"/>
    <col min="13" max="13" width="22" style="15" customWidth="1"/>
    <col min="14" max="14" width="13.28515625" style="15" customWidth="1"/>
    <col min="15" max="15" width="22.28515625" style="15" customWidth="1"/>
    <col min="16" max="32" width="13.28515625" style="15" customWidth="1"/>
    <col min="33" max="16384" width="9.28515625" style="15"/>
  </cols>
  <sheetData>
    <row r="1" spans="2:12" ht="18.75" customHeight="1" x14ac:dyDescent="0.2">
      <c r="B1" s="16"/>
    </row>
    <row r="2" spans="2:12" ht="18.75" customHeight="1" x14ac:dyDescent="0.25">
      <c r="B2" s="17" t="s">
        <v>2456</v>
      </c>
    </row>
    <row r="3" spans="2:12" ht="18.75" customHeight="1" x14ac:dyDescent="0.25">
      <c r="B3" s="17" t="str">
        <f ca="1">MID(CELL("filename",E3),FIND("]",CELL("filename",E4))+1,99)</f>
        <v>TAC15 Investments &amp; groups</v>
      </c>
    </row>
    <row r="4" spans="2:12" ht="18.75" customHeight="1" thickBot="1" x14ac:dyDescent="0.25">
      <c r="B4" s="18" t="s">
        <v>3</v>
      </c>
    </row>
    <row r="5" spans="2:12" ht="16.149999999999999" customHeight="1" thickTop="1" thickBot="1" x14ac:dyDescent="0.25">
      <c r="B5" s="35"/>
      <c r="C5" s="35"/>
      <c r="D5" s="35"/>
      <c r="E5" s="35"/>
      <c r="F5" s="35"/>
      <c r="G5" s="35"/>
      <c r="H5" s="35"/>
      <c r="I5" s="35"/>
      <c r="J5" s="519" t="s">
        <v>2455</v>
      </c>
      <c r="K5" s="509">
        <v>1</v>
      </c>
    </row>
    <row r="6" spans="2:12" ht="16.149999999999999" customHeight="1" thickTop="1" x14ac:dyDescent="0.2">
      <c r="B6" s="60" t="s">
        <v>2641</v>
      </c>
      <c r="C6"/>
      <c r="D6"/>
      <c r="E6" s="388" t="s">
        <v>1311</v>
      </c>
      <c r="F6" s="388" t="s">
        <v>1312</v>
      </c>
      <c r="G6" s="388" t="s">
        <v>1313</v>
      </c>
      <c r="H6" s="389" t="s">
        <v>1314</v>
      </c>
      <c r="I6" s="389" t="s">
        <v>1315</v>
      </c>
      <c r="J6" s="389" t="s">
        <v>1316</v>
      </c>
      <c r="K6" s="390" t="s">
        <v>55</v>
      </c>
      <c r="L6" s="37"/>
    </row>
    <row r="7" spans="2:12" ht="51" x14ac:dyDescent="0.2">
      <c r="B7" s="50"/>
      <c r="C7"/>
      <c r="D7" s="783" t="s">
        <v>2</v>
      </c>
      <c r="E7" s="27" t="s">
        <v>1317</v>
      </c>
      <c r="F7" s="27" t="s">
        <v>1318</v>
      </c>
      <c r="G7" s="71" t="s">
        <v>1319</v>
      </c>
      <c r="H7" s="391" t="s">
        <v>1317</v>
      </c>
      <c r="I7" s="27" t="s">
        <v>1318</v>
      </c>
      <c r="J7" s="71" t="s">
        <v>1319</v>
      </c>
      <c r="K7" s="1"/>
      <c r="L7" s="37"/>
    </row>
    <row r="8" spans="2:12" ht="16.149999999999999" customHeight="1" x14ac:dyDescent="0.2">
      <c r="B8" s="50"/>
      <c r="C8"/>
      <c r="D8" s="783"/>
      <c r="E8" s="28" t="s">
        <v>2457</v>
      </c>
      <c r="F8" s="28" t="s">
        <v>2457</v>
      </c>
      <c r="G8" s="73" t="s">
        <v>2457</v>
      </c>
      <c r="H8" s="28" t="s">
        <v>1878</v>
      </c>
      <c r="I8" s="28" t="s">
        <v>1878</v>
      </c>
      <c r="J8" s="73" t="s">
        <v>1878</v>
      </c>
      <c r="K8" s="1"/>
      <c r="L8" s="37"/>
    </row>
    <row r="9" spans="2:12" ht="16.149999999999999" customHeight="1" thickBot="1" x14ac:dyDescent="0.25">
      <c r="B9" s="51"/>
      <c r="C9" s="13"/>
      <c r="D9" s="784"/>
      <c r="E9" s="177" t="s">
        <v>56</v>
      </c>
      <c r="F9" s="177" t="s">
        <v>56</v>
      </c>
      <c r="G9" s="771" t="s">
        <v>56</v>
      </c>
      <c r="H9" s="30" t="s">
        <v>56</v>
      </c>
      <c r="I9" s="30" t="s">
        <v>56</v>
      </c>
      <c r="J9" s="75" t="s">
        <v>56</v>
      </c>
      <c r="K9" s="381" t="s">
        <v>57</v>
      </c>
      <c r="L9" s="37"/>
    </row>
    <row r="10" spans="2:12" ht="16.149999999999999" customHeight="1" x14ac:dyDescent="0.2">
      <c r="B10" s="262" t="str">
        <f>"Carrying value at 1 April "</f>
        <v xml:space="preserve">Carrying value at 1 April </v>
      </c>
      <c r="C10" s="258"/>
      <c r="D10" s="272" t="s">
        <v>61</v>
      </c>
      <c r="E10" s="387">
        <f>H27</f>
        <v>0</v>
      </c>
      <c r="F10" s="387">
        <f>I27</f>
        <v>0</v>
      </c>
      <c r="G10" s="392">
        <f>J27</f>
        <v>0</v>
      </c>
      <c r="H10" s="393"/>
      <c r="I10" s="526"/>
      <c r="J10" s="526"/>
      <c r="K10" s="381" t="s">
        <v>1320</v>
      </c>
      <c r="L10" s="37"/>
    </row>
    <row r="11" spans="2:12" ht="16.149999999999999" customHeight="1" thickBot="1" x14ac:dyDescent="0.25">
      <c r="B11" s="59" t="s">
        <v>139</v>
      </c>
      <c r="C11" s="31"/>
      <c r="D11" s="272" t="s">
        <v>1</v>
      </c>
      <c r="E11" s="394"/>
      <c r="F11" s="394"/>
      <c r="G11" s="395"/>
      <c r="H11" s="396"/>
      <c r="I11" s="526"/>
      <c r="J11" s="528"/>
      <c r="K11" s="381" t="s">
        <v>1321</v>
      </c>
      <c r="L11" s="37"/>
    </row>
    <row r="12" spans="2:12" ht="16.149999999999999" customHeight="1" x14ac:dyDescent="0.2">
      <c r="B12" s="57" t="str">
        <f>"Carrying value at 1 April "&amp;" - restated"</f>
        <v>Carrying value at 1 April  - restated</v>
      </c>
      <c r="C12" s="32"/>
      <c r="D12" s="397" t="s">
        <v>61</v>
      </c>
      <c r="E12" s="275">
        <f>SUM(E10:E11)</f>
        <v>0</v>
      </c>
      <c r="F12" s="275">
        <f t="shared" ref="F12:J12" si="0">SUM(F10:F11)</f>
        <v>0</v>
      </c>
      <c r="G12" s="273">
        <f>SUM(G10:G11)</f>
        <v>0</v>
      </c>
      <c r="H12" s="275">
        <f>SUM(H10:H11)</f>
        <v>0</v>
      </c>
      <c r="I12" s="275">
        <f>SUM(I10:I11)</f>
        <v>0</v>
      </c>
      <c r="J12" s="275">
        <f t="shared" si="0"/>
        <v>0</v>
      </c>
      <c r="K12" s="381" t="s">
        <v>1322</v>
      </c>
      <c r="L12" s="37"/>
    </row>
    <row r="13" spans="2:12" ht="31.5" customHeight="1" x14ac:dyDescent="0.2">
      <c r="B13" s="43" t="s">
        <v>1323</v>
      </c>
      <c r="C13" s="32"/>
      <c r="D13" s="397" t="s">
        <v>61</v>
      </c>
      <c r="E13" s="394"/>
      <c r="F13" s="394"/>
      <c r="G13" s="395"/>
      <c r="H13" s="770">
        <f>-I13</f>
        <v>0</v>
      </c>
      <c r="I13" s="396"/>
      <c r="J13" s="394"/>
      <c r="K13" s="381" t="s">
        <v>1324</v>
      </c>
      <c r="L13" s="37"/>
    </row>
    <row r="14" spans="2:12" ht="30" customHeight="1" x14ac:dyDescent="0.2">
      <c r="B14" s="120" t="s">
        <v>1325</v>
      </c>
      <c r="C14" s="32"/>
      <c r="D14" s="397" t="s">
        <v>61</v>
      </c>
      <c r="E14" s="394"/>
      <c r="F14" s="394"/>
      <c r="G14" s="395"/>
      <c r="H14" s="398"/>
      <c r="I14" s="396"/>
      <c r="J14" s="394"/>
      <c r="K14" s="381" t="s">
        <v>1326</v>
      </c>
      <c r="L14" s="37"/>
    </row>
    <row r="15" spans="2:12" ht="16.149999999999999" customHeight="1" x14ac:dyDescent="0.2">
      <c r="B15" s="92" t="s">
        <v>1035</v>
      </c>
      <c r="C15" s="32"/>
      <c r="D15" s="397" t="s">
        <v>61</v>
      </c>
      <c r="E15" s="556"/>
      <c r="F15" s="556"/>
      <c r="G15" s="556"/>
      <c r="H15" s="557"/>
      <c r="I15" s="557"/>
      <c r="J15" s="557"/>
      <c r="K15" s="381" t="s">
        <v>1327</v>
      </c>
      <c r="L15" s="37"/>
    </row>
    <row r="16" spans="2:12" ht="16.149999999999999" customHeight="1" x14ac:dyDescent="0.2">
      <c r="B16" s="92" t="s">
        <v>1037</v>
      </c>
      <c r="C16" s="31"/>
      <c r="D16" s="397" t="s">
        <v>61</v>
      </c>
      <c r="E16" s="385"/>
      <c r="F16" s="385"/>
      <c r="G16" s="385"/>
      <c r="H16" s="396"/>
      <c r="I16" s="396"/>
      <c r="J16" s="396"/>
      <c r="K16" s="381" t="s">
        <v>1328</v>
      </c>
      <c r="L16" s="37"/>
    </row>
    <row r="17" spans="2:12" ht="16.149999999999999" customHeight="1" x14ac:dyDescent="0.2">
      <c r="B17" s="92" t="s">
        <v>1329</v>
      </c>
      <c r="C17" s="32"/>
      <c r="D17" s="397" t="s">
        <v>61</v>
      </c>
      <c r="E17" s="385"/>
      <c r="F17" s="385"/>
      <c r="G17" s="399"/>
      <c r="H17" s="396"/>
      <c r="I17" s="396"/>
      <c r="J17" s="383"/>
      <c r="K17" s="381" t="s">
        <v>1330</v>
      </c>
      <c r="L17" s="37"/>
    </row>
    <row r="18" spans="2:12" ht="16.149999999999999" customHeight="1" x14ac:dyDescent="0.2">
      <c r="B18" s="92" t="s">
        <v>1241</v>
      </c>
      <c r="C18" s="32"/>
      <c r="D18" s="272" t="s">
        <v>1</v>
      </c>
      <c r="E18" s="394"/>
      <c r="F18" s="394"/>
      <c r="G18" s="395"/>
      <c r="H18" s="398"/>
      <c r="I18" s="398"/>
      <c r="J18" s="394"/>
      <c r="K18" s="381" t="s">
        <v>1331</v>
      </c>
      <c r="L18" s="37"/>
    </row>
    <row r="19" spans="2:12" ht="16.149999999999999" customHeight="1" x14ac:dyDescent="0.2">
      <c r="B19" s="92" t="s">
        <v>1332</v>
      </c>
      <c r="C19" s="32"/>
      <c r="D19" s="272" t="s">
        <v>1</v>
      </c>
      <c r="E19" s="394"/>
      <c r="F19" s="394"/>
      <c r="G19" s="395"/>
      <c r="H19" s="398"/>
      <c r="I19" s="398"/>
      <c r="J19" s="394"/>
      <c r="K19" s="381" t="s">
        <v>1333</v>
      </c>
      <c r="L19" s="37"/>
    </row>
    <row r="20" spans="2:12" ht="16.149999999999999" customHeight="1" x14ac:dyDescent="0.2">
      <c r="B20" s="59" t="s">
        <v>2645</v>
      </c>
      <c r="C20" s="31"/>
      <c r="D20" s="397" t="s">
        <v>61</v>
      </c>
      <c r="E20" s="385"/>
      <c r="F20" s="385"/>
      <c r="G20" s="399"/>
      <c r="H20" s="383"/>
      <c r="I20" s="383"/>
      <c r="J20" s="383"/>
      <c r="K20" s="381" t="s">
        <v>1334</v>
      </c>
      <c r="L20" s="37"/>
    </row>
    <row r="21" spans="2:12" ht="16.149999999999999" customHeight="1" x14ac:dyDescent="0.2">
      <c r="B21" s="59" t="s">
        <v>2646</v>
      </c>
      <c r="C21" s="32"/>
      <c r="D21" s="272" t="s">
        <v>59</v>
      </c>
      <c r="E21" s="385"/>
      <c r="F21" s="385"/>
      <c r="G21" s="399"/>
      <c r="H21" s="383"/>
      <c r="I21" s="383"/>
      <c r="J21" s="383"/>
      <c r="K21" s="381" t="s">
        <v>1335</v>
      </c>
      <c r="L21" s="37"/>
    </row>
    <row r="22" spans="2:12" ht="16.149999999999999" customHeight="1" x14ac:dyDescent="0.2">
      <c r="B22" s="92" t="s">
        <v>1336</v>
      </c>
      <c r="C22" s="32"/>
      <c r="D22" s="272" t="s">
        <v>1</v>
      </c>
      <c r="E22" s="385"/>
      <c r="F22" s="394"/>
      <c r="G22" s="399"/>
      <c r="H22" s="383"/>
      <c r="I22" s="394"/>
      <c r="J22" s="383"/>
      <c r="K22" s="381" t="s">
        <v>1337</v>
      </c>
      <c r="L22" s="37"/>
    </row>
    <row r="23" spans="2:12" ht="16.149999999999999" customHeight="1" x14ac:dyDescent="0.2">
      <c r="B23" s="92" t="s">
        <v>1338</v>
      </c>
      <c r="C23" s="32"/>
      <c r="D23" s="272" t="s">
        <v>1</v>
      </c>
      <c r="E23" s="394"/>
      <c r="F23" s="385"/>
      <c r="G23" s="395"/>
      <c r="H23" s="398"/>
      <c r="I23" s="383"/>
      <c r="J23" s="394"/>
      <c r="K23" s="381" t="s">
        <v>1339</v>
      </c>
      <c r="L23" s="37"/>
    </row>
    <row r="24" spans="2:12" ht="16.149999999999999" customHeight="1" x14ac:dyDescent="0.2">
      <c r="B24" s="92" t="s">
        <v>1059</v>
      </c>
      <c r="C24" s="32"/>
      <c r="D24" s="272" t="s">
        <v>1</v>
      </c>
      <c r="E24" s="385"/>
      <c r="F24" s="394"/>
      <c r="G24" s="399"/>
      <c r="H24" s="383"/>
      <c r="I24" s="394"/>
      <c r="J24" s="383"/>
      <c r="K24" s="381" t="s">
        <v>1340</v>
      </c>
      <c r="L24" s="37"/>
    </row>
    <row r="25" spans="2:12" ht="16.149999999999999" customHeight="1" x14ac:dyDescent="0.2">
      <c r="B25" s="92" t="s">
        <v>1341</v>
      </c>
      <c r="C25" s="32"/>
      <c r="D25" s="397" t="s">
        <v>59</v>
      </c>
      <c r="E25" s="385"/>
      <c r="F25" s="385"/>
      <c r="G25" s="399"/>
      <c r="H25" s="383"/>
      <c r="I25" s="383"/>
      <c r="J25" s="383"/>
      <c r="K25" s="381" t="s">
        <v>1342</v>
      </c>
      <c r="L25" s="37"/>
    </row>
    <row r="26" spans="2:12" ht="16.149999999999999" customHeight="1" thickBot="1" x14ac:dyDescent="0.25">
      <c r="B26" s="59" t="s">
        <v>271</v>
      </c>
      <c r="C26" s="32"/>
      <c r="D26" s="397" t="s">
        <v>59</v>
      </c>
      <c r="E26" s="556"/>
      <c r="F26" s="556"/>
      <c r="G26" s="556"/>
      <c r="H26" s="557"/>
      <c r="I26" s="557"/>
      <c r="J26" s="557"/>
      <c r="K26" s="381" t="s">
        <v>1343</v>
      </c>
      <c r="L26" s="37"/>
    </row>
    <row r="27" spans="2:12" ht="16.149999999999999" customHeight="1" thickBot="1" x14ac:dyDescent="0.25">
      <c r="B27" s="57" t="s">
        <v>2501</v>
      </c>
      <c r="C27" s="31"/>
      <c r="D27" s="397" t="s">
        <v>61</v>
      </c>
      <c r="E27" s="275">
        <f>SUM(E12:E26)</f>
        <v>0</v>
      </c>
      <c r="F27" s="275">
        <f>SUM(F12:F26)</f>
        <v>0</v>
      </c>
      <c r="G27" s="273">
        <f>SUM(G12:G26)</f>
        <v>0</v>
      </c>
      <c r="H27" s="254">
        <f>SUM(H12:H26)</f>
        <v>0</v>
      </c>
      <c r="I27" s="275">
        <f>SUM(I12:I26)</f>
        <v>0</v>
      </c>
      <c r="J27" s="275">
        <f t="shared" ref="J27" si="1">SUM(J12:J26)</f>
        <v>0</v>
      </c>
      <c r="K27" s="381" t="s">
        <v>1344</v>
      </c>
      <c r="L27" s="37"/>
    </row>
    <row r="28" spans="2:12" ht="16.149999999999999" customHeight="1" thickTop="1" thickBot="1" x14ac:dyDescent="0.25">
      <c r="B28" s="178"/>
      <c r="C28" s="45"/>
      <c r="D28" s="45"/>
      <c r="E28" s="45"/>
      <c r="F28" s="45"/>
      <c r="G28" s="45"/>
      <c r="H28" s="45"/>
      <c r="I28" s="45"/>
      <c r="J28" s="45"/>
      <c r="K28" s="46"/>
    </row>
    <row r="29" spans="2:12" ht="16.149999999999999" customHeight="1" thickTop="1" thickBot="1" x14ac:dyDescent="0.25">
      <c r="B29" s="35"/>
      <c r="C29" s="35"/>
      <c r="D29" s="35"/>
      <c r="E29" s="35"/>
      <c r="F29" s="266" t="s">
        <v>0</v>
      </c>
      <c r="G29" s="35"/>
      <c r="H29" s="519" t="s">
        <v>2455</v>
      </c>
      <c r="I29" s="509">
        <v>2</v>
      </c>
    </row>
    <row r="30" spans="2:12" ht="16.149999999999999" customHeight="1" thickTop="1" x14ac:dyDescent="0.2">
      <c r="B30" s="60" t="s">
        <v>2644</v>
      </c>
      <c r="C30"/>
      <c r="D30"/>
      <c r="E30" s="388" t="s">
        <v>1345</v>
      </c>
      <c r="F30" s="388" t="s">
        <v>1346</v>
      </c>
      <c r="G30" s="389" t="s">
        <v>1347</v>
      </c>
      <c r="H30" s="389" t="s">
        <v>1348</v>
      </c>
      <c r="I30" s="390" t="s">
        <v>55</v>
      </c>
      <c r="J30" s="37"/>
    </row>
    <row r="31" spans="2:12" ht="76.5" x14ac:dyDescent="0.2">
      <c r="B31" s="631"/>
      <c r="C31"/>
      <c r="D31" s="783" t="s">
        <v>2</v>
      </c>
      <c r="E31" s="27" t="s">
        <v>1349</v>
      </c>
      <c r="F31" s="27" t="s">
        <v>31</v>
      </c>
      <c r="G31" s="27" t="s">
        <v>1349</v>
      </c>
      <c r="H31" s="27" t="s">
        <v>31</v>
      </c>
      <c r="I31" s="39"/>
      <c r="J31" s="37"/>
    </row>
    <row r="32" spans="2:12" ht="16.149999999999999" customHeight="1" x14ac:dyDescent="0.2">
      <c r="B32" s="631"/>
      <c r="C32"/>
      <c r="D32" s="783"/>
      <c r="E32" s="28" t="s">
        <v>2457</v>
      </c>
      <c r="F32" s="28" t="s">
        <v>2457</v>
      </c>
      <c r="G32" s="28" t="s">
        <v>1878</v>
      </c>
      <c r="H32" s="28" t="s">
        <v>1878</v>
      </c>
      <c r="I32" s="39"/>
      <c r="J32" s="37"/>
    </row>
    <row r="33" spans="2:10" ht="16.149999999999999" customHeight="1" thickBot="1" x14ac:dyDescent="0.25">
      <c r="B33" s="632"/>
      <c r="C33" s="13"/>
      <c r="D33" s="784"/>
      <c r="E33" s="52" t="s">
        <v>56</v>
      </c>
      <c r="F33" s="52" t="s">
        <v>56</v>
      </c>
      <c r="G33" s="52" t="s">
        <v>56</v>
      </c>
      <c r="H33" s="52" t="s">
        <v>56</v>
      </c>
      <c r="I33" s="381" t="s">
        <v>57</v>
      </c>
      <c r="J33" s="37"/>
    </row>
    <row r="34" spans="2:10" ht="16.149999999999999" customHeight="1" x14ac:dyDescent="0.2">
      <c r="B34" s="640" t="str">
        <f>"Carrying value at 1 April "</f>
        <v xml:space="preserve">Carrying value at 1 April </v>
      </c>
      <c r="C34" s="258"/>
      <c r="D34" s="272" t="s">
        <v>61</v>
      </c>
      <c r="E34" s="387">
        <f>G49</f>
        <v>0</v>
      </c>
      <c r="F34" s="387">
        <f>H49</f>
        <v>0</v>
      </c>
      <c r="G34" s="383"/>
      <c r="H34" s="383"/>
      <c r="I34" s="381" t="s">
        <v>1350</v>
      </c>
      <c r="J34" s="37"/>
    </row>
    <row r="35" spans="2:10" ht="16.149999999999999" customHeight="1" thickBot="1" x14ac:dyDescent="0.25">
      <c r="B35" s="92" t="s">
        <v>139</v>
      </c>
      <c r="C35" s="32"/>
      <c r="D35" s="272" t="s">
        <v>1</v>
      </c>
      <c r="E35" s="394"/>
      <c r="F35" s="394"/>
      <c r="G35" s="383"/>
      <c r="H35" s="383"/>
      <c r="I35" s="381" t="s">
        <v>1351</v>
      </c>
      <c r="J35" s="37"/>
    </row>
    <row r="36" spans="2:10" ht="16.149999999999999" customHeight="1" x14ac:dyDescent="0.2">
      <c r="B36" s="106" t="str">
        <f>"Carrying value at 1 April "&amp;" - restated"</f>
        <v>Carrying value at 1 April  - restated</v>
      </c>
      <c r="C36" s="32"/>
      <c r="D36" s="272" t="s">
        <v>61</v>
      </c>
      <c r="E36" s="275">
        <f>SUM(E34:E35)</f>
        <v>0</v>
      </c>
      <c r="F36" s="275">
        <f>SUM(F34:F35)</f>
        <v>0</v>
      </c>
      <c r="G36" s="275">
        <f>SUM(G34:G35)</f>
        <v>0</v>
      </c>
      <c r="H36" s="275">
        <f>SUM(H34:H35)</f>
        <v>0</v>
      </c>
      <c r="I36" s="381" t="s">
        <v>1352</v>
      </c>
      <c r="J36" s="37"/>
    </row>
    <row r="37" spans="2:10" ht="16.149999999999999" customHeight="1" x14ac:dyDescent="0.2">
      <c r="B37" s="92" t="s">
        <v>1035</v>
      </c>
      <c r="C37" s="32"/>
      <c r="D37" s="272" t="s">
        <v>61</v>
      </c>
      <c r="E37" s="556"/>
      <c r="F37" s="556"/>
      <c r="G37" s="557"/>
      <c r="H37" s="557"/>
      <c r="I37" s="381" t="s">
        <v>1353</v>
      </c>
      <c r="J37" s="37"/>
    </row>
    <row r="38" spans="2:10" ht="16.149999999999999" customHeight="1" x14ac:dyDescent="0.2">
      <c r="B38" s="92" t="s">
        <v>1037</v>
      </c>
      <c r="C38" s="32"/>
      <c r="D38" s="272" t="s">
        <v>61</v>
      </c>
      <c r="E38" s="515"/>
      <c r="F38" s="515"/>
      <c r="G38" s="516"/>
      <c r="H38" s="516"/>
      <c r="I38" s="381" t="s">
        <v>1354</v>
      </c>
      <c r="J38" s="37"/>
    </row>
    <row r="39" spans="2:10" ht="16.149999999999999" customHeight="1" x14ac:dyDescent="0.2">
      <c r="B39" s="92" t="s">
        <v>1329</v>
      </c>
      <c r="C39" s="32"/>
      <c r="D39" s="272" t="s">
        <v>61</v>
      </c>
      <c r="E39" s="515"/>
      <c r="F39" s="515"/>
      <c r="G39" s="516"/>
      <c r="H39" s="516"/>
      <c r="I39" s="381" t="s">
        <v>1355</v>
      </c>
      <c r="J39" s="37"/>
    </row>
    <row r="40" spans="2:10" ht="16.149999999999999" customHeight="1" x14ac:dyDescent="0.2">
      <c r="B40" s="92" t="s">
        <v>1356</v>
      </c>
      <c r="C40" s="32"/>
      <c r="D40" s="272" t="s">
        <v>1</v>
      </c>
      <c r="E40" s="515"/>
      <c r="F40" s="515"/>
      <c r="G40" s="516"/>
      <c r="H40" s="516"/>
      <c r="I40" s="381" t="s">
        <v>1357</v>
      </c>
      <c r="J40" s="37"/>
    </row>
    <row r="41" spans="2:10" ht="16.149999999999999" customHeight="1" x14ac:dyDescent="0.2">
      <c r="B41" s="92" t="s">
        <v>983</v>
      </c>
      <c r="C41" s="32"/>
      <c r="D41" s="272" t="s">
        <v>59</v>
      </c>
      <c r="E41" s="515"/>
      <c r="F41" s="515"/>
      <c r="G41" s="516"/>
      <c r="H41" s="516"/>
      <c r="I41" s="381" t="s">
        <v>1358</v>
      </c>
      <c r="J41" s="37"/>
    </row>
    <row r="42" spans="2:10" ht="16.149999999999999" customHeight="1" x14ac:dyDescent="0.2">
      <c r="B42" s="92" t="s">
        <v>1359</v>
      </c>
      <c r="C42" s="32"/>
      <c r="D42" s="397" t="s">
        <v>61</v>
      </c>
      <c r="E42" s="515"/>
      <c r="F42" s="515"/>
      <c r="G42" s="516"/>
      <c r="H42" s="516"/>
      <c r="I42" s="381" t="s">
        <v>1360</v>
      </c>
      <c r="J42" s="37"/>
    </row>
    <row r="43" spans="2:10" ht="16.149999999999999" customHeight="1" x14ac:dyDescent="0.2">
      <c r="B43" s="92" t="s">
        <v>1059</v>
      </c>
      <c r="C43" s="32"/>
      <c r="D43" s="272" t="s">
        <v>1</v>
      </c>
      <c r="E43" s="515"/>
      <c r="F43" s="515"/>
      <c r="G43" s="516"/>
      <c r="H43" s="516"/>
      <c r="I43" s="381" t="s">
        <v>1361</v>
      </c>
      <c r="J43" s="37"/>
    </row>
    <row r="44" spans="2:10" ht="16.149999999999999" customHeight="1" x14ac:dyDescent="0.2">
      <c r="B44" s="81" t="s">
        <v>1362</v>
      </c>
      <c r="C44" s="99"/>
      <c r="D44" s="272" t="s">
        <v>59</v>
      </c>
      <c r="E44" s="515"/>
      <c r="F44" s="515"/>
      <c r="G44" s="516"/>
      <c r="H44" s="516"/>
      <c r="I44" s="381" t="s">
        <v>1363</v>
      </c>
      <c r="J44" s="37"/>
    </row>
    <row r="45" spans="2:10" ht="16.149999999999999" customHeight="1" x14ac:dyDescent="0.2">
      <c r="B45" s="608" t="s">
        <v>1341</v>
      </c>
      <c r="C45" s="384" t="s">
        <v>0</v>
      </c>
      <c r="D45" s="397" t="s">
        <v>59</v>
      </c>
      <c r="E45" s="515"/>
      <c r="F45" s="515"/>
      <c r="G45" s="516"/>
      <c r="H45" s="516"/>
      <c r="I45" s="381" t="s">
        <v>1364</v>
      </c>
      <c r="J45" s="37"/>
    </row>
    <row r="46" spans="2:10" ht="25.5" x14ac:dyDescent="0.2">
      <c r="B46" s="623" t="s">
        <v>1365</v>
      </c>
      <c r="C46"/>
      <c r="D46" s="272" t="s">
        <v>1</v>
      </c>
      <c r="E46" s="515"/>
      <c r="F46" s="515"/>
      <c r="G46" s="516"/>
      <c r="H46" s="516"/>
      <c r="I46" s="381" t="s">
        <v>1366</v>
      </c>
      <c r="J46" s="37"/>
    </row>
    <row r="47" spans="2:10" ht="16.149999999999999" customHeight="1" x14ac:dyDescent="0.2">
      <c r="B47" s="92" t="s">
        <v>2651</v>
      </c>
      <c r="C47" s="32"/>
      <c r="D47" s="272" t="s">
        <v>1</v>
      </c>
      <c r="E47" s="515"/>
      <c r="F47" s="515"/>
      <c r="G47" s="516"/>
      <c r="H47" s="516"/>
      <c r="I47" s="381" t="s">
        <v>1367</v>
      </c>
      <c r="J47" s="37"/>
    </row>
    <row r="48" spans="2:10" ht="16.149999999999999" customHeight="1" thickBot="1" x14ac:dyDescent="0.25">
      <c r="B48" s="59" t="s">
        <v>271</v>
      </c>
      <c r="C48" s="32"/>
      <c r="D48" s="397" t="s">
        <v>59</v>
      </c>
      <c r="E48" s="556"/>
      <c r="F48" s="556"/>
      <c r="G48" s="557"/>
      <c r="H48" s="557"/>
      <c r="I48" s="381" t="s">
        <v>1368</v>
      </c>
      <c r="J48" s="37"/>
    </row>
    <row r="49" spans="2:10" ht="16.149999999999999" customHeight="1" thickBot="1" x14ac:dyDescent="0.25">
      <c r="B49" s="68" t="s">
        <v>2501</v>
      </c>
      <c r="C49" s="66"/>
      <c r="D49" s="179" t="s">
        <v>61</v>
      </c>
      <c r="E49" s="275">
        <f>SUM(E36:E48)</f>
        <v>0</v>
      </c>
      <c r="F49" s="275">
        <f>SUM(F36:F48)</f>
        <v>0</v>
      </c>
      <c r="G49" s="275">
        <f>SUM(G36:G48)</f>
        <v>0</v>
      </c>
      <c r="H49" s="275">
        <f>SUM(H36:H48)</f>
        <v>0</v>
      </c>
      <c r="I49" s="381" t="s">
        <v>1369</v>
      </c>
      <c r="J49" s="37"/>
    </row>
    <row r="50" spans="2:10" ht="16.149999999999999" customHeight="1" thickTop="1" thickBot="1" x14ac:dyDescent="0.25">
      <c r="B50" s="45"/>
      <c r="C50" s="45"/>
      <c r="D50" s="45"/>
      <c r="E50" s="45"/>
      <c r="F50" s="45"/>
      <c r="G50" s="45"/>
      <c r="H50" s="45"/>
      <c r="I50" s="46"/>
    </row>
    <row r="51" spans="2:10" ht="16.149999999999999" customHeight="1" thickTop="1" thickBot="1" x14ac:dyDescent="0.25">
      <c r="B51" s="35"/>
      <c r="C51" s="35"/>
      <c r="D51" s="35"/>
      <c r="E51" s="35"/>
      <c r="F51" s="35"/>
      <c r="G51" s="35"/>
      <c r="H51" s="519" t="s">
        <v>2455</v>
      </c>
      <c r="I51" s="509">
        <v>3</v>
      </c>
    </row>
    <row r="52" spans="2:10" ht="16.149999999999999" customHeight="1" thickTop="1" x14ac:dyDescent="0.2">
      <c r="B52" s="180" t="s">
        <v>2642</v>
      </c>
      <c r="C52" s="49"/>
      <c r="D52" s="49"/>
      <c r="E52" s="388" t="s">
        <v>1311</v>
      </c>
      <c r="F52" s="388" t="s">
        <v>1313</v>
      </c>
      <c r="G52" s="389" t="s">
        <v>1314</v>
      </c>
      <c r="H52" s="389" t="s">
        <v>1316</v>
      </c>
      <c r="I52" s="390" t="s">
        <v>55</v>
      </c>
      <c r="J52" s="37"/>
    </row>
    <row r="53" spans="2:10" ht="51" x14ac:dyDescent="0.2">
      <c r="B53" s="806" t="s">
        <v>2643</v>
      </c>
      <c r="C53" s="807"/>
      <c r="D53" s="783" t="s">
        <v>2</v>
      </c>
      <c r="E53" s="27" t="s">
        <v>1371</v>
      </c>
      <c r="F53" s="71" t="s">
        <v>1370</v>
      </c>
      <c r="G53" s="27" t="s">
        <v>1371</v>
      </c>
      <c r="H53" s="71" t="s">
        <v>1370</v>
      </c>
      <c r="I53" s="39"/>
      <c r="J53" s="37"/>
    </row>
    <row r="54" spans="2:10" ht="16.149999999999999" customHeight="1" x14ac:dyDescent="0.2">
      <c r="B54" s="806"/>
      <c r="C54" s="807"/>
      <c r="D54" s="783"/>
      <c r="E54" s="28" t="s">
        <v>2457</v>
      </c>
      <c r="F54" s="73" t="s">
        <v>2457</v>
      </c>
      <c r="G54" s="28" t="s">
        <v>1878</v>
      </c>
      <c r="H54" s="73" t="s">
        <v>1878</v>
      </c>
      <c r="I54" s="39"/>
      <c r="J54" s="37"/>
    </row>
    <row r="55" spans="2:10" ht="16.149999999999999" customHeight="1" thickBot="1" x14ac:dyDescent="0.25">
      <c r="B55" s="808"/>
      <c r="C55" s="809"/>
      <c r="D55" s="784"/>
      <c r="E55" s="52" t="s">
        <v>56</v>
      </c>
      <c r="F55" s="767" t="s">
        <v>56</v>
      </c>
      <c r="G55" s="52" t="s">
        <v>56</v>
      </c>
      <c r="H55" s="767" t="s">
        <v>56</v>
      </c>
      <c r="I55" s="381" t="s">
        <v>57</v>
      </c>
      <c r="J55" s="37"/>
    </row>
    <row r="56" spans="2:10" ht="16.149999999999999" customHeight="1" x14ac:dyDescent="0.2">
      <c r="B56" s="262" t="str">
        <f>"Carrying value at 1 April "</f>
        <v xml:space="preserve">Carrying value at 1 April </v>
      </c>
      <c r="C56" s="258"/>
      <c r="D56" s="272" t="s">
        <v>61</v>
      </c>
      <c r="E56" s="387">
        <f>G73</f>
        <v>0</v>
      </c>
      <c r="F56" s="387">
        <f>H73</f>
        <v>0</v>
      </c>
      <c r="G56" s="383"/>
      <c r="H56" s="383"/>
      <c r="I56" s="381" t="s">
        <v>1372</v>
      </c>
      <c r="J56" s="37"/>
    </row>
    <row r="57" spans="2:10" ht="16.149999999999999" customHeight="1" thickBot="1" x14ac:dyDescent="0.25">
      <c r="B57" s="59" t="s">
        <v>139</v>
      </c>
      <c r="C57" s="32"/>
      <c r="D57" s="272" t="s">
        <v>1</v>
      </c>
      <c r="E57" s="394"/>
      <c r="F57" s="394"/>
      <c r="G57" s="383"/>
      <c r="H57" s="394"/>
      <c r="I57" s="381" t="s">
        <v>1373</v>
      </c>
      <c r="J57" s="37"/>
    </row>
    <row r="58" spans="2:10" ht="16.149999999999999" customHeight="1" x14ac:dyDescent="0.2">
      <c r="B58" s="106" t="str">
        <f>"Carrying value at 1 April "&amp;" - restated"</f>
        <v>Carrying value at 1 April  - restated</v>
      </c>
      <c r="C58" s="32"/>
      <c r="D58" s="272" t="s">
        <v>61</v>
      </c>
      <c r="E58" s="275">
        <f>SUM(E56:E57)</f>
        <v>0</v>
      </c>
      <c r="F58" s="275">
        <f>SUM(F56:F57)</f>
        <v>0</v>
      </c>
      <c r="G58" s="275">
        <f>SUM(G56:G57)</f>
        <v>0</v>
      </c>
      <c r="H58" s="275">
        <f>SUM(H56:H57)</f>
        <v>0</v>
      </c>
      <c r="I58" s="381" t="s">
        <v>1374</v>
      </c>
      <c r="J58" s="37"/>
    </row>
    <row r="59" spans="2:10" ht="16.149999999999999" customHeight="1" x14ac:dyDescent="0.2">
      <c r="B59" s="92" t="s">
        <v>1035</v>
      </c>
      <c r="C59" s="32"/>
      <c r="D59" s="272" t="s">
        <v>61</v>
      </c>
      <c r="E59" s="556"/>
      <c r="F59" s="556"/>
      <c r="G59" s="557"/>
      <c r="H59" s="557"/>
      <c r="I59" s="381" t="s">
        <v>1375</v>
      </c>
      <c r="J59" s="37"/>
    </row>
    <row r="60" spans="2:10" ht="16.149999999999999" customHeight="1" x14ac:dyDescent="0.2">
      <c r="B60" s="92" t="s">
        <v>1037</v>
      </c>
      <c r="C60" s="32"/>
      <c r="D60" s="272" t="s">
        <v>61</v>
      </c>
      <c r="E60" s="515"/>
      <c r="F60" s="515"/>
      <c r="G60" s="516"/>
      <c r="H60" s="516"/>
      <c r="I60" s="381" t="s">
        <v>1376</v>
      </c>
      <c r="J60" s="37"/>
    </row>
    <row r="61" spans="2:10" ht="16.149999999999999" customHeight="1" x14ac:dyDescent="0.2">
      <c r="B61" s="92" t="s">
        <v>1329</v>
      </c>
      <c r="C61" s="32"/>
      <c r="D61" s="272" t="s">
        <v>61</v>
      </c>
      <c r="E61" s="515"/>
      <c r="F61" s="515"/>
      <c r="G61" s="516"/>
      <c r="H61" s="516"/>
      <c r="I61" s="381" t="s">
        <v>1377</v>
      </c>
      <c r="J61" s="37"/>
    </row>
    <row r="62" spans="2:10" ht="16.149999999999999" customHeight="1" x14ac:dyDescent="0.2">
      <c r="B62" s="92" t="s">
        <v>1378</v>
      </c>
      <c r="C62" s="32"/>
      <c r="D62" s="272" t="s">
        <v>61</v>
      </c>
      <c r="E62" s="515"/>
      <c r="F62" s="515"/>
      <c r="G62" s="516"/>
      <c r="H62" s="516"/>
      <c r="I62" s="381" t="s">
        <v>1379</v>
      </c>
      <c r="J62" s="37"/>
    </row>
    <row r="63" spans="2:10" ht="16.149999999999999" customHeight="1" x14ac:dyDescent="0.2">
      <c r="B63" s="92" t="s">
        <v>1380</v>
      </c>
      <c r="C63" s="32"/>
      <c r="D63" s="397" t="s">
        <v>59</v>
      </c>
      <c r="E63" s="515"/>
      <c r="F63" s="515"/>
      <c r="G63" s="516"/>
      <c r="H63" s="516"/>
      <c r="I63" s="381" t="s">
        <v>1381</v>
      </c>
      <c r="J63" s="37"/>
    </row>
    <row r="64" spans="2:10" ht="25.5" x14ac:dyDescent="0.2">
      <c r="B64" s="43" t="s">
        <v>2647</v>
      </c>
      <c r="C64" s="32"/>
      <c r="D64" s="272" t="s">
        <v>1</v>
      </c>
      <c r="E64" s="515"/>
      <c r="F64" s="515"/>
      <c r="G64" s="516"/>
      <c r="H64" s="516"/>
      <c r="I64" s="381" t="s">
        <v>1382</v>
      </c>
      <c r="J64" s="37"/>
    </row>
    <row r="65" spans="2:10" ht="25.5" x14ac:dyDescent="0.2">
      <c r="B65" s="43" t="s">
        <v>2648</v>
      </c>
      <c r="C65" s="32"/>
      <c r="D65" s="272" t="s">
        <v>1</v>
      </c>
      <c r="E65" s="515"/>
      <c r="F65" s="515"/>
      <c r="G65" s="516"/>
      <c r="H65" s="516"/>
      <c r="I65" s="381" t="s">
        <v>1383</v>
      </c>
      <c r="J65" s="37"/>
    </row>
    <row r="66" spans="2:10" ht="16.149999999999999" customHeight="1" x14ac:dyDescent="0.2">
      <c r="B66" s="59" t="s">
        <v>49</v>
      </c>
      <c r="C66" s="384" t="s">
        <v>0</v>
      </c>
      <c r="D66" s="397" t="s">
        <v>415</v>
      </c>
      <c r="E66" s="515"/>
      <c r="F66" s="515"/>
      <c r="G66" s="516"/>
      <c r="H66" s="516"/>
      <c r="I66" s="381" t="s">
        <v>1384</v>
      </c>
      <c r="J66" s="37"/>
    </row>
    <row r="67" spans="2:10" ht="28.9" customHeight="1" x14ac:dyDescent="0.2">
      <c r="B67" s="120" t="s">
        <v>50</v>
      </c>
      <c r="C67" s="384" t="s">
        <v>0</v>
      </c>
      <c r="D67" s="272" t="s">
        <v>415</v>
      </c>
      <c r="E67" s="515"/>
      <c r="F67" s="515"/>
      <c r="G67" s="516"/>
      <c r="H67" s="516"/>
      <c r="I67" s="381" t="s">
        <v>1385</v>
      </c>
      <c r="J67" s="37"/>
    </row>
    <row r="68" spans="2:10" ht="16.149999999999999" customHeight="1" x14ac:dyDescent="0.2">
      <c r="B68" s="59" t="s">
        <v>1059</v>
      </c>
      <c r="C68" s="32"/>
      <c r="D68" s="272" t="s">
        <v>1</v>
      </c>
      <c r="E68" s="515"/>
      <c r="F68" s="515"/>
      <c r="G68" s="516"/>
      <c r="H68" s="516"/>
      <c r="I68" s="381" t="s">
        <v>1386</v>
      </c>
      <c r="J68" s="37"/>
    </row>
    <row r="69" spans="2:10" ht="25.5" x14ac:dyDescent="0.2">
      <c r="B69" s="43" t="s">
        <v>2649</v>
      </c>
      <c r="C69" s="32"/>
      <c r="D69" s="397" t="s">
        <v>1</v>
      </c>
      <c r="E69" s="515"/>
      <c r="F69" s="515"/>
      <c r="G69" s="516"/>
      <c r="H69" s="516"/>
      <c r="I69" s="381" t="s">
        <v>1387</v>
      </c>
      <c r="J69" s="37"/>
    </row>
    <row r="70" spans="2:10" ht="16.149999999999999" customHeight="1" x14ac:dyDescent="0.2">
      <c r="B70" s="81" t="s">
        <v>1388</v>
      </c>
      <c r="C70" s="99"/>
      <c r="D70" s="397" t="s">
        <v>59</v>
      </c>
      <c r="E70" s="515"/>
      <c r="F70" s="515"/>
      <c r="G70" s="516"/>
      <c r="H70" s="516"/>
      <c r="I70" s="381" t="s">
        <v>1389</v>
      </c>
      <c r="J70" s="37"/>
    </row>
    <row r="71" spans="2:10" ht="16.149999999999999" customHeight="1" x14ac:dyDescent="0.2">
      <c r="B71" s="608" t="s">
        <v>1341</v>
      </c>
      <c r="C71" s="384" t="s">
        <v>0</v>
      </c>
      <c r="D71" s="397" t="s">
        <v>59</v>
      </c>
      <c r="E71" s="515"/>
      <c r="F71" s="515"/>
      <c r="G71" s="516"/>
      <c r="H71" s="516"/>
      <c r="I71" s="381" t="s">
        <v>1390</v>
      </c>
      <c r="J71" s="37"/>
    </row>
    <row r="72" spans="2:10" ht="16.149999999999999" customHeight="1" thickBot="1" x14ac:dyDescent="0.25">
      <c r="B72" s="161" t="s">
        <v>271</v>
      </c>
      <c r="C72" s="181"/>
      <c r="D72" s="397" t="s">
        <v>59</v>
      </c>
      <c r="E72" s="556"/>
      <c r="F72" s="556"/>
      <c r="G72" s="557"/>
      <c r="H72" s="557"/>
      <c r="I72" s="381" t="s">
        <v>1391</v>
      </c>
      <c r="J72" s="37"/>
    </row>
    <row r="73" spans="2:10" ht="16.149999999999999" customHeight="1" thickBot="1" x14ac:dyDescent="0.25">
      <c r="B73" s="60" t="s">
        <v>2501</v>
      </c>
      <c r="C73"/>
      <c r="D73" s="272" t="s">
        <v>61</v>
      </c>
      <c r="E73" s="275">
        <f>SUM(E58:E72)</f>
        <v>0</v>
      </c>
      <c r="F73" s="275">
        <f>SUM(F58:F72)</f>
        <v>0</v>
      </c>
      <c r="G73" s="275">
        <f>SUM(G58:G72)</f>
        <v>0</v>
      </c>
      <c r="H73" s="275">
        <f>SUM(H58:H72)</f>
        <v>0</v>
      </c>
      <c r="I73" s="381" t="s">
        <v>1392</v>
      </c>
      <c r="J73" s="37"/>
    </row>
    <row r="74" spans="2:10" ht="16.149999999999999" customHeight="1" thickTop="1" thickBot="1" x14ac:dyDescent="0.25">
      <c r="B74" s="45"/>
      <c r="C74" s="45"/>
      <c r="D74" s="45"/>
      <c r="E74" s="45"/>
      <c r="F74" s="45"/>
      <c r="G74" s="45"/>
      <c r="H74" s="45"/>
      <c r="I74" s="46"/>
    </row>
    <row r="75" spans="2:10" ht="16.149999999999999" customHeight="1" thickTop="1" thickBot="1" x14ac:dyDescent="0.25">
      <c r="B75" s="35"/>
      <c r="C75" s="35"/>
      <c r="D75" s="35"/>
      <c r="E75" s="35"/>
      <c r="F75" s="35"/>
      <c r="G75" s="35"/>
      <c r="H75" s="519" t="s">
        <v>2455</v>
      </c>
      <c r="I75" s="509">
        <v>4</v>
      </c>
    </row>
    <row r="76" spans="2:10" ht="16.149999999999999" customHeight="1" thickTop="1" x14ac:dyDescent="0.2">
      <c r="B76" s="60" t="s">
        <v>2650</v>
      </c>
      <c r="C76"/>
      <c r="D76"/>
      <c r="E76" s="388" t="s">
        <v>1311</v>
      </c>
      <c r="F76" s="388" t="s">
        <v>1313</v>
      </c>
      <c r="G76" s="389" t="s">
        <v>1314</v>
      </c>
      <c r="H76" s="389" t="s">
        <v>1316</v>
      </c>
      <c r="I76" s="390" t="s">
        <v>55</v>
      </c>
      <c r="J76" s="37"/>
    </row>
    <row r="77" spans="2:10" ht="51" x14ac:dyDescent="0.2">
      <c r="B77" s="50"/>
      <c r="C77"/>
      <c r="D77" s="783" t="s">
        <v>2</v>
      </c>
      <c r="E77" s="27" t="s">
        <v>1371</v>
      </c>
      <c r="F77" s="71" t="s">
        <v>1370</v>
      </c>
      <c r="G77" s="27" t="s">
        <v>1371</v>
      </c>
      <c r="H77" s="71" t="s">
        <v>1370</v>
      </c>
      <c r="I77" s="39"/>
      <c r="J77" s="37"/>
    </row>
    <row r="78" spans="2:10" ht="16.149999999999999" customHeight="1" x14ac:dyDescent="0.2">
      <c r="B78" s="50"/>
      <c r="C78"/>
      <c r="D78" s="783"/>
      <c r="E78" s="28" t="s">
        <v>2457</v>
      </c>
      <c r="F78" s="73" t="s">
        <v>2457</v>
      </c>
      <c r="G78" s="28" t="s">
        <v>1878</v>
      </c>
      <c r="H78" s="73" t="s">
        <v>1878</v>
      </c>
      <c r="I78" s="39"/>
      <c r="J78" s="37"/>
    </row>
    <row r="79" spans="2:10" ht="16.149999999999999" customHeight="1" thickBot="1" x14ac:dyDescent="0.25">
      <c r="B79" s="51"/>
      <c r="C79" s="13"/>
      <c r="D79" s="784"/>
      <c r="E79" s="52" t="s">
        <v>56</v>
      </c>
      <c r="F79" s="767" t="s">
        <v>56</v>
      </c>
      <c r="G79" s="52" t="s">
        <v>56</v>
      </c>
      <c r="H79" s="767" t="s">
        <v>56</v>
      </c>
      <c r="I79" s="381" t="s">
        <v>57</v>
      </c>
      <c r="J79" s="37"/>
    </row>
    <row r="80" spans="2:10" ht="28.5" customHeight="1" x14ac:dyDescent="0.2">
      <c r="B80" s="130" t="s">
        <v>1393</v>
      </c>
      <c r="C80" s="54"/>
      <c r="D80" s="272" t="s">
        <v>61</v>
      </c>
      <c r="E80" s="387">
        <f>-E70</f>
        <v>0</v>
      </c>
      <c r="F80" s="387">
        <f>-F70</f>
        <v>0</v>
      </c>
      <c r="G80" s="387">
        <f>-G70</f>
        <v>0</v>
      </c>
      <c r="H80" s="387">
        <f>-H70</f>
        <v>0</v>
      </c>
      <c r="I80" s="381" t="s">
        <v>1394</v>
      </c>
      <c r="J80" s="37"/>
    </row>
    <row r="81" spans="2:10" ht="15.6" customHeight="1" x14ac:dyDescent="0.2">
      <c r="B81" s="131" t="s">
        <v>1395</v>
      </c>
      <c r="C81" s="32"/>
      <c r="D81" s="272" t="s">
        <v>61</v>
      </c>
      <c r="E81" s="515"/>
      <c r="F81" s="515"/>
      <c r="G81" s="516"/>
      <c r="H81" s="516"/>
      <c r="I81" s="381" t="s">
        <v>1396</v>
      </c>
      <c r="J81" s="37"/>
    </row>
    <row r="82" spans="2:10" ht="16.149999999999999" customHeight="1" thickBot="1" x14ac:dyDescent="0.25">
      <c r="B82" s="131" t="s">
        <v>1397</v>
      </c>
      <c r="C82" s="32"/>
      <c r="D82" s="272" t="s">
        <v>61</v>
      </c>
      <c r="E82" s="515"/>
      <c r="F82" s="515"/>
      <c r="G82" s="516"/>
      <c r="H82" s="516"/>
      <c r="I82" s="381" t="s">
        <v>1398</v>
      </c>
      <c r="J82" s="37"/>
    </row>
    <row r="83" spans="2:10" ht="16.149999999999999" customHeight="1" thickBot="1" x14ac:dyDescent="0.25">
      <c r="B83" s="65" t="s">
        <v>2502</v>
      </c>
      <c r="C83" s="69"/>
      <c r="D83" s="260" t="s">
        <v>61</v>
      </c>
      <c r="E83" s="275">
        <f>SUM(E80:E82)</f>
        <v>0</v>
      </c>
      <c r="F83" s="275">
        <f>SUM(F80:F82)</f>
        <v>0</v>
      </c>
      <c r="G83" s="275">
        <f>SUM(G80:G82)</f>
        <v>0</v>
      </c>
      <c r="H83" s="275">
        <f>SUM(H80:H82)</f>
        <v>0</v>
      </c>
      <c r="I83" s="381" t="s">
        <v>1399</v>
      </c>
      <c r="J83" s="37"/>
    </row>
    <row r="84" spans="2:10" ht="15.75" customHeight="1" thickTop="1" x14ac:dyDescent="0.2">
      <c r="B84" s="45"/>
      <c r="C84" s="45"/>
      <c r="D84" s="182"/>
      <c r="E84" s="182"/>
      <c r="F84" s="182"/>
      <c r="G84" s="182"/>
      <c r="H84" s="182"/>
      <c r="I84" s="46"/>
      <c r="J84" s="183"/>
    </row>
  </sheetData>
  <sheetProtection algorithmName="SHA-512" hashValue="QyIZMYsJmdZQuVJiO1ekBEcn9JYRqmhgrcGlQh4RiFTY3sTq70yehHUUc+erD48BEcsFe/ixilz3lYc/yyvvnQ==" saltValue="AFAdCk97BlqfxLVy2gHCuQ==" spinCount="100000" sheet="1" objects="1" scenarios="1"/>
  <mergeCells count="5">
    <mergeCell ref="D7:D9"/>
    <mergeCell ref="D31:D33"/>
    <mergeCell ref="B53:C55"/>
    <mergeCell ref="D53:D55"/>
    <mergeCell ref="D77:D79"/>
  </mergeCells>
  <dataValidations count="7">
    <dataValidation allowBlank="1" showInputMessage="1" showErrorMessage="1" promptTitle="Disposals - JVs / associates" prompt="Disposals should include the repayments received against any loans made to JVs and associates." sqref="C45" xr:uid="{DD33789A-7F71-4CFC-B5D7-820904B7BA17}"/>
    <dataValidation allowBlank="1" showInputMessage="1" showErrorMessage="1" promptTitle="Disposals - Investments" prompt="Includes repayments received against loans recorded in investments" sqref="C71" xr:uid="{A956297B-3866-4548-9107-17E2A72275BA}"/>
    <dataValidation allowBlank="1" showInputMessage="1" showErrorMessage="1" promptTitle="Associates/JVs DHSC group bodies" prompt="This column currently relates to investments in Wiltshire Health and Care LLP only." sqref="F29" xr:uid="{AD609AB1-A811-4B58-854E-8D514133344C}"/>
    <dataValidation allowBlank="1" showInputMessage="1" showErrorMessage="1" promptTitle="Impairments" prompt="Once there is observable evidence that a financial asset is credit impaired, any existing stage 1 and 2 credit loss allowances should be reversed and a stage 3 impairment recognised. These impairments should be entered on TAC12." sqref="C67" xr:uid="{6B94FCED-88CD-4E6E-897D-7A89B78F842E}"/>
    <dataValidation allowBlank="1" showInputMessage="1" showErrorMessage="1" promptTitle="Stage 1 &amp; 2 credit losses" prompt="12 month expected credit losses (stage 1) or lifetime expected losses on financial assets that are not yet credit-impaired (stage 2) should be recorded in this row." sqref="C66" xr:uid="{BDFAB550-692B-4B8F-92C8-65BFDCE15F28}"/>
    <dataValidation type="decimal" operator="greaterThanOrEqual" allowBlank="1" showInputMessage="1" showErrorMessage="1" errorTitle="Fair value gain" error="This row is for fair value gains and cannot be a negative figure. Fair value losses are to be entered against subcode IGR0420" sqref="E62:F62" xr:uid="{3DC4BF16-0551-4B09-8747-5C68536ECF2D}">
      <formula1>0</formula1>
    </dataValidation>
    <dataValidation type="decimal" operator="lessThanOrEqual" allowBlank="1" showInputMessage="1" showErrorMessage="1" errorTitle="Fair value losses" error="This row is for fair value losses and cannot be a positive figure. Fair value gains are to be entered against subcode IGR0410" sqref="E63:F63" xr:uid="{4235E47D-D072-44A5-A31A-3133EBD48157}">
      <formula1>0</formula1>
    </dataValidation>
  </dataValidations>
  <pageMargins left="0.25" right="0.25" top="0.75" bottom="0.75" header="0.3" footer="0.3"/>
  <pageSetup paperSize="9" scale="51"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9A03B-5C97-412C-99D9-D713B1F089EA}">
  <sheetPr codeName="Sheet76">
    <tabColor theme="2"/>
    <pageSetUpPr fitToPage="1"/>
  </sheetPr>
  <dimension ref="B1:T48"/>
  <sheetViews>
    <sheetView showGridLines="0" zoomScale="85" zoomScaleNormal="85" workbookViewId="0"/>
  </sheetViews>
  <sheetFormatPr defaultColWidth="9.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40" width="13.28515625" style="15" customWidth="1"/>
    <col min="41" max="16384" width="9.28515625" style="15"/>
  </cols>
  <sheetData>
    <row r="1" spans="2:20" ht="18.75" customHeight="1" x14ac:dyDescent="0.2">
      <c r="B1" s="16"/>
    </row>
    <row r="2" spans="2:20" ht="18.75" customHeight="1" x14ac:dyDescent="0.25">
      <c r="B2" s="17" t="s">
        <v>2456</v>
      </c>
    </row>
    <row r="3" spans="2:20" ht="18.75" customHeight="1" x14ac:dyDescent="0.25">
      <c r="B3" s="17" t="str">
        <f ca="1">MID(CELL("filename",E3),FIND("]",CELL("filename",E4))+1,99)</f>
        <v>TAC16 AHFS</v>
      </c>
    </row>
    <row r="4" spans="2:20" ht="18.75" customHeight="1" thickBot="1" x14ac:dyDescent="0.25">
      <c r="B4" s="18" t="s">
        <v>3</v>
      </c>
    </row>
    <row r="5" spans="2:20" ht="16.149999999999999" customHeight="1" thickTop="1" thickBot="1" x14ac:dyDescent="0.25">
      <c r="B5" s="35"/>
      <c r="C5" s="35"/>
      <c r="D5" s="35"/>
      <c r="E5" s="35"/>
      <c r="F5" s="35"/>
      <c r="G5" s="35"/>
      <c r="H5" s="35"/>
      <c r="I5" s="35"/>
      <c r="J5" s="35"/>
      <c r="K5" s="35"/>
      <c r="L5" s="35"/>
      <c r="M5" s="35"/>
      <c r="N5" s="35"/>
      <c r="O5" s="35"/>
      <c r="P5" s="35"/>
      <c r="Q5" s="35"/>
      <c r="R5" s="519" t="s">
        <v>2455</v>
      </c>
      <c r="S5" s="509">
        <v>1</v>
      </c>
    </row>
    <row r="6" spans="2:20" ht="16.149999999999999" customHeight="1" thickTop="1" x14ac:dyDescent="0.2">
      <c r="B6" s="794" t="s">
        <v>2503</v>
      </c>
      <c r="C6" s="49"/>
      <c r="D6" s="49"/>
      <c r="E6" s="388" t="s">
        <v>1402</v>
      </c>
      <c r="F6" s="388" t="s">
        <v>1403</v>
      </c>
      <c r="G6" s="388" t="s">
        <v>1404</v>
      </c>
      <c r="H6" s="388" t="s">
        <v>1405</v>
      </c>
      <c r="I6" s="388" t="s">
        <v>1406</v>
      </c>
      <c r="J6" s="388" t="s">
        <v>1407</v>
      </c>
      <c r="K6" s="388" t="s">
        <v>1408</v>
      </c>
      <c r="L6" s="388" t="s">
        <v>1409</v>
      </c>
      <c r="M6" s="388" t="s">
        <v>1410</v>
      </c>
      <c r="N6" s="388" t="s">
        <v>1411</v>
      </c>
      <c r="O6" s="388" t="s">
        <v>1412</v>
      </c>
      <c r="P6" s="388" t="s">
        <v>1413</v>
      </c>
      <c r="Q6" s="388" t="s">
        <v>1414</v>
      </c>
      <c r="R6" s="388" t="s">
        <v>1415</v>
      </c>
      <c r="S6" s="390" t="s">
        <v>55</v>
      </c>
      <c r="T6" s="37"/>
    </row>
    <row r="7" spans="2:20" ht="53.65" customHeight="1" x14ac:dyDescent="0.2">
      <c r="B7" s="795"/>
      <c r="C7"/>
      <c r="D7" s="783" t="s">
        <v>2</v>
      </c>
      <c r="E7" s="27" t="s">
        <v>1200</v>
      </c>
      <c r="F7" s="27" t="s">
        <v>58</v>
      </c>
      <c r="G7" s="27" t="s">
        <v>1416</v>
      </c>
      <c r="H7" s="27" t="s">
        <v>1417</v>
      </c>
      <c r="I7" s="27" t="s">
        <v>1418</v>
      </c>
      <c r="J7" s="27" t="s">
        <v>1419</v>
      </c>
      <c r="K7" s="27" t="s">
        <v>1420</v>
      </c>
      <c r="L7" s="27" t="s">
        <v>1421</v>
      </c>
      <c r="M7" s="27" t="s">
        <v>1422</v>
      </c>
      <c r="N7" s="27" t="s">
        <v>1423</v>
      </c>
      <c r="O7" s="27" t="s">
        <v>1424</v>
      </c>
      <c r="P7" s="27" t="s">
        <v>1425</v>
      </c>
      <c r="Q7" s="27" t="s">
        <v>147</v>
      </c>
      <c r="R7" s="71" t="s">
        <v>1426</v>
      </c>
      <c r="S7" s="39"/>
      <c r="T7" s="37"/>
    </row>
    <row r="8" spans="2:20" ht="16.149999999999999" customHeight="1" x14ac:dyDescent="0.2">
      <c r="B8" s="50"/>
      <c r="C8"/>
      <c r="D8" s="783"/>
      <c r="E8" s="28" t="s">
        <v>2457</v>
      </c>
      <c r="F8" s="28" t="s">
        <v>2457</v>
      </c>
      <c r="G8" s="28" t="s">
        <v>2457</v>
      </c>
      <c r="H8" s="28" t="s">
        <v>2457</v>
      </c>
      <c r="I8" s="28" t="s">
        <v>2457</v>
      </c>
      <c r="J8" s="28" t="s">
        <v>2457</v>
      </c>
      <c r="K8" s="28" t="s">
        <v>2457</v>
      </c>
      <c r="L8" s="28" t="s">
        <v>2457</v>
      </c>
      <c r="M8" s="28" t="s">
        <v>2457</v>
      </c>
      <c r="N8" s="28" t="s">
        <v>2457</v>
      </c>
      <c r="O8" s="28" t="s">
        <v>2457</v>
      </c>
      <c r="P8" s="28" t="s">
        <v>2457</v>
      </c>
      <c r="Q8" s="28" t="s">
        <v>2457</v>
      </c>
      <c r="R8" s="71" t="s">
        <v>2457</v>
      </c>
      <c r="S8" s="39"/>
      <c r="T8" s="37"/>
    </row>
    <row r="9" spans="2:20" ht="16.149999999999999" customHeight="1" thickBot="1" x14ac:dyDescent="0.25">
      <c r="B9" s="51"/>
      <c r="C9" s="13"/>
      <c r="D9" s="784"/>
      <c r="E9" s="52" t="s">
        <v>56</v>
      </c>
      <c r="F9" s="52" t="s">
        <v>56</v>
      </c>
      <c r="G9" s="52" t="s">
        <v>56</v>
      </c>
      <c r="H9" s="52" t="s">
        <v>56</v>
      </c>
      <c r="I9" s="52" t="s">
        <v>56</v>
      </c>
      <c r="J9" s="52" t="s">
        <v>56</v>
      </c>
      <c r="K9" s="52" t="s">
        <v>56</v>
      </c>
      <c r="L9" s="52" t="s">
        <v>56</v>
      </c>
      <c r="M9" s="52" t="s">
        <v>56</v>
      </c>
      <c r="N9" s="52" t="s">
        <v>56</v>
      </c>
      <c r="O9" s="52" t="s">
        <v>56</v>
      </c>
      <c r="P9" s="52" t="s">
        <v>56</v>
      </c>
      <c r="Q9" s="52" t="s">
        <v>56</v>
      </c>
      <c r="R9" s="763" t="s">
        <v>56</v>
      </c>
      <c r="S9" s="401" t="s">
        <v>57</v>
      </c>
      <c r="T9" s="37"/>
    </row>
    <row r="10" spans="2:20" ht="25.5" x14ac:dyDescent="0.2">
      <c r="B10" s="184" t="s">
        <v>2504</v>
      </c>
      <c r="C10" s="550"/>
      <c r="D10" s="272" t="s">
        <v>61</v>
      </c>
      <c r="E10" s="402">
        <f>SUM(F10:R10)</f>
        <v>0</v>
      </c>
      <c r="F10" s="402">
        <f>F37</f>
        <v>0</v>
      </c>
      <c r="G10" s="402">
        <f t="shared" ref="G10:R10" si="0">G37</f>
        <v>0</v>
      </c>
      <c r="H10" s="402">
        <f t="shared" si="0"/>
        <v>0</v>
      </c>
      <c r="I10" s="402">
        <f t="shared" si="0"/>
        <v>0</v>
      </c>
      <c r="J10" s="402">
        <f t="shared" si="0"/>
        <v>0</v>
      </c>
      <c r="K10" s="402">
        <f t="shared" si="0"/>
        <v>0</v>
      </c>
      <c r="L10" s="402">
        <f t="shared" si="0"/>
        <v>0</v>
      </c>
      <c r="M10" s="402">
        <f t="shared" si="0"/>
        <v>0</v>
      </c>
      <c r="N10" s="402">
        <f t="shared" si="0"/>
        <v>0</v>
      </c>
      <c r="O10" s="402">
        <f t="shared" si="0"/>
        <v>0</v>
      </c>
      <c r="P10" s="402">
        <f t="shared" si="0"/>
        <v>0</v>
      </c>
      <c r="Q10" s="402">
        <f t="shared" si="0"/>
        <v>0</v>
      </c>
      <c r="R10" s="761">
        <f t="shared" si="0"/>
        <v>0</v>
      </c>
      <c r="S10" s="401" t="s">
        <v>1427</v>
      </c>
      <c r="T10" s="37"/>
    </row>
    <row r="11" spans="2:20" ht="16.149999999999999" customHeight="1" x14ac:dyDescent="0.2">
      <c r="B11" s="186" t="s">
        <v>1035</v>
      </c>
      <c r="C11" s="551"/>
      <c r="D11" s="272" t="s">
        <v>61</v>
      </c>
      <c r="E11" s="402">
        <f t="shared" ref="E11:E16" si="1">SUM(F11:R11)</f>
        <v>0</v>
      </c>
      <c r="F11" s="567"/>
      <c r="G11" s="567"/>
      <c r="H11" s="567"/>
      <c r="I11" s="567"/>
      <c r="J11" s="567"/>
      <c r="K11" s="567"/>
      <c r="L11" s="567"/>
      <c r="M11" s="567"/>
      <c r="N11" s="567"/>
      <c r="O11" s="567"/>
      <c r="P11" s="567"/>
      <c r="Q11" s="567"/>
      <c r="R11" s="567"/>
      <c r="S11" s="401" t="s">
        <v>1430</v>
      </c>
      <c r="T11" s="37"/>
    </row>
    <row r="12" spans="2:20" ht="16.149999999999999" customHeight="1" x14ac:dyDescent="0.2">
      <c r="B12" s="186" t="s">
        <v>1037</v>
      </c>
      <c r="C12" s="551"/>
      <c r="D12" s="386" t="s">
        <v>1</v>
      </c>
      <c r="E12" s="402">
        <f t="shared" si="1"/>
        <v>0</v>
      </c>
      <c r="F12" s="566"/>
      <c r="G12" s="566"/>
      <c r="H12" s="566"/>
      <c r="I12" s="566"/>
      <c r="J12" s="566"/>
      <c r="K12" s="566"/>
      <c r="L12" s="566"/>
      <c r="M12" s="566"/>
      <c r="N12" s="566"/>
      <c r="O12" s="566"/>
      <c r="P12" s="566"/>
      <c r="Q12" s="566"/>
      <c r="R12" s="566"/>
      <c r="S12" s="401" t="s">
        <v>1431</v>
      </c>
      <c r="T12" s="37"/>
    </row>
    <row r="13" spans="2:20" ht="16.149999999999999" customHeight="1" x14ac:dyDescent="0.2">
      <c r="B13" s="186" t="s">
        <v>1432</v>
      </c>
      <c r="C13" s="551"/>
      <c r="D13" s="272" t="s">
        <v>61</v>
      </c>
      <c r="E13" s="402">
        <f t="shared" si="1"/>
        <v>0</v>
      </c>
      <c r="F13" s="387">
        <f>-'TAC13 Intangibles'!E24+'TAC13 Intangibles'!E41-F17</f>
        <v>0</v>
      </c>
      <c r="G13" s="387">
        <f>-'TAC14 PPE'!F27+'TAC14 PPE'!F46-G17</f>
        <v>0</v>
      </c>
      <c r="H13" s="387">
        <f>-'TAC14 PPE'!G27+'TAC14 PPE'!G46-H17</f>
        <v>0</v>
      </c>
      <c r="I13" s="387">
        <f>-'TAC14 PPE'!H27+'TAC14 PPE'!H46-I17</f>
        <v>0</v>
      </c>
      <c r="J13" s="387">
        <f>-'TAC14 PPE'!I27+'TAC14 PPE'!I46-J17</f>
        <v>0</v>
      </c>
      <c r="K13" s="387">
        <f>-'TAC14 PPE'!J27+'TAC14 PPE'!J46-K17</f>
        <v>0</v>
      </c>
      <c r="L13" s="387">
        <f>-'TAC14 PPE'!K27+'TAC14 PPE'!K46-L17</f>
        <v>0</v>
      </c>
      <c r="M13" s="387">
        <f>-'TAC14 PPE'!L27+'TAC14 PPE'!L46-M17</f>
        <v>0</v>
      </c>
      <c r="N13" s="387">
        <f>-'TAC14 PPE'!M27+'TAC14 PPE'!M46-N17</f>
        <v>0</v>
      </c>
      <c r="O13" s="387">
        <f>-'TAC15 Investments &amp; groups'!E24-O17</f>
        <v>0</v>
      </c>
      <c r="P13" s="387">
        <f>-SUM('TAC15 Investments &amp; groups'!E43:F43)-P17</f>
        <v>0</v>
      </c>
      <c r="Q13" s="387">
        <f>-'TAC15 Investments &amp; groups'!E68-Q17</f>
        <v>0</v>
      </c>
      <c r="R13" s="387">
        <f>-'TAC13 Intangibles'!O24+'TAC13 Intangibles'!O41-'TAC14 PPE'!N27+'TAC14 PPE'!N46-'TAC15 Investments &amp; groups'!G24-'TAC15 Investments &amp; groups'!F68-'TAC16 AHFS'!R17</f>
        <v>0</v>
      </c>
      <c r="S13" s="401" t="s">
        <v>1433</v>
      </c>
      <c r="T13" s="37"/>
    </row>
    <row r="14" spans="2:20" ht="16.149999999999999" customHeight="1" x14ac:dyDescent="0.2">
      <c r="B14" s="186" t="s">
        <v>37</v>
      </c>
      <c r="C14" s="551"/>
      <c r="D14" s="386" t="s">
        <v>59</v>
      </c>
      <c r="E14" s="402">
        <f t="shared" si="1"/>
        <v>0</v>
      </c>
      <c r="F14" s="566"/>
      <c r="G14" s="566"/>
      <c r="H14" s="566"/>
      <c r="I14" s="566"/>
      <c r="J14" s="566"/>
      <c r="K14" s="566"/>
      <c r="L14" s="566"/>
      <c r="M14" s="566"/>
      <c r="N14" s="566"/>
      <c r="O14" s="566"/>
      <c r="P14" s="566"/>
      <c r="Q14" s="566"/>
      <c r="R14" s="566"/>
      <c r="S14" s="401" t="s">
        <v>1434</v>
      </c>
      <c r="T14" s="37"/>
    </row>
    <row r="15" spans="2:20" ht="16.149999999999999" customHeight="1" x14ac:dyDescent="0.2">
      <c r="B15" s="186" t="s">
        <v>1435</v>
      </c>
      <c r="C15" s="551"/>
      <c r="D15" s="386" t="s">
        <v>59</v>
      </c>
      <c r="E15" s="402">
        <f t="shared" si="1"/>
        <v>0</v>
      </c>
      <c r="F15" s="566"/>
      <c r="G15" s="566"/>
      <c r="H15" s="566"/>
      <c r="I15" s="566"/>
      <c r="J15" s="566"/>
      <c r="K15" s="566"/>
      <c r="L15" s="566"/>
      <c r="M15" s="566"/>
      <c r="N15" s="566"/>
      <c r="O15" s="566"/>
      <c r="P15" s="566"/>
      <c r="Q15" s="566"/>
      <c r="R15" s="566"/>
      <c r="S15" s="401" t="s">
        <v>1436</v>
      </c>
      <c r="T15" s="37"/>
    </row>
    <row r="16" spans="2:20" ht="16.149999999999999" customHeight="1" x14ac:dyDescent="0.2">
      <c r="B16" s="186" t="s">
        <v>1437</v>
      </c>
      <c r="C16" s="551"/>
      <c r="D16" s="272" t="s">
        <v>61</v>
      </c>
      <c r="E16" s="402">
        <f t="shared" si="1"/>
        <v>0</v>
      </c>
      <c r="F16" s="566"/>
      <c r="G16" s="566"/>
      <c r="H16" s="566"/>
      <c r="I16" s="566"/>
      <c r="J16" s="566"/>
      <c r="K16" s="566"/>
      <c r="L16" s="566"/>
      <c r="M16" s="566"/>
      <c r="N16" s="566"/>
      <c r="O16" s="566"/>
      <c r="P16" s="566"/>
      <c r="Q16" s="566"/>
      <c r="R16" s="566"/>
      <c r="S16" s="401" t="s">
        <v>1438</v>
      </c>
      <c r="T16" s="37"/>
    </row>
    <row r="17" spans="2:20" ht="28.9" customHeight="1" x14ac:dyDescent="0.2">
      <c r="B17" s="187" t="s">
        <v>1439</v>
      </c>
      <c r="C17" s="552"/>
      <c r="D17" s="386" t="s">
        <v>59</v>
      </c>
      <c r="E17" s="402">
        <f>SUM(F17:R17)</f>
        <v>0</v>
      </c>
      <c r="F17" s="566"/>
      <c r="G17" s="566"/>
      <c r="H17" s="566"/>
      <c r="I17" s="566"/>
      <c r="J17" s="566"/>
      <c r="K17" s="566"/>
      <c r="L17" s="566"/>
      <c r="M17" s="566"/>
      <c r="N17" s="566"/>
      <c r="O17" s="566"/>
      <c r="P17" s="566"/>
      <c r="Q17" s="566"/>
      <c r="R17" s="566"/>
      <c r="S17" s="401" t="s">
        <v>1440</v>
      </c>
      <c r="T17" s="37"/>
    </row>
    <row r="18" spans="2:20" ht="16.149999999999999" customHeight="1" thickBot="1" x14ac:dyDescent="0.25">
      <c r="B18" s="187" t="s">
        <v>271</v>
      </c>
      <c r="C18" s="552"/>
      <c r="D18" s="386" t="s">
        <v>59</v>
      </c>
      <c r="E18" s="402">
        <f>SUM(F18:R18)</f>
        <v>0</v>
      </c>
      <c r="F18" s="567"/>
      <c r="G18" s="567"/>
      <c r="H18" s="567"/>
      <c r="I18" s="567"/>
      <c r="J18" s="567"/>
      <c r="K18" s="567"/>
      <c r="L18" s="567"/>
      <c r="M18" s="567"/>
      <c r="N18" s="567"/>
      <c r="O18" s="567"/>
      <c r="P18" s="567"/>
      <c r="Q18" s="567"/>
      <c r="R18" s="567"/>
      <c r="S18" s="401" t="s">
        <v>1441</v>
      </c>
      <c r="T18" s="37"/>
    </row>
    <row r="19" spans="2:20" ht="26.25" thickBot="1" x14ac:dyDescent="0.25">
      <c r="B19" s="188" t="s">
        <v>2505</v>
      </c>
      <c r="C19" s="553"/>
      <c r="D19" s="179" t="s">
        <v>61</v>
      </c>
      <c r="E19" s="275">
        <f>SUM(F19:R19)</f>
        <v>0</v>
      </c>
      <c r="F19" s="275">
        <f>SUM(F10:F18)</f>
        <v>0</v>
      </c>
      <c r="G19" s="275">
        <f>SUM(G10:G18)</f>
        <v>0</v>
      </c>
      <c r="H19" s="275">
        <f t="shared" ref="H19:R19" si="2">SUM(H10:H18)</f>
        <v>0</v>
      </c>
      <c r="I19" s="275">
        <f t="shared" si="2"/>
        <v>0</v>
      </c>
      <c r="J19" s="275">
        <f t="shared" si="2"/>
        <v>0</v>
      </c>
      <c r="K19" s="275">
        <f t="shared" si="2"/>
        <v>0</v>
      </c>
      <c r="L19" s="275">
        <f t="shared" si="2"/>
        <v>0</v>
      </c>
      <c r="M19" s="275">
        <f t="shared" si="2"/>
        <v>0</v>
      </c>
      <c r="N19" s="275">
        <f t="shared" si="2"/>
        <v>0</v>
      </c>
      <c r="O19" s="275">
        <f t="shared" si="2"/>
        <v>0</v>
      </c>
      <c r="P19" s="275">
        <f t="shared" si="2"/>
        <v>0</v>
      </c>
      <c r="Q19" s="275">
        <f t="shared" si="2"/>
        <v>0</v>
      </c>
      <c r="R19" s="275">
        <f t="shared" si="2"/>
        <v>0</v>
      </c>
      <c r="S19" s="401" t="s">
        <v>1442</v>
      </c>
      <c r="T19" s="37"/>
    </row>
    <row r="20" spans="2:20" ht="16.149999999999999" customHeight="1" thickTop="1" thickBot="1" x14ac:dyDescent="0.25">
      <c r="B20" s="45"/>
      <c r="C20" s="45"/>
      <c r="D20" s="45"/>
      <c r="E20" s="45"/>
      <c r="F20" s="45"/>
      <c r="G20" s="45"/>
      <c r="H20" s="45"/>
      <c r="I20" s="45"/>
      <c r="J20" s="45"/>
      <c r="K20" s="45"/>
      <c r="L20" s="45"/>
      <c r="M20" s="45"/>
      <c r="N20" s="45"/>
      <c r="O20" s="45"/>
      <c r="P20" s="45"/>
      <c r="Q20" s="45"/>
      <c r="R20" s="45"/>
      <c r="S20" s="46"/>
    </row>
    <row r="21" spans="2:20" ht="16.149999999999999" customHeight="1" thickTop="1" thickBot="1" x14ac:dyDescent="0.25">
      <c r="B21" s="35"/>
      <c r="C21" s="35"/>
      <c r="D21" s="35"/>
      <c r="E21" s="35"/>
      <c r="F21" s="504"/>
      <c r="G21" s="35"/>
      <c r="H21" s="35"/>
      <c r="I21" s="35"/>
      <c r="J21" s="35"/>
      <c r="K21" s="35"/>
      <c r="L21" s="35"/>
      <c r="M21" s="35"/>
      <c r="N21" s="35"/>
      <c r="O21" s="35"/>
      <c r="P21" s="35"/>
      <c r="Q21" s="35"/>
      <c r="R21" s="519" t="s">
        <v>2455</v>
      </c>
      <c r="S21" s="509">
        <v>3</v>
      </c>
    </row>
    <row r="22" spans="2:20" ht="16.149999999999999" customHeight="1" thickTop="1" x14ac:dyDescent="0.2">
      <c r="B22" s="794" t="s">
        <v>2506</v>
      </c>
      <c r="C22" s="49"/>
      <c r="D22" s="49"/>
      <c r="E22" s="345" t="s">
        <v>1443</v>
      </c>
      <c r="F22" s="345" t="s">
        <v>1444</v>
      </c>
      <c r="G22" s="345" t="s">
        <v>1445</v>
      </c>
      <c r="H22" s="345" t="s">
        <v>1446</v>
      </c>
      <c r="I22" s="345" t="s">
        <v>1447</v>
      </c>
      <c r="J22" s="345" t="s">
        <v>1448</v>
      </c>
      <c r="K22" s="345" t="s">
        <v>1449</v>
      </c>
      <c r="L22" s="345" t="s">
        <v>1450</v>
      </c>
      <c r="M22" s="345" t="s">
        <v>1451</v>
      </c>
      <c r="N22" s="345" t="s">
        <v>1452</v>
      </c>
      <c r="O22" s="345" t="s">
        <v>1453</v>
      </c>
      <c r="P22" s="345" t="s">
        <v>1454</v>
      </c>
      <c r="Q22" s="345" t="s">
        <v>1455</v>
      </c>
      <c r="R22" s="345" t="s">
        <v>1456</v>
      </c>
      <c r="S22" s="390" t="s">
        <v>55</v>
      </c>
      <c r="T22" s="37"/>
    </row>
    <row r="23" spans="2:20" ht="54.75" customHeight="1" x14ac:dyDescent="0.2">
      <c r="B23" s="795"/>
      <c r="C23"/>
      <c r="D23" s="783" t="s">
        <v>2</v>
      </c>
      <c r="E23" s="27" t="s">
        <v>1200</v>
      </c>
      <c r="F23" s="27" t="s">
        <v>58</v>
      </c>
      <c r="G23" s="27" t="s">
        <v>1416</v>
      </c>
      <c r="H23" s="27" t="s">
        <v>1417</v>
      </c>
      <c r="I23" s="27" t="s">
        <v>1418</v>
      </c>
      <c r="J23" s="27" t="s">
        <v>1419</v>
      </c>
      <c r="K23" s="27" t="s">
        <v>1420</v>
      </c>
      <c r="L23" s="27" t="s">
        <v>1421</v>
      </c>
      <c r="M23" s="27" t="s">
        <v>1422</v>
      </c>
      <c r="N23" s="27" t="s">
        <v>1423</v>
      </c>
      <c r="O23" s="27" t="s">
        <v>1424</v>
      </c>
      <c r="P23" s="27" t="s">
        <v>1425</v>
      </c>
      <c r="Q23" s="27" t="s">
        <v>147</v>
      </c>
      <c r="R23" s="71" t="s">
        <v>1426</v>
      </c>
      <c r="S23" s="39"/>
      <c r="T23" s="37"/>
    </row>
    <row r="24" spans="2:20" ht="16.149999999999999" customHeight="1" x14ac:dyDescent="0.2">
      <c r="B24" s="50"/>
      <c r="C24"/>
      <c r="D24" s="783"/>
      <c r="E24" s="28" t="s">
        <v>1878</v>
      </c>
      <c r="F24" s="28" t="s">
        <v>1878</v>
      </c>
      <c r="G24" s="28" t="s">
        <v>1878</v>
      </c>
      <c r="H24" s="28" t="s">
        <v>1878</v>
      </c>
      <c r="I24" s="28" t="s">
        <v>1878</v>
      </c>
      <c r="J24" s="28" t="s">
        <v>1878</v>
      </c>
      <c r="K24" s="28" t="s">
        <v>1878</v>
      </c>
      <c r="L24" s="28" t="s">
        <v>1878</v>
      </c>
      <c r="M24" s="28" t="s">
        <v>1878</v>
      </c>
      <c r="N24" s="28" t="s">
        <v>1878</v>
      </c>
      <c r="O24" s="28" t="s">
        <v>1878</v>
      </c>
      <c r="P24" s="28" t="s">
        <v>1878</v>
      </c>
      <c r="Q24" s="28" t="s">
        <v>1878</v>
      </c>
      <c r="R24" s="71" t="s">
        <v>1878</v>
      </c>
      <c r="S24" s="39"/>
      <c r="T24" s="37"/>
    </row>
    <row r="25" spans="2:20" ht="16.149999999999999" customHeight="1" thickBot="1" x14ac:dyDescent="0.25">
      <c r="B25" s="51"/>
      <c r="C25" s="13"/>
      <c r="D25" s="784"/>
      <c r="E25" s="52" t="s">
        <v>56</v>
      </c>
      <c r="F25" s="52" t="s">
        <v>56</v>
      </c>
      <c r="G25" s="52" t="s">
        <v>56</v>
      </c>
      <c r="H25" s="52" t="s">
        <v>56</v>
      </c>
      <c r="I25" s="52" t="s">
        <v>56</v>
      </c>
      <c r="J25" s="52" t="s">
        <v>56</v>
      </c>
      <c r="K25" s="52" t="s">
        <v>56</v>
      </c>
      <c r="L25" s="52" t="s">
        <v>56</v>
      </c>
      <c r="M25" s="52" t="s">
        <v>56</v>
      </c>
      <c r="N25" s="52" t="s">
        <v>56</v>
      </c>
      <c r="O25" s="52" t="s">
        <v>56</v>
      </c>
      <c r="P25" s="52" t="s">
        <v>56</v>
      </c>
      <c r="Q25" s="52" t="s">
        <v>56</v>
      </c>
      <c r="R25" s="763" t="s">
        <v>56</v>
      </c>
      <c r="S25" s="401" t="s">
        <v>57</v>
      </c>
      <c r="T25" s="37"/>
    </row>
    <row r="26" spans="2:20" ht="25.5" x14ac:dyDescent="0.2">
      <c r="B26" s="184" t="s">
        <v>2507</v>
      </c>
      <c r="C26" s="551"/>
      <c r="D26" s="272" t="s">
        <v>61</v>
      </c>
      <c r="E26" s="402">
        <f>SUM(F26:R26)</f>
        <v>0</v>
      </c>
      <c r="F26" s="371"/>
      <c r="G26" s="371"/>
      <c r="H26" s="371"/>
      <c r="I26" s="371"/>
      <c r="J26" s="371"/>
      <c r="K26" s="371"/>
      <c r="L26" s="371"/>
      <c r="M26" s="371"/>
      <c r="N26" s="371"/>
      <c r="O26" s="371"/>
      <c r="P26" s="371"/>
      <c r="Q26" s="371"/>
      <c r="R26" s="762"/>
      <c r="S26" s="401" t="s">
        <v>1427</v>
      </c>
      <c r="T26" s="37"/>
    </row>
    <row r="27" spans="2:20" ht="16.149999999999999" customHeight="1" thickBot="1" x14ac:dyDescent="0.25">
      <c r="B27" s="185" t="s">
        <v>222</v>
      </c>
      <c r="C27" s="551"/>
      <c r="D27" s="403" t="s">
        <v>1</v>
      </c>
      <c r="E27" s="402">
        <f>SUM(F27:R27)</f>
        <v>0</v>
      </c>
      <c r="F27" s="371"/>
      <c r="G27" s="371"/>
      <c r="H27" s="371"/>
      <c r="I27" s="371"/>
      <c r="J27" s="371"/>
      <c r="K27" s="371"/>
      <c r="L27" s="371"/>
      <c r="M27" s="371"/>
      <c r="N27" s="371"/>
      <c r="O27" s="371"/>
      <c r="P27" s="371"/>
      <c r="Q27" s="371"/>
      <c r="R27" s="404"/>
      <c r="S27" s="401" t="s">
        <v>1428</v>
      </c>
      <c r="T27" s="37"/>
    </row>
    <row r="28" spans="2:20" ht="25.5" x14ac:dyDescent="0.2">
      <c r="B28" s="189" t="s">
        <v>2508</v>
      </c>
      <c r="C28" s="551"/>
      <c r="D28" s="403" t="s">
        <v>61</v>
      </c>
      <c r="E28" s="275">
        <f>SUM(F28:R28)</f>
        <v>0</v>
      </c>
      <c r="F28" s="275">
        <f t="shared" ref="F28:R28" si="3">SUM(F26:F27)</f>
        <v>0</v>
      </c>
      <c r="G28" s="275">
        <f t="shared" si="3"/>
        <v>0</v>
      </c>
      <c r="H28" s="275">
        <f t="shared" si="3"/>
        <v>0</v>
      </c>
      <c r="I28" s="275">
        <f t="shared" si="3"/>
        <v>0</v>
      </c>
      <c r="J28" s="275">
        <f t="shared" si="3"/>
        <v>0</v>
      </c>
      <c r="K28" s="275">
        <f t="shared" si="3"/>
        <v>0</v>
      </c>
      <c r="L28" s="275">
        <f t="shared" si="3"/>
        <v>0</v>
      </c>
      <c r="M28" s="275">
        <f t="shared" si="3"/>
        <v>0</v>
      </c>
      <c r="N28" s="275">
        <f t="shared" si="3"/>
        <v>0</v>
      </c>
      <c r="O28" s="275">
        <f t="shared" si="3"/>
        <v>0</v>
      </c>
      <c r="P28" s="275">
        <f t="shared" si="3"/>
        <v>0</v>
      </c>
      <c r="Q28" s="275">
        <f t="shared" si="3"/>
        <v>0</v>
      </c>
      <c r="R28" s="275">
        <f t="shared" si="3"/>
        <v>0</v>
      </c>
      <c r="S28" s="401" t="s">
        <v>1429</v>
      </c>
      <c r="T28" s="37"/>
    </row>
    <row r="29" spans="2:20" ht="16.149999999999999" customHeight="1" x14ac:dyDescent="0.2">
      <c r="B29" s="124" t="s">
        <v>1035</v>
      </c>
      <c r="C29" s="551"/>
      <c r="D29" s="272" t="s">
        <v>61</v>
      </c>
      <c r="E29" s="402">
        <f t="shared" ref="E29:E33" si="4">SUM(F29:R29)</f>
        <v>0</v>
      </c>
      <c r="F29" s="567"/>
      <c r="G29" s="567"/>
      <c r="H29" s="567"/>
      <c r="I29" s="567"/>
      <c r="J29" s="567"/>
      <c r="K29" s="567"/>
      <c r="L29" s="567"/>
      <c r="M29" s="567"/>
      <c r="N29" s="567"/>
      <c r="O29" s="567"/>
      <c r="P29" s="567"/>
      <c r="Q29" s="567"/>
      <c r="R29" s="567"/>
      <c r="S29" s="401" t="s">
        <v>1430</v>
      </c>
      <c r="T29" s="37"/>
    </row>
    <row r="30" spans="2:20" ht="16.149999999999999" customHeight="1" x14ac:dyDescent="0.2">
      <c r="B30" s="56" t="s">
        <v>1037</v>
      </c>
      <c r="C30" s="551"/>
      <c r="D30" s="403" t="s">
        <v>1</v>
      </c>
      <c r="E30" s="402">
        <f t="shared" si="4"/>
        <v>0</v>
      </c>
      <c r="F30" s="371"/>
      <c r="G30" s="371"/>
      <c r="H30" s="371"/>
      <c r="I30" s="371"/>
      <c r="J30" s="371"/>
      <c r="K30" s="371"/>
      <c r="L30" s="371"/>
      <c r="M30" s="371"/>
      <c r="N30" s="371"/>
      <c r="O30" s="371"/>
      <c r="P30" s="371"/>
      <c r="Q30" s="371"/>
      <c r="R30" s="371"/>
      <c r="S30" s="401" t="s">
        <v>1431</v>
      </c>
      <c r="T30" s="37"/>
    </row>
    <row r="31" spans="2:20" ht="16.149999999999999" customHeight="1" x14ac:dyDescent="0.2">
      <c r="B31" s="124" t="s">
        <v>1432</v>
      </c>
      <c r="C31" s="551"/>
      <c r="D31" s="272" t="s">
        <v>61</v>
      </c>
      <c r="E31" s="402">
        <f t="shared" si="4"/>
        <v>0</v>
      </c>
      <c r="F31" s="387">
        <f>-'TAC13 Intangibles'!E70+'TAC13 Intangibles'!E90-F35</f>
        <v>0</v>
      </c>
      <c r="G31" s="387">
        <f>-'TAC14 PPE'!F78+'TAC14 PPE'!F101-G35</f>
        <v>0</v>
      </c>
      <c r="H31" s="387">
        <f>-'TAC14 PPE'!G78+'TAC14 PPE'!G101-H35</f>
        <v>0</v>
      </c>
      <c r="I31" s="387">
        <f>-'TAC14 PPE'!H78+'TAC14 PPE'!H101-I35</f>
        <v>0</v>
      </c>
      <c r="J31" s="387">
        <f>-'TAC14 PPE'!I78+'TAC14 PPE'!I101-J35</f>
        <v>0</v>
      </c>
      <c r="K31" s="387">
        <f>-'TAC14 PPE'!J78+'TAC14 PPE'!J101-K35</f>
        <v>0</v>
      </c>
      <c r="L31" s="387">
        <f>-'TAC14 PPE'!K78+'TAC14 PPE'!K101-L35</f>
        <v>0</v>
      </c>
      <c r="M31" s="387">
        <f>-'TAC14 PPE'!L78+'TAC14 PPE'!L101-M35</f>
        <v>0</v>
      </c>
      <c r="N31" s="387">
        <f>-'TAC14 PPE'!M78+'TAC14 PPE'!M101-N35</f>
        <v>0</v>
      </c>
      <c r="O31" s="387">
        <f>-'TAC15 Investments &amp; groups'!H24-O35</f>
        <v>0</v>
      </c>
      <c r="P31" s="387">
        <f>-SUM('TAC15 Investments &amp; groups'!G43:H43)-P35</f>
        <v>0</v>
      </c>
      <c r="Q31" s="387">
        <f>-'TAC15 Investments &amp; groups'!G68-Q35</f>
        <v>0</v>
      </c>
      <c r="R31" s="387">
        <f>-'TAC13 Intangibles'!O70+'TAC13 Intangibles'!O90-'TAC14 PPE'!N78+'TAC14 PPE'!N101-'TAC15 Investments &amp; groups'!J24-'TAC15 Investments &amp; groups'!H68-'TAC16 AHFS'!R35</f>
        <v>0</v>
      </c>
      <c r="S31" s="401" t="s">
        <v>1433</v>
      </c>
      <c r="T31" s="37"/>
    </row>
    <row r="32" spans="2:20" ht="16.149999999999999" customHeight="1" x14ac:dyDescent="0.2">
      <c r="B32" s="56" t="s">
        <v>37</v>
      </c>
      <c r="C32" s="551"/>
      <c r="D32" s="403" t="s">
        <v>59</v>
      </c>
      <c r="E32" s="402">
        <f t="shared" si="4"/>
        <v>0</v>
      </c>
      <c r="F32" s="371"/>
      <c r="G32" s="371"/>
      <c r="H32" s="371"/>
      <c r="I32" s="371"/>
      <c r="J32" s="371"/>
      <c r="K32" s="371"/>
      <c r="L32" s="371"/>
      <c r="M32" s="371"/>
      <c r="N32" s="371"/>
      <c r="O32" s="371"/>
      <c r="P32" s="371"/>
      <c r="Q32" s="371"/>
      <c r="R32" s="371"/>
      <c r="S32" s="401" t="s">
        <v>1434</v>
      </c>
      <c r="T32" s="37"/>
    </row>
    <row r="33" spans="2:20" ht="16.149999999999999" customHeight="1" x14ac:dyDescent="0.2">
      <c r="B33" s="124" t="s">
        <v>1435</v>
      </c>
      <c r="C33" s="551"/>
      <c r="D33" s="403" t="s">
        <v>59</v>
      </c>
      <c r="E33" s="402">
        <f t="shared" si="4"/>
        <v>0</v>
      </c>
      <c r="F33" s="371"/>
      <c r="G33" s="371"/>
      <c r="H33" s="371"/>
      <c r="I33" s="371"/>
      <c r="J33" s="371"/>
      <c r="K33" s="371"/>
      <c r="L33" s="371"/>
      <c r="M33" s="371"/>
      <c r="N33" s="371"/>
      <c r="O33" s="371"/>
      <c r="P33" s="371"/>
      <c r="Q33" s="371"/>
      <c r="R33" s="371"/>
      <c r="S33" s="401" t="s">
        <v>1436</v>
      </c>
      <c r="T33" s="37"/>
    </row>
    <row r="34" spans="2:20" ht="16.149999999999999" customHeight="1" x14ac:dyDescent="0.2">
      <c r="B34" s="56" t="s">
        <v>1437</v>
      </c>
      <c r="C34" s="551"/>
      <c r="D34" s="272" t="s">
        <v>61</v>
      </c>
      <c r="E34" s="402">
        <f>SUM(F34:R34)</f>
        <v>0</v>
      </c>
      <c r="F34" s="371"/>
      <c r="G34" s="371"/>
      <c r="H34" s="371"/>
      <c r="I34" s="371"/>
      <c r="J34" s="371"/>
      <c r="K34" s="371"/>
      <c r="L34" s="371"/>
      <c r="M34" s="371"/>
      <c r="N34" s="371"/>
      <c r="O34" s="371"/>
      <c r="P34" s="371"/>
      <c r="Q34" s="371"/>
      <c r="R34" s="371"/>
      <c r="S34" s="401" t="s">
        <v>1438</v>
      </c>
      <c r="T34" s="37"/>
    </row>
    <row r="35" spans="2:20" ht="25.5" x14ac:dyDescent="0.2">
      <c r="B35" s="185" t="s">
        <v>1439</v>
      </c>
      <c r="C35" s="551"/>
      <c r="D35" s="403" t="s">
        <v>59</v>
      </c>
      <c r="E35" s="402">
        <f>SUM(F35:R35)</f>
        <v>0</v>
      </c>
      <c r="F35" s="371"/>
      <c r="G35" s="371"/>
      <c r="H35" s="371"/>
      <c r="I35" s="371"/>
      <c r="J35" s="371"/>
      <c r="K35" s="371"/>
      <c r="L35" s="371"/>
      <c r="M35" s="371"/>
      <c r="N35" s="371"/>
      <c r="O35" s="371"/>
      <c r="P35" s="371"/>
      <c r="Q35" s="371"/>
      <c r="R35" s="371"/>
      <c r="S35" s="401" t="s">
        <v>1440</v>
      </c>
      <c r="T35" s="37"/>
    </row>
    <row r="36" spans="2:20" ht="16.149999999999999" customHeight="1" thickBot="1" x14ac:dyDescent="0.25">
      <c r="B36" s="185" t="s">
        <v>271</v>
      </c>
      <c r="C36" s="551"/>
      <c r="D36" s="403" t="s">
        <v>59</v>
      </c>
      <c r="E36" s="402">
        <f>SUM(F36:R36)</f>
        <v>0</v>
      </c>
      <c r="F36" s="567"/>
      <c r="G36" s="567"/>
      <c r="H36" s="567"/>
      <c r="I36" s="567"/>
      <c r="J36" s="567"/>
      <c r="K36" s="567"/>
      <c r="L36" s="567"/>
      <c r="M36" s="567"/>
      <c r="N36" s="567"/>
      <c r="O36" s="567"/>
      <c r="P36" s="567"/>
      <c r="Q36" s="567"/>
      <c r="R36" s="567"/>
      <c r="S36" s="401" t="s">
        <v>1441</v>
      </c>
      <c r="T36" s="37"/>
    </row>
    <row r="37" spans="2:20" ht="26.25" thickBot="1" x14ac:dyDescent="0.25">
      <c r="B37" s="125" t="s">
        <v>2509</v>
      </c>
      <c r="C37" s="551"/>
      <c r="D37" s="179" t="s">
        <v>61</v>
      </c>
      <c r="E37" s="275">
        <f>SUM(F37:R37)</f>
        <v>0</v>
      </c>
      <c r="F37" s="275">
        <f>SUM(F28:F36)</f>
        <v>0</v>
      </c>
      <c r="G37" s="275">
        <f t="shared" ref="G37:Q37" si="5">SUM(G28:G36)</f>
        <v>0</v>
      </c>
      <c r="H37" s="275">
        <f t="shared" si="5"/>
        <v>0</v>
      </c>
      <c r="I37" s="275">
        <f t="shared" si="5"/>
        <v>0</v>
      </c>
      <c r="J37" s="275">
        <f t="shared" si="5"/>
        <v>0</v>
      </c>
      <c r="K37" s="275">
        <f t="shared" si="5"/>
        <v>0</v>
      </c>
      <c r="L37" s="275">
        <f t="shared" si="5"/>
        <v>0</v>
      </c>
      <c r="M37" s="275">
        <f t="shared" si="5"/>
        <v>0</v>
      </c>
      <c r="N37" s="275">
        <f t="shared" si="5"/>
        <v>0</v>
      </c>
      <c r="O37" s="275">
        <f t="shared" si="5"/>
        <v>0</v>
      </c>
      <c r="P37" s="275">
        <f t="shared" si="5"/>
        <v>0</v>
      </c>
      <c r="Q37" s="275">
        <f t="shared" si="5"/>
        <v>0</v>
      </c>
      <c r="R37" s="275">
        <f>SUM(R28:R36)</f>
        <v>0</v>
      </c>
      <c r="S37" s="401" t="s">
        <v>1442</v>
      </c>
      <c r="T37" s="37"/>
    </row>
    <row r="38" spans="2:20" ht="16.149999999999999" customHeight="1" thickTop="1" thickBot="1" x14ac:dyDescent="0.25">
      <c r="B38" s="45"/>
      <c r="C38" s="45"/>
      <c r="D38" s="45"/>
      <c r="E38" s="45"/>
      <c r="F38" s="45"/>
      <c r="G38" s="45"/>
      <c r="H38" s="45"/>
      <c r="I38" s="45"/>
      <c r="J38" s="45"/>
      <c r="K38" s="45"/>
      <c r="L38" s="45"/>
      <c r="M38" s="45"/>
      <c r="N38" s="45"/>
      <c r="O38" s="45"/>
      <c r="P38" s="45"/>
      <c r="Q38" s="45"/>
      <c r="R38" s="45"/>
      <c r="S38" s="46"/>
    </row>
    <row r="39" spans="2:20" ht="16.149999999999999" customHeight="1" thickTop="1" thickBot="1" x14ac:dyDescent="0.25">
      <c r="B39" s="35"/>
      <c r="C39" s="35"/>
      <c r="D39" s="35"/>
      <c r="E39" s="35"/>
      <c r="F39" s="519" t="s">
        <v>2455</v>
      </c>
      <c r="G39" s="509">
        <v>4</v>
      </c>
    </row>
    <row r="40" spans="2:20" ht="16.149999999999999" customHeight="1" thickTop="1" x14ac:dyDescent="0.2">
      <c r="B40" s="142" t="s">
        <v>1457</v>
      </c>
      <c r="C40" s="49"/>
      <c r="D40" s="49"/>
      <c r="E40" s="388" t="s">
        <v>1402</v>
      </c>
      <c r="F40" s="345" t="s">
        <v>1443</v>
      </c>
      <c r="G40" s="390" t="s">
        <v>55</v>
      </c>
      <c r="H40" s="37"/>
    </row>
    <row r="41" spans="2:20" ht="16.149999999999999" customHeight="1" x14ac:dyDescent="0.2">
      <c r="B41" s="50"/>
      <c r="C41"/>
      <c r="D41" s="783"/>
      <c r="E41" s="669" t="s">
        <v>2598</v>
      </c>
      <c r="F41" s="669" t="s">
        <v>1877</v>
      </c>
      <c r="G41" s="39"/>
      <c r="H41" s="37"/>
    </row>
    <row r="42" spans="2:20" ht="16.149999999999999" customHeight="1" thickBot="1" x14ac:dyDescent="0.25">
      <c r="B42" s="51"/>
      <c r="C42" s="13"/>
      <c r="D42" s="784"/>
      <c r="E42" s="52" t="s">
        <v>56</v>
      </c>
      <c r="F42" s="52" t="s">
        <v>56</v>
      </c>
      <c r="G42" s="401" t="s">
        <v>57</v>
      </c>
      <c r="H42" s="37"/>
    </row>
    <row r="43" spans="2:20" ht="16.149999999999999" customHeight="1" x14ac:dyDescent="0.2">
      <c r="B43" s="262" t="s">
        <v>1458</v>
      </c>
      <c r="C43" s="70"/>
      <c r="D43"/>
      <c r="E43" s="1"/>
      <c r="F43" s="1"/>
      <c r="G43" s="40"/>
      <c r="H43" s="37"/>
    </row>
    <row r="44" spans="2:20" ht="16.149999999999999" customHeight="1" x14ac:dyDescent="0.2">
      <c r="B44" s="186" t="s">
        <v>171</v>
      </c>
      <c r="C44" s="551"/>
      <c r="D44" s="403" t="s">
        <v>61</v>
      </c>
      <c r="E44" s="385"/>
      <c r="F44" s="371"/>
      <c r="G44" s="401" t="s">
        <v>1459</v>
      </c>
      <c r="H44" s="37"/>
    </row>
    <row r="45" spans="2:20" ht="16.149999999999999" customHeight="1" x14ac:dyDescent="0.2">
      <c r="B45" s="186" t="s">
        <v>165</v>
      </c>
      <c r="C45" s="551"/>
      <c r="D45" s="272" t="s">
        <v>61</v>
      </c>
      <c r="E45" s="385"/>
      <c r="F45" s="371"/>
      <c r="G45" s="401" t="s">
        <v>1460</v>
      </c>
      <c r="H45" s="37"/>
    </row>
    <row r="46" spans="2:20" ht="16.149999999999999" customHeight="1" thickBot="1" x14ac:dyDescent="0.25">
      <c r="B46" s="186" t="s">
        <v>687</v>
      </c>
      <c r="C46" s="551"/>
      <c r="D46" s="272" t="s">
        <v>61</v>
      </c>
      <c r="E46" s="385"/>
      <c r="F46" s="371"/>
      <c r="G46" s="401" t="s">
        <v>1461</v>
      </c>
      <c r="H46" s="37"/>
    </row>
    <row r="47" spans="2:20" ht="16.149999999999999" customHeight="1" thickBot="1" x14ac:dyDescent="0.25">
      <c r="B47" s="190" t="s">
        <v>19</v>
      </c>
      <c r="C47" s="554"/>
      <c r="D47" s="179" t="s">
        <v>61</v>
      </c>
      <c r="E47" s="275">
        <f>SUM(E44:E46)</f>
        <v>0</v>
      </c>
      <c r="F47" s="275">
        <f>SUM(F44:F46)</f>
        <v>0</v>
      </c>
      <c r="G47" s="401" t="s">
        <v>1462</v>
      </c>
      <c r="H47" s="37"/>
    </row>
    <row r="48" spans="2:20" ht="16.149999999999999" customHeight="1" thickTop="1" x14ac:dyDescent="0.2">
      <c r="B48" s="45"/>
      <c r="C48" s="45"/>
      <c r="D48" s="45"/>
      <c r="E48" s="45"/>
      <c r="F48" s="45"/>
      <c r="G48" s="46"/>
    </row>
  </sheetData>
  <sheetProtection algorithmName="SHA-512" hashValue="rxxTVLMfqWj9kAkUv2OvSyf8nfuQRy8epoFYIH/fyL6CtJIasyS1pNfIDzwA+2yVOCUyary1aQcuQyQxlLMMfg==" saltValue="hQZPW88R2eoJAkVgZM9MQw==" spinCount="100000" sheet="1" objects="1" scenarios="1"/>
  <mergeCells count="5">
    <mergeCell ref="D41:D42"/>
    <mergeCell ref="B6:B7"/>
    <mergeCell ref="D7:D9"/>
    <mergeCell ref="B22:B23"/>
    <mergeCell ref="D23:D25"/>
  </mergeCells>
  <pageMargins left="0.7" right="0.7" top="0.75" bottom="0.75" header="0.3" footer="0.3"/>
  <pageSetup paperSize="9" scale="4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0C72F-B5D3-42DA-B686-D6A745C8E3FA}">
  <sheetPr codeName="Sheet77">
    <tabColor theme="2"/>
    <pageSetUpPr fitToPage="1"/>
  </sheetPr>
  <dimension ref="B1:N53"/>
  <sheetViews>
    <sheetView showGridLines="0" zoomScale="85" zoomScaleNormal="85" workbookViewId="0"/>
  </sheetViews>
  <sheetFormatPr defaultColWidth="9.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12" width="15.28515625" style="15" customWidth="1"/>
    <col min="13" max="40" width="13.28515625" style="15" customWidth="1"/>
    <col min="41" max="16384" width="9.28515625" style="15"/>
  </cols>
  <sheetData>
    <row r="1" spans="2:14" ht="18.75" customHeight="1" x14ac:dyDescent="0.2">
      <c r="B1" s="16"/>
    </row>
    <row r="2" spans="2:14" ht="18.75" customHeight="1" x14ac:dyDescent="0.25">
      <c r="B2" s="17" t="s">
        <v>2456</v>
      </c>
    </row>
    <row r="3" spans="2:14" ht="18.75" customHeight="1" x14ac:dyDescent="0.25">
      <c r="B3" s="17" t="str">
        <f ca="1">MID(CELL("filename",E3),FIND("]",CELL("filename",E4))+1,99)</f>
        <v>TAC17 Inventories</v>
      </c>
    </row>
    <row r="4" spans="2:14" ht="18.75" customHeight="1" thickBot="1" x14ac:dyDescent="0.25">
      <c r="B4" s="18" t="s">
        <v>3</v>
      </c>
    </row>
    <row r="5" spans="2:14" ht="16.149999999999999" customHeight="1" thickTop="1" thickBot="1" x14ac:dyDescent="0.25">
      <c r="B5" s="35"/>
      <c r="C5" s="35"/>
      <c r="D5" s="35"/>
      <c r="E5" s="35"/>
      <c r="F5" s="35"/>
      <c r="G5" s="35"/>
      <c r="H5" s="35"/>
      <c r="I5" s="35"/>
      <c r="J5" s="35"/>
      <c r="K5" s="35"/>
      <c r="L5" s="519" t="s">
        <v>2455</v>
      </c>
      <c r="M5" s="509">
        <v>1</v>
      </c>
    </row>
    <row r="6" spans="2:14" ht="16.149999999999999" customHeight="1" thickTop="1" x14ac:dyDescent="0.2">
      <c r="B6" s="156" t="s">
        <v>2515</v>
      </c>
      <c r="C6"/>
      <c r="D6"/>
      <c r="E6" s="344" t="s">
        <v>1463</v>
      </c>
      <c r="F6" s="344" t="s">
        <v>1464</v>
      </c>
      <c r="G6" s="344" t="s">
        <v>1465</v>
      </c>
      <c r="H6" s="344" t="s">
        <v>1466</v>
      </c>
      <c r="I6" s="344" t="s">
        <v>1467</v>
      </c>
      <c r="J6" s="344" t="s">
        <v>1468</v>
      </c>
      <c r="K6" s="344" t="s">
        <v>1469</v>
      </c>
      <c r="L6" s="344" t="s">
        <v>1470</v>
      </c>
      <c r="M6" s="346" t="s">
        <v>55</v>
      </c>
      <c r="N6" s="37"/>
    </row>
    <row r="7" spans="2:14" ht="51" x14ac:dyDescent="0.2">
      <c r="B7" s="50"/>
      <c r="C7"/>
      <c r="D7" s="783" t="s">
        <v>2</v>
      </c>
      <c r="E7" s="27" t="s">
        <v>19</v>
      </c>
      <c r="F7" s="27" t="s">
        <v>1471</v>
      </c>
      <c r="G7" s="27" t="s">
        <v>1472</v>
      </c>
      <c r="H7" s="27" t="s">
        <v>1473</v>
      </c>
      <c r="I7" s="27" t="s">
        <v>1474</v>
      </c>
      <c r="J7" s="27" t="s">
        <v>1475</v>
      </c>
      <c r="K7" s="27" t="s">
        <v>687</v>
      </c>
      <c r="L7" s="71" t="s">
        <v>1476</v>
      </c>
      <c r="M7" s="39"/>
      <c r="N7" s="37"/>
    </row>
    <row r="8" spans="2:14" ht="16.149999999999999" customHeight="1" x14ac:dyDescent="0.2">
      <c r="B8" s="50"/>
      <c r="C8"/>
      <c r="D8" s="783"/>
      <c r="E8" s="28" t="s">
        <v>2457</v>
      </c>
      <c r="F8" s="28" t="s">
        <v>2457</v>
      </c>
      <c r="G8" s="28" t="s">
        <v>2457</v>
      </c>
      <c r="H8" s="28" t="s">
        <v>2457</v>
      </c>
      <c r="I8" s="28" t="s">
        <v>2457</v>
      </c>
      <c r="J8" s="28" t="s">
        <v>2457</v>
      </c>
      <c r="K8" s="28" t="s">
        <v>2457</v>
      </c>
      <c r="L8" s="71" t="s">
        <v>2457</v>
      </c>
      <c r="M8" s="39"/>
      <c r="N8" s="37"/>
    </row>
    <row r="9" spans="2:14" ht="16.149999999999999" customHeight="1" thickBot="1" x14ac:dyDescent="0.25">
      <c r="B9" s="51"/>
      <c r="C9" s="13"/>
      <c r="D9" s="784"/>
      <c r="E9" s="52" t="s">
        <v>56</v>
      </c>
      <c r="F9" s="52" t="s">
        <v>56</v>
      </c>
      <c r="G9" s="52" t="s">
        <v>56</v>
      </c>
      <c r="H9" s="52" t="s">
        <v>56</v>
      </c>
      <c r="I9" s="52" t="s">
        <v>56</v>
      </c>
      <c r="J9" s="52" t="s">
        <v>56</v>
      </c>
      <c r="K9" s="52" t="s">
        <v>56</v>
      </c>
      <c r="L9" s="763" t="s">
        <v>56</v>
      </c>
      <c r="M9" s="362" t="s">
        <v>57</v>
      </c>
      <c r="N9" s="37"/>
    </row>
    <row r="10" spans="2:14" ht="16.149999999999999" customHeight="1" x14ac:dyDescent="0.2">
      <c r="B10" s="191" t="s">
        <v>2516</v>
      </c>
      <c r="C10" s="123"/>
      <c r="D10" s="272" t="s">
        <v>61</v>
      </c>
      <c r="E10" s="382">
        <f t="shared" ref="E10:E24" si="0">SUM(F10:L10)</f>
        <v>0</v>
      </c>
      <c r="F10" s="387">
        <f t="shared" ref="F10:L10" si="1">F48</f>
        <v>0</v>
      </c>
      <c r="G10" s="387">
        <f t="shared" si="1"/>
        <v>0</v>
      </c>
      <c r="H10" s="387">
        <f>H48</f>
        <v>0</v>
      </c>
      <c r="I10" s="387">
        <f t="shared" si="1"/>
        <v>0</v>
      </c>
      <c r="J10" s="387">
        <f t="shared" si="1"/>
        <v>0</v>
      </c>
      <c r="K10" s="387">
        <f t="shared" si="1"/>
        <v>0</v>
      </c>
      <c r="L10" s="387">
        <f t="shared" si="1"/>
        <v>0</v>
      </c>
      <c r="M10" s="362" t="s">
        <v>1477</v>
      </c>
      <c r="N10" s="37"/>
    </row>
    <row r="11" spans="2:14" ht="16.149999999999999" customHeight="1" x14ac:dyDescent="0.2">
      <c r="B11" s="124" t="s">
        <v>1035</v>
      </c>
      <c r="C11" s="100"/>
      <c r="D11" s="386" t="s">
        <v>61</v>
      </c>
      <c r="E11" s="382">
        <f t="shared" si="0"/>
        <v>0</v>
      </c>
      <c r="F11" s="567"/>
      <c r="G11" s="567"/>
      <c r="H11" s="567"/>
      <c r="I11" s="567"/>
      <c r="J11" s="567"/>
      <c r="K11" s="567"/>
      <c r="L11" s="567"/>
      <c r="M11" s="362" t="s">
        <v>1480</v>
      </c>
      <c r="N11" s="37"/>
    </row>
    <row r="12" spans="2:14" ht="16.149999999999999" customHeight="1" x14ac:dyDescent="0.2">
      <c r="B12" s="124" t="s">
        <v>1037</v>
      </c>
      <c r="C12" s="100"/>
      <c r="D12" s="386" t="s">
        <v>1</v>
      </c>
      <c r="E12" s="382">
        <f t="shared" si="0"/>
        <v>0</v>
      </c>
      <c r="F12" s="566"/>
      <c r="G12" s="566"/>
      <c r="H12" s="566"/>
      <c r="I12" s="566"/>
      <c r="J12" s="566"/>
      <c r="K12" s="566"/>
      <c r="L12" s="566"/>
      <c r="M12" s="362" t="s">
        <v>1481</v>
      </c>
      <c r="N12" s="37"/>
    </row>
    <row r="13" spans="2:14" ht="16.149999999999999" customHeight="1" x14ac:dyDescent="0.2">
      <c r="B13" s="641" t="s">
        <v>1482</v>
      </c>
      <c r="C13" s="181"/>
      <c r="D13" s="386" t="s">
        <v>61</v>
      </c>
      <c r="E13" s="382">
        <f t="shared" si="0"/>
        <v>0</v>
      </c>
      <c r="F13" s="385"/>
      <c r="G13" s="385"/>
      <c r="H13" s="366"/>
      <c r="I13" s="385"/>
      <c r="J13" s="385"/>
      <c r="K13" s="385"/>
      <c r="L13" s="366"/>
      <c r="M13" s="362" t="s">
        <v>1483</v>
      </c>
      <c r="N13" s="37"/>
    </row>
    <row r="14" spans="2:14" ht="16.149999999999999" customHeight="1" x14ac:dyDescent="0.2">
      <c r="B14" s="92" t="s">
        <v>1484</v>
      </c>
      <c r="C14" s="384" t="s">
        <v>0</v>
      </c>
      <c r="D14" s="386" t="s">
        <v>61</v>
      </c>
      <c r="E14" s="382">
        <f t="shared" si="0"/>
        <v>0</v>
      </c>
      <c r="F14" s="366"/>
      <c r="G14" s="366"/>
      <c r="H14" s="385"/>
      <c r="I14" s="366"/>
      <c r="J14" s="366"/>
      <c r="K14" s="366"/>
      <c r="L14" s="366"/>
      <c r="M14" s="362" t="s">
        <v>1485</v>
      </c>
      <c r="N14" s="37"/>
    </row>
    <row r="15" spans="2:14" ht="16.149999999999999" customHeight="1" x14ac:dyDescent="0.2">
      <c r="B15" s="92" t="s">
        <v>1486</v>
      </c>
      <c r="C15" s="384" t="s">
        <v>0</v>
      </c>
      <c r="D15" s="386" t="s">
        <v>61</v>
      </c>
      <c r="E15" s="382">
        <f t="shared" si="0"/>
        <v>0</v>
      </c>
      <c r="F15" s="366"/>
      <c r="G15" s="366"/>
      <c r="H15" s="385"/>
      <c r="I15" s="366"/>
      <c r="J15" s="366"/>
      <c r="K15" s="366"/>
      <c r="L15" s="366"/>
      <c r="M15" s="362" t="s">
        <v>1487</v>
      </c>
      <c r="N15" s="37"/>
    </row>
    <row r="16" spans="2:14" ht="28.15" customHeight="1" x14ac:dyDescent="0.2">
      <c r="B16" s="120" t="s">
        <v>2594</v>
      </c>
      <c r="C16" s="384" t="s">
        <v>0</v>
      </c>
      <c r="D16" s="386" t="s">
        <v>61</v>
      </c>
      <c r="E16" s="382">
        <f t="shared" si="0"/>
        <v>0</v>
      </c>
      <c r="F16" s="366"/>
      <c r="G16" s="366"/>
      <c r="H16" s="366"/>
      <c r="I16" s="366"/>
      <c r="J16" s="366"/>
      <c r="K16" s="366"/>
      <c r="L16" s="366"/>
      <c r="M16" s="362" t="s">
        <v>1488</v>
      </c>
      <c r="N16" s="37"/>
    </row>
    <row r="17" spans="2:14" ht="16.149999999999999" customHeight="1" x14ac:dyDescent="0.2">
      <c r="B17" s="642" t="s">
        <v>2513</v>
      </c>
      <c r="C17" s="384" t="s">
        <v>0</v>
      </c>
      <c r="D17" s="386" t="s">
        <v>59</v>
      </c>
      <c r="E17" s="382">
        <f t="shared" si="0"/>
        <v>0</v>
      </c>
      <c r="F17" s="385"/>
      <c r="G17" s="385"/>
      <c r="H17" s="385"/>
      <c r="I17" s="385"/>
      <c r="J17" s="385"/>
      <c r="K17" s="385"/>
      <c r="L17" s="366"/>
      <c r="M17" s="362" t="s">
        <v>1489</v>
      </c>
      <c r="N17" s="37"/>
    </row>
    <row r="18" spans="2:14" ht="16.149999999999999" customHeight="1" x14ac:dyDescent="0.2">
      <c r="B18" s="242" t="s">
        <v>1515</v>
      </c>
      <c r="C18" s="99"/>
      <c r="D18" s="386" t="s">
        <v>59</v>
      </c>
      <c r="E18" s="382">
        <f t="shared" si="0"/>
        <v>0</v>
      </c>
      <c r="F18" s="385"/>
      <c r="G18" s="385"/>
      <c r="H18" s="385"/>
      <c r="I18" s="385"/>
      <c r="J18" s="385"/>
      <c r="K18" s="385"/>
      <c r="L18" s="366"/>
      <c r="M18" s="362" t="s">
        <v>1490</v>
      </c>
      <c r="N18" s="37"/>
    </row>
    <row r="19" spans="2:14" ht="16.149999999999999" customHeight="1" x14ac:dyDescent="0.2">
      <c r="B19" s="643" t="s">
        <v>1491</v>
      </c>
      <c r="C19" s="100"/>
      <c r="D19" s="386" t="s">
        <v>61</v>
      </c>
      <c r="E19" s="382">
        <f t="shared" si="0"/>
        <v>0</v>
      </c>
      <c r="F19" s="385"/>
      <c r="G19" s="385"/>
      <c r="H19" s="385"/>
      <c r="I19" s="385"/>
      <c r="J19" s="385"/>
      <c r="K19" s="385"/>
      <c r="L19" s="366"/>
      <c r="M19" s="362" t="s">
        <v>1492</v>
      </c>
      <c r="N19" s="37"/>
    </row>
    <row r="20" spans="2:14" ht="25.5" x14ac:dyDescent="0.2">
      <c r="B20" s="81" t="s">
        <v>1493</v>
      </c>
      <c r="C20"/>
      <c r="D20" s="400" t="s">
        <v>1494</v>
      </c>
      <c r="E20" s="382">
        <f t="shared" si="0"/>
        <v>0</v>
      </c>
      <c r="F20" s="385"/>
      <c r="G20" s="385"/>
      <c r="H20" s="366"/>
      <c r="I20" s="387">
        <f>-SUM(F20:G20,J20:K20)</f>
        <v>0</v>
      </c>
      <c r="J20" s="385"/>
      <c r="K20" s="385"/>
      <c r="L20" s="366"/>
      <c r="M20" s="362" t="s">
        <v>1495</v>
      </c>
      <c r="N20" s="37"/>
    </row>
    <row r="21" spans="2:14" ht="16.149999999999999" customHeight="1" x14ac:dyDescent="0.2">
      <c r="B21" s="642" t="s">
        <v>687</v>
      </c>
      <c r="C21" s="384" t="s">
        <v>0</v>
      </c>
      <c r="D21" s="386" t="s">
        <v>1</v>
      </c>
      <c r="E21" s="382">
        <f t="shared" si="0"/>
        <v>0</v>
      </c>
      <c r="F21" s="366"/>
      <c r="G21" s="366"/>
      <c r="H21" s="366"/>
      <c r="I21" s="366"/>
      <c r="J21" s="366"/>
      <c r="K21" s="366"/>
      <c r="L21" s="366"/>
      <c r="M21" s="362" t="s">
        <v>1496</v>
      </c>
      <c r="N21" s="37"/>
    </row>
    <row r="22" spans="2:14" ht="16.149999999999999" customHeight="1" x14ac:dyDescent="0.2">
      <c r="B22" s="242" t="s">
        <v>1497</v>
      </c>
      <c r="C22" s="99"/>
      <c r="D22" s="386" t="s">
        <v>1</v>
      </c>
      <c r="E22" s="382">
        <f t="shared" si="0"/>
        <v>0</v>
      </c>
      <c r="F22" s="366"/>
      <c r="G22" s="366"/>
      <c r="H22" s="366"/>
      <c r="I22" s="366"/>
      <c r="J22" s="366"/>
      <c r="K22" s="366"/>
      <c r="L22" s="566"/>
      <c r="M22" s="362" t="s">
        <v>1498</v>
      </c>
      <c r="N22" s="37"/>
    </row>
    <row r="23" spans="2:14" ht="16.149999999999999" customHeight="1" thickBot="1" x14ac:dyDescent="0.25">
      <c r="B23" s="242" t="s">
        <v>271</v>
      </c>
      <c r="C23" s="99"/>
      <c r="D23" s="386" t="s">
        <v>59</v>
      </c>
      <c r="E23" s="382">
        <f t="shared" si="0"/>
        <v>0</v>
      </c>
      <c r="F23" s="567"/>
      <c r="G23" s="567"/>
      <c r="H23" s="567"/>
      <c r="I23" s="567"/>
      <c r="J23" s="567"/>
      <c r="K23" s="567"/>
      <c r="L23" s="567"/>
      <c r="M23" s="362" t="s">
        <v>1499</v>
      </c>
      <c r="N23" s="37"/>
    </row>
    <row r="24" spans="2:14" ht="16.149999999999999" customHeight="1" x14ac:dyDescent="0.2">
      <c r="B24" s="192" t="s">
        <v>2517</v>
      </c>
      <c r="C24" s="100"/>
      <c r="D24" s="386" t="s">
        <v>61</v>
      </c>
      <c r="E24" s="275">
        <f t="shared" si="0"/>
        <v>0</v>
      </c>
      <c r="F24" s="275">
        <f>SUM(F10:F23)</f>
        <v>0</v>
      </c>
      <c r="G24" s="275">
        <f t="shared" ref="G24:L24" si="2">SUM(G10:G23)</f>
        <v>0</v>
      </c>
      <c r="H24" s="275">
        <f t="shared" si="2"/>
        <v>0</v>
      </c>
      <c r="I24" s="275">
        <f>SUM(I10:I23)</f>
        <v>0</v>
      </c>
      <c r="J24" s="275">
        <f t="shared" si="2"/>
        <v>0</v>
      </c>
      <c r="K24" s="275">
        <f t="shared" si="2"/>
        <v>0</v>
      </c>
      <c r="L24" s="275">
        <f t="shared" si="2"/>
        <v>0</v>
      </c>
      <c r="M24" s="362" t="s">
        <v>1500</v>
      </c>
      <c r="N24" s="37"/>
    </row>
    <row r="25" spans="2:14" ht="16.149999999999999" customHeight="1" x14ac:dyDescent="0.2">
      <c r="B25" s="60" t="s">
        <v>16</v>
      </c>
      <c r="C25"/>
      <c r="D25"/>
      <c r="E25" s="1"/>
      <c r="F25" s="1"/>
      <c r="G25" s="1"/>
      <c r="H25" s="1"/>
      <c r="I25" s="1"/>
      <c r="J25" s="1"/>
      <c r="K25" s="1"/>
      <c r="L25" s="1"/>
      <c r="M25" s="40"/>
      <c r="N25" s="37"/>
    </row>
    <row r="26" spans="2:14" ht="16.149999999999999" customHeight="1" x14ac:dyDescent="0.2">
      <c r="B26" s="124" t="s">
        <v>1501</v>
      </c>
      <c r="C26" s="100"/>
      <c r="D26" s="386" t="s">
        <v>61</v>
      </c>
      <c r="E26" s="382">
        <f>SUM(F26:L26)</f>
        <v>0</v>
      </c>
      <c r="F26" s="387">
        <f t="shared" ref="F26:L26" si="3">F24-F27</f>
        <v>0</v>
      </c>
      <c r="G26" s="387">
        <f t="shared" si="3"/>
        <v>0</v>
      </c>
      <c r="H26" s="387">
        <f t="shared" si="3"/>
        <v>0</v>
      </c>
      <c r="I26" s="387">
        <f t="shared" si="3"/>
        <v>0</v>
      </c>
      <c r="J26" s="387">
        <f t="shared" si="3"/>
        <v>0</v>
      </c>
      <c r="K26" s="387">
        <f t="shared" si="3"/>
        <v>0</v>
      </c>
      <c r="L26" s="387">
        <f t="shared" si="3"/>
        <v>0</v>
      </c>
      <c r="M26" s="362" t="s">
        <v>1502</v>
      </c>
      <c r="N26" s="37"/>
    </row>
    <row r="27" spans="2:14" ht="16.149999999999999" customHeight="1" thickBot="1" x14ac:dyDescent="0.25">
      <c r="B27" s="139" t="s">
        <v>1503</v>
      </c>
      <c r="C27" s="66"/>
      <c r="D27" s="267" t="s">
        <v>61</v>
      </c>
      <c r="E27" s="382">
        <f>SUM(F27:L27)</f>
        <v>0</v>
      </c>
      <c r="F27" s="385"/>
      <c r="G27" s="385"/>
      <c r="H27" s="385"/>
      <c r="I27" s="385"/>
      <c r="J27" s="385"/>
      <c r="K27" s="385"/>
      <c r="L27" s="385"/>
      <c r="M27" s="362" t="s">
        <v>1504</v>
      </c>
      <c r="N27" s="37"/>
    </row>
    <row r="28" spans="2:14" ht="16.149999999999999" customHeight="1" thickTop="1" thickBot="1" x14ac:dyDescent="0.25">
      <c r="B28" s="45"/>
      <c r="C28" s="45"/>
      <c r="D28" s="45"/>
      <c r="E28" s="45"/>
      <c r="F28" s="45"/>
      <c r="G28" s="45"/>
      <c r="H28" s="45"/>
      <c r="I28" s="45"/>
      <c r="J28" s="45"/>
      <c r="K28" s="45"/>
      <c r="L28" s="45"/>
      <c r="M28" s="46"/>
    </row>
    <row r="29" spans="2:14" ht="16.149999999999999" customHeight="1" thickTop="1" thickBot="1" x14ac:dyDescent="0.25">
      <c r="L29" s="519" t="s">
        <v>2455</v>
      </c>
      <c r="M29" s="509">
        <v>3</v>
      </c>
    </row>
    <row r="30" spans="2:14" ht="16.149999999999999" customHeight="1" thickTop="1" x14ac:dyDescent="0.2">
      <c r="B30" s="48" t="s">
        <v>2510</v>
      </c>
      <c r="C30" s="49"/>
      <c r="D30" s="49"/>
      <c r="E30" s="253" t="s">
        <v>1505</v>
      </c>
      <c r="F30" s="253" t="s">
        <v>1506</v>
      </c>
      <c r="G30" s="253" t="s">
        <v>1507</v>
      </c>
      <c r="H30" s="253" t="s">
        <v>1508</v>
      </c>
      <c r="I30" s="253" t="s">
        <v>1509</v>
      </c>
      <c r="J30" s="253" t="s">
        <v>1510</v>
      </c>
      <c r="K30" s="253" t="s">
        <v>1511</v>
      </c>
      <c r="L30" s="520" t="s">
        <v>1512</v>
      </c>
      <c r="M30" s="510" t="s">
        <v>55</v>
      </c>
    </row>
    <row r="31" spans="2:14" ht="51" x14ac:dyDescent="0.2">
      <c r="B31" s="50"/>
      <c r="C31"/>
      <c r="D31" s="783" t="s">
        <v>2</v>
      </c>
      <c r="E31" s="27" t="s">
        <v>19</v>
      </c>
      <c r="F31" s="27" t="s">
        <v>1471</v>
      </c>
      <c r="G31" s="27" t="s">
        <v>1472</v>
      </c>
      <c r="H31" s="27" t="s">
        <v>1473</v>
      </c>
      <c r="I31" s="27" t="s">
        <v>1474</v>
      </c>
      <c r="J31" s="27" t="s">
        <v>1475</v>
      </c>
      <c r="K31" s="27" t="s">
        <v>687</v>
      </c>
      <c r="L31" s="71" t="s">
        <v>1476</v>
      </c>
      <c r="M31" s="39"/>
    </row>
    <row r="32" spans="2:14" ht="16.149999999999999" customHeight="1" x14ac:dyDescent="0.2">
      <c r="B32" s="50"/>
      <c r="C32"/>
      <c r="D32" s="783"/>
      <c r="E32" s="28" t="s">
        <v>1878</v>
      </c>
      <c r="F32" s="28" t="s">
        <v>1878</v>
      </c>
      <c r="G32" s="28" t="s">
        <v>1878</v>
      </c>
      <c r="H32" s="28" t="s">
        <v>1878</v>
      </c>
      <c r="I32" s="28" t="s">
        <v>1878</v>
      </c>
      <c r="J32" s="28" t="s">
        <v>1878</v>
      </c>
      <c r="K32" s="28" t="s">
        <v>1878</v>
      </c>
      <c r="L32" s="71" t="s">
        <v>1878</v>
      </c>
      <c r="M32" s="39"/>
    </row>
    <row r="33" spans="2:13" ht="16.149999999999999" customHeight="1" thickBot="1" x14ac:dyDescent="0.25">
      <c r="B33" s="51"/>
      <c r="C33" s="13"/>
      <c r="D33" s="784"/>
      <c r="E33" s="52" t="s">
        <v>56</v>
      </c>
      <c r="F33" s="52" t="s">
        <v>56</v>
      </c>
      <c r="G33" s="52" t="s">
        <v>56</v>
      </c>
      <c r="H33" s="52" t="s">
        <v>56</v>
      </c>
      <c r="I33" s="52" t="s">
        <v>56</v>
      </c>
      <c r="J33" s="52" t="s">
        <v>56</v>
      </c>
      <c r="K33" s="52" t="s">
        <v>56</v>
      </c>
      <c r="L33" s="763" t="s">
        <v>56</v>
      </c>
      <c r="M33" s="487" t="s">
        <v>57</v>
      </c>
    </row>
    <row r="34" spans="2:13" ht="16.149999999999999" customHeight="1" x14ac:dyDescent="0.2">
      <c r="B34" s="191" t="s">
        <v>2511</v>
      </c>
      <c r="C34" s="123"/>
      <c r="D34" s="482" t="s">
        <v>61</v>
      </c>
      <c r="E34" s="525">
        <f t="shared" ref="E34:E48" si="4">SUM(F34:L34)</f>
        <v>0</v>
      </c>
      <c r="F34" s="526"/>
      <c r="G34" s="526"/>
      <c r="H34" s="526"/>
      <c r="I34" s="526"/>
      <c r="J34" s="526"/>
      <c r="K34" s="526"/>
      <c r="L34" s="526"/>
      <c r="M34" s="487" t="s">
        <v>1477</v>
      </c>
    </row>
    <row r="35" spans="2:13" ht="16.149999999999999" customHeight="1" thickBot="1" x14ac:dyDescent="0.25">
      <c r="B35" s="194" t="s">
        <v>222</v>
      </c>
      <c r="C35" s="99"/>
      <c r="D35" s="524" t="s">
        <v>1</v>
      </c>
      <c r="E35" s="525">
        <f t="shared" si="4"/>
        <v>0</v>
      </c>
      <c r="F35" s="526"/>
      <c r="G35" s="526"/>
      <c r="H35" s="526"/>
      <c r="I35" s="526"/>
      <c r="J35" s="526"/>
      <c r="K35" s="526"/>
      <c r="L35" s="528"/>
      <c r="M35" s="529" t="s">
        <v>1478</v>
      </c>
    </row>
    <row r="36" spans="2:13" ht="16.149999999999999" customHeight="1" x14ac:dyDescent="0.2">
      <c r="B36" s="192" t="s">
        <v>2512</v>
      </c>
      <c r="C36" s="100"/>
      <c r="D36" s="524" t="s">
        <v>61</v>
      </c>
      <c r="E36" s="530">
        <f t="shared" si="4"/>
        <v>0</v>
      </c>
      <c r="F36" s="530">
        <f>SUM(F34:F35)</f>
        <v>0</v>
      </c>
      <c r="G36" s="530">
        <f t="shared" ref="G36:L36" si="5">SUM(G34:G35)</f>
        <v>0</v>
      </c>
      <c r="H36" s="530">
        <f t="shared" si="5"/>
        <v>0</v>
      </c>
      <c r="I36" s="530">
        <f t="shared" si="5"/>
        <v>0</v>
      </c>
      <c r="J36" s="530">
        <f t="shared" si="5"/>
        <v>0</v>
      </c>
      <c r="K36" s="530">
        <f t="shared" si="5"/>
        <v>0</v>
      </c>
      <c r="L36" s="530">
        <f t="shared" si="5"/>
        <v>0</v>
      </c>
      <c r="M36" s="487" t="s">
        <v>1479</v>
      </c>
    </row>
    <row r="37" spans="2:13" ht="16.149999999999999" customHeight="1" x14ac:dyDescent="0.2">
      <c r="B37" s="56" t="s">
        <v>1035</v>
      </c>
      <c r="C37"/>
      <c r="D37" s="524" t="s">
        <v>61</v>
      </c>
      <c r="E37" s="525">
        <f t="shared" si="4"/>
        <v>0</v>
      </c>
      <c r="F37" s="584"/>
      <c r="G37" s="584"/>
      <c r="H37" s="584"/>
      <c r="I37" s="584"/>
      <c r="J37" s="584"/>
      <c r="K37" s="584"/>
      <c r="L37" s="584"/>
      <c r="M37" s="487" t="s">
        <v>1480</v>
      </c>
    </row>
    <row r="38" spans="2:13" ht="16.149999999999999" customHeight="1" x14ac:dyDescent="0.2">
      <c r="B38" s="124" t="s">
        <v>1037</v>
      </c>
      <c r="C38" s="100"/>
      <c r="D38" s="524" t="s">
        <v>1</v>
      </c>
      <c r="E38" s="525">
        <f t="shared" si="4"/>
        <v>0</v>
      </c>
      <c r="F38" s="526"/>
      <c r="G38" s="526"/>
      <c r="H38" s="526"/>
      <c r="I38" s="526"/>
      <c r="J38" s="526"/>
      <c r="K38" s="526"/>
      <c r="L38" s="526"/>
      <c r="M38" s="487" t="s">
        <v>1481</v>
      </c>
    </row>
    <row r="39" spans="2:13" ht="16.149999999999999" customHeight="1" x14ac:dyDescent="0.2">
      <c r="B39" s="194" t="s">
        <v>1482</v>
      </c>
      <c r="C39" s="99"/>
      <c r="D39" s="524" t="s">
        <v>61</v>
      </c>
      <c r="E39" s="525">
        <f t="shared" si="4"/>
        <v>0</v>
      </c>
      <c r="F39" s="526"/>
      <c r="G39" s="526"/>
      <c r="H39" s="528"/>
      <c r="I39" s="526"/>
      <c r="J39" s="526"/>
      <c r="K39" s="526"/>
      <c r="L39" s="528"/>
      <c r="M39" s="529" t="s">
        <v>1483</v>
      </c>
    </row>
    <row r="40" spans="2:13" ht="16.149999999999999" customHeight="1" x14ac:dyDescent="0.2">
      <c r="B40" s="194" t="s">
        <v>1513</v>
      </c>
      <c r="C40" s="99"/>
      <c r="D40" s="531" t="s">
        <v>61</v>
      </c>
      <c r="E40" s="532">
        <f t="shared" si="4"/>
        <v>0</v>
      </c>
      <c r="F40" s="528"/>
      <c r="G40" s="528"/>
      <c r="H40" s="526"/>
      <c r="I40" s="528"/>
      <c r="J40" s="528"/>
      <c r="K40" s="528"/>
      <c r="L40" s="528"/>
      <c r="M40" s="529" t="s">
        <v>1514</v>
      </c>
    </row>
    <row r="41" spans="2:13" ht="16.149999999999999" customHeight="1" x14ac:dyDescent="0.2">
      <c r="B41" s="193" t="s">
        <v>2513</v>
      </c>
      <c r="C41" s="513" t="s">
        <v>0</v>
      </c>
      <c r="D41" s="531" t="s">
        <v>59</v>
      </c>
      <c r="E41" s="532">
        <f t="shared" si="4"/>
        <v>0</v>
      </c>
      <c r="F41" s="516"/>
      <c r="G41" s="516"/>
      <c r="H41" s="516"/>
      <c r="I41" s="516"/>
      <c r="J41" s="516"/>
      <c r="K41" s="516"/>
      <c r="L41" s="528"/>
      <c r="M41" s="529" t="s">
        <v>1489</v>
      </c>
    </row>
    <row r="42" spans="2:13" ht="16.149999999999999" customHeight="1" x14ac:dyDescent="0.2">
      <c r="B42" s="194" t="s">
        <v>1515</v>
      </c>
      <c r="C42" s="99"/>
      <c r="D42" s="531" t="s">
        <v>59</v>
      </c>
      <c r="E42" s="532">
        <f t="shared" si="4"/>
        <v>0</v>
      </c>
      <c r="F42" s="516"/>
      <c r="G42" s="516"/>
      <c r="H42" s="516"/>
      <c r="I42" s="516"/>
      <c r="J42" s="516"/>
      <c r="K42" s="516"/>
      <c r="L42" s="528"/>
      <c r="M42" s="529" t="s">
        <v>1490</v>
      </c>
    </row>
    <row r="43" spans="2:13" ht="16.149999999999999" customHeight="1" x14ac:dyDescent="0.2">
      <c r="B43" s="194" t="s">
        <v>1491</v>
      </c>
      <c r="C43" s="99"/>
      <c r="D43" s="531" t="s">
        <v>61</v>
      </c>
      <c r="E43" s="532">
        <f t="shared" si="4"/>
        <v>0</v>
      </c>
      <c r="F43" s="516"/>
      <c r="G43" s="516"/>
      <c r="H43" s="516"/>
      <c r="I43" s="516"/>
      <c r="J43" s="516"/>
      <c r="K43" s="516"/>
      <c r="L43" s="528"/>
      <c r="M43" s="529" t="s">
        <v>1492</v>
      </c>
    </row>
    <row r="44" spans="2:13" ht="25.5" x14ac:dyDescent="0.2">
      <c r="B44" s="56" t="s">
        <v>1493</v>
      </c>
      <c r="C44"/>
      <c r="D44" s="533" t="s">
        <v>1494</v>
      </c>
      <c r="E44" s="532">
        <f t="shared" si="4"/>
        <v>0</v>
      </c>
      <c r="F44" s="516"/>
      <c r="G44" s="516"/>
      <c r="H44" s="528"/>
      <c r="I44" s="527">
        <f>-SUM(F44:G44,J44:K44)</f>
        <v>0</v>
      </c>
      <c r="J44" s="526"/>
      <c r="K44" s="526"/>
      <c r="L44" s="528"/>
      <c r="M44" s="529" t="s">
        <v>1495</v>
      </c>
    </row>
    <row r="45" spans="2:13" ht="16.149999999999999" customHeight="1" x14ac:dyDescent="0.2">
      <c r="B45" s="193" t="s">
        <v>687</v>
      </c>
      <c r="C45" s="513" t="s">
        <v>0</v>
      </c>
      <c r="D45" s="531" t="s">
        <v>1</v>
      </c>
      <c r="E45" s="532">
        <f t="shared" si="4"/>
        <v>0</v>
      </c>
      <c r="F45" s="528"/>
      <c r="G45" s="528"/>
      <c r="H45" s="528"/>
      <c r="I45" s="528"/>
      <c r="J45" s="528"/>
      <c r="K45" s="528"/>
      <c r="L45" s="528"/>
      <c r="M45" s="529" t="s">
        <v>1496</v>
      </c>
    </row>
    <row r="46" spans="2:13" ht="16.149999999999999" customHeight="1" x14ac:dyDescent="0.2">
      <c r="B46" s="194" t="s">
        <v>1516</v>
      </c>
      <c r="C46" s="99"/>
      <c r="D46" s="531" t="s">
        <v>1</v>
      </c>
      <c r="E46" s="532">
        <f t="shared" si="4"/>
        <v>0</v>
      </c>
      <c r="F46" s="528"/>
      <c r="G46" s="528"/>
      <c r="H46" s="528"/>
      <c r="I46" s="528"/>
      <c r="J46" s="528"/>
      <c r="K46" s="528"/>
      <c r="L46" s="526"/>
      <c r="M46" s="487" t="s">
        <v>1498</v>
      </c>
    </row>
    <row r="47" spans="2:13" ht="16.149999999999999" customHeight="1" thickBot="1" x14ac:dyDescent="0.25">
      <c r="B47" s="124" t="s">
        <v>271</v>
      </c>
      <c r="C47" s="99"/>
      <c r="D47" s="524" t="s">
        <v>59</v>
      </c>
      <c r="E47" s="525">
        <f t="shared" si="4"/>
        <v>0</v>
      </c>
      <c r="F47" s="584"/>
      <c r="G47" s="584"/>
      <c r="H47" s="584"/>
      <c r="I47" s="584"/>
      <c r="J47" s="584"/>
      <c r="K47" s="584"/>
      <c r="L47" s="584"/>
      <c r="M47" s="487" t="s">
        <v>1499</v>
      </c>
    </row>
    <row r="48" spans="2:13" ht="16.149999999999999" customHeight="1" x14ac:dyDescent="0.2">
      <c r="B48" s="197" t="s">
        <v>2514</v>
      </c>
      <c r="C48" s="99"/>
      <c r="D48" s="524" t="s">
        <v>61</v>
      </c>
      <c r="E48" s="530">
        <f t="shared" si="4"/>
        <v>0</v>
      </c>
      <c r="F48" s="530">
        <f t="shared" ref="F48:L48" si="6">SUM(F36:F47)</f>
        <v>0</v>
      </c>
      <c r="G48" s="530">
        <f t="shared" si="6"/>
        <v>0</v>
      </c>
      <c r="H48" s="530">
        <f>SUM(H36:H47)</f>
        <v>0</v>
      </c>
      <c r="I48" s="530">
        <f>SUM(I36:I47)</f>
        <v>0</v>
      </c>
      <c r="J48" s="530">
        <f t="shared" si="6"/>
        <v>0</v>
      </c>
      <c r="K48" s="530">
        <f t="shared" si="6"/>
        <v>0</v>
      </c>
      <c r="L48" s="530">
        <f t="shared" si="6"/>
        <v>0</v>
      </c>
      <c r="M48" s="487" t="s">
        <v>1500</v>
      </c>
    </row>
    <row r="49" spans="2:13" ht="16.149999999999999" customHeight="1" x14ac:dyDescent="0.2">
      <c r="B49" s="60" t="s">
        <v>16</v>
      </c>
      <c r="C49"/>
      <c r="D49"/>
      <c r="E49" s="1"/>
      <c r="F49" s="1"/>
      <c r="G49" s="1"/>
      <c r="H49" s="1"/>
      <c r="I49" s="1"/>
      <c r="J49" s="1"/>
      <c r="K49" s="1"/>
      <c r="L49" s="1"/>
      <c r="M49" s="40"/>
    </row>
    <row r="50" spans="2:13" ht="16.149999999999999" customHeight="1" x14ac:dyDescent="0.2">
      <c r="B50" s="124" t="s">
        <v>1501</v>
      </c>
      <c r="C50" s="100"/>
      <c r="D50" s="524" t="s">
        <v>61</v>
      </c>
      <c r="E50" s="525">
        <f>SUM(F50:L50)</f>
        <v>0</v>
      </c>
      <c r="F50" s="527">
        <f t="shared" ref="F50:L50" si="7">F48-F51</f>
        <v>0</v>
      </c>
      <c r="G50" s="527">
        <f t="shared" si="7"/>
        <v>0</v>
      </c>
      <c r="H50" s="527">
        <f t="shared" si="7"/>
        <v>0</v>
      </c>
      <c r="I50" s="527">
        <f t="shared" si="7"/>
        <v>0</v>
      </c>
      <c r="J50" s="527">
        <f t="shared" si="7"/>
        <v>0</v>
      </c>
      <c r="K50" s="527">
        <f t="shared" si="7"/>
        <v>0</v>
      </c>
      <c r="L50" s="527">
        <f t="shared" si="7"/>
        <v>0</v>
      </c>
      <c r="M50" s="487" t="s">
        <v>1502</v>
      </c>
    </row>
    <row r="51" spans="2:13" ht="16.149999999999999" customHeight="1" thickBot="1" x14ac:dyDescent="0.25">
      <c r="B51" s="139" t="s">
        <v>1503</v>
      </c>
      <c r="C51" s="66"/>
      <c r="D51" s="534" t="s">
        <v>61</v>
      </c>
      <c r="E51" s="518">
        <f>SUM(F51:L51)</f>
        <v>0</v>
      </c>
      <c r="F51" s="535"/>
      <c r="G51" s="535"/>
      <c r="H51" s="536"/>
      <c r="I51" s="535"/>
      <c r="J51" s="535"/>
      <c r="K51" s="535"/>
      <c r="L51" s="535"/>
      <c r="M51" s="488" t="s">
        <v>1504</v>
      </c>
    </row>
    <row r="52" spans="2:13" ht="16.149999999999999" customHeight="1" thickTop="1" x14ac:dyDescent="0.2">
      <c r="M52" s="217"/>
    </row>
    <row r="53" spans="2:13" ht="16.149999999999999" customHeight="1" x14ac:dyDescent="0.2">
      <c r="B53" s="195"/>
    </row>
  </sheetData>
  <sheetProtection algorithmName="SHA-512" hashValue="UQVwTpPLtvIytcRmqu0aY+Fy3UN5vlb+yD4zAWpJUqtw+UAeapYg6wLh1UXZOrJfboGG5oDorX8nh+5GyDFa5g==" saltValue="wTXuK/JbJeigy/OXl5fR2Q==" spinCount="100000" sheet="1" objects="1" scenarios="1"/>
  <mergeCells count="2">
    <mergeCell ref="D7:D9"/>
    <mergeCell ref="D31:D33"/>
  </mergeCells>
  <dataValidations count="6">
    <dataValidation type="decimal" operator="lessThanOrEqual" allowBlank="1" showInputMessage="1" showErrorMessage="1" errorTitle="Value must be negative" error="Please enter a negative number" sqref="H17:H18" xr:uid="{ED69EB45-77D0-48B0-90BF-E839EAE5393C}">
      <formula1>0</formula1>
    </dataValidation>
    <dataValidation type="decimal" operator="greaterThanOrEqual" allowBlank="1" showInputMessage="1" showErrorMessage="1" errorTitle="Values must be positive" error="Please enter a positive number for inventory additions" sqref="H14:H16" xr:uid="{945EB5B4-4A35-4068-BCB5-0D99480F91BA}">
      <formula1>0</formula1>
    </dataValidation>
    <dataValidation allowBlank="1" showInputMessage="1" showErrorMessage="1" promptTitle="Donations directly from DHSC" prompt="In this row providers should recognise the inventories issued to the trust as per DHSC outbound stock statements." sqref="C14" xr:uid="{7D22D0E5-B434-47E4-943A-F2AB5121CCA0}"/>
    <dataValidation allowBlank="1" showInputMessage="1" showErrorMessage="1" promptTitle="Donation from NHS providers" prompt="Please provide a breakdown by provider in Table 19A below to facilitate eliminations in the consolidated provider and consolidated FT accounts." sqref="C15:C16" xr:uid="{193E1A05-951B-4606-9274-847D920C84ED}"/>
    <dataValidation allowBlank="1" showInputMessage="1" showErrorMessage="1" promptTitle="Inventories consumed" prompt="Inventories consumed should be entered negative, as a reduction in the inventories balance." sqref="C17 C41" xr:uid="{54C11039-F8D8-47F5-98DE-D2270D6210C5}"/>
    <dataValidation allowBlank="1" showInputMessage="1" showErrorMessage="1" promptTitle="Other inventory movements" prompt="This row may be used to record the impact of aligning accounting policies following an absorption transfer due to provider merger / acquisition. Please contact england.provider.accounts@nhs.net to request unlocking." sqref="C21 C45" xr:uid="{384C7A3B-85FE-4815-B353-8989CD151C7E}"/>
  </dataValidations>
  <pageMargins left="0.7" right="0.7" top="0.75" bottom="0.75" header="0.3" footer="0.3"/>
  <pageSetup paperSize="9" scale="5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C4ACA-7334-4141-A271-8EB954F3E9EF}">
  <sheetPr codeName="Sheet78">
    <tabColor theme="2"/>
    <pageSetUpPr fitToPage="1"/>
  </sheetPr>
  <dimension ref="B1:R196"/>
  <sheetViews>
    <sheetView showGridLines="0" zoomScale="85" zoomScaleNormal="85" workbookViewId="0"/>
  </sheetViews>
  <sheetFormatPr defaultColWidth="9.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39" width="13.28515625" style="15" customWidth="1"/>
    <col min="40" max="16384" width="9.28515625" style="15"/>
  </cols>
  <sheetData>
    <row r="1" spans="2:8" ht="18.75" customHeight="1" x14ac:dyDescent="0.2">
      <c r="B1" s="16"/>
    </row>
    <row r="2" spans="2:8" ht="18.75" customHeight="1" x14ac:dyDescent="0.25">
      <c r="B2" s="17" t="s">
        <v>2456</v>
      </c>
    </row>
    <row r="3" spans="2:8" ht="18.75" customHeight="1" x14ac:dyDescent="0.25">
      <c r="B3" s="17" t="str">
        <f ca="1">MID(CELL("filename",E3),FIND("]",CELL("filename",E4))+1,99)</f>
        <v>TAC18 Receivables</v>
      </c>
    </row>
    <row r="4" spans="2:8" ht="18.75" customHeight="1" thickBot="1" x14ac:dyDescent="0.25">
      <c r="B4" s="18" t="s">
        <v>3</v>
      </c>
    </row>
    <row r="5" spans="2:8" ht="16.149999999999999" customHeight="1" thickTop="1" thickBot="1" x14ac:dyDescent="0.25">
      <c r="B5" s="35"/>
      <c r="C5" s="35"/>
      <c r="D5" s="35"/>
      <c r="E5" s="35"/>
      <c r="F5" s="519" t="s">
        <v>2455</v>
      </c>
      <c r="G5" s="509">
        <v>1</v>
      </c>
    </row>
    <row r="6" spans="2:8" ht="16.149999999999999" customHeight="1" thickTop="1" x14ac:dyDescent="0.2">
      <c r="B6" s="101" t="s">
        <v>1517</v>
      </c>
      <c r="C6" s="49"/>
      <c r="D6" s="49"/>
      <c r="E6" s="344" t="s">
        <v>1518</v>
      </c>
      <c r="F6" s="345" t="s">
        <v>1519</v>
      </c>
      <c r="G6" s="346" t="s">
        <v>55</v>
      </c>
      <c r="H6" s="37"/>
    </row>
    <row r="7" spans="2:8" ht="12.75" x14ac:dyDescent="0.2">
      <c r="B7" s="108"/>
      <c r="C7"/>
      <c r="D7" s="783" t="s">
        <v>2</v>
      </c>
      <c r="E7" s="27" t="s">
        <v>19</v>
      </c>
      <c r="F7" s="27" t="s">
        <v>19</v>
      </c>
      <c r="G7" s="39"/>
      <c r="H7" s="37"/>
    </row>
    <row r="8" spans="2:8" ht="16.149999999999999" customHeight="1" x14ac:dyDescent="0.2">
      <c r="B8" s="50"/>
      <c r="C8"/>
      <c r="D8" s="783"/>
      <c r="E8" s="669" t="s">
        <v>2598</v>
      </c>
      <c r="F8" s="669" t="s">
        <v>1877</v>
      </c>
      <c r="G8" s="39"/>
      <c r="H8" s="37"/>
    </row>
    <row r="9" spans="2:8" ht="16.149999999999999" customHeight="1" thickBot="1" x14ac:dyDescent="0.25">
      <c r="B9" s="51"/>
      <c r="C9" s="13"/>
      <c r="D9" s="784"/>
      <c r="E9" s="30" t="s">
        <v>56</v>
      </c>
      <c r="F9" s="30" t="s">
        <v>56</v>
      </c>
      <c r="G9" s="381" t="s">
        <v>57</v>
      </c>
      <c r="H9" s="37"/>
    </row>
    <row r="10" spans="2:8" ht="16.149999999999999" customHeight="1" x14ac:dyDescent="0.2">
      <c r="B10" s="191" t="s">
        <v>1520</v>
      </c>
      <c r="C10" s="196"/>
      <c r="D10"/>
      <c r="E10" s="1"/>
      <c r="F10" s="1"/>
      <c r="G10" s="40"/>
      <c r="H10" s="37"/>
    </row>
    <row r="11" spans="2:8" ht="16.149999999999999" customHeight="1" x14ac:dyDescent="0.2">
      <c r="B11" s="124" t="s">
        <v>2652</v>
      </c>
      <c r="C11" s="384" t="s">
        <v>0</v>
      </c>
      <c r="D11" s="386" t="s">
        <v>61</v>
      </c>
      <c r="E11" s="581"/>
      <c r="F11" s="582"/>
      <c r="G11" s="381" t="s">
        <v>1521</v>
      </c>
      <c r="H11" s="37"/>
    </row>
    <row r="12" spans="2:8" ht="16.149999999999999" customHeight="1" x14ac:dyDescent="0.2">
      <c r="B12" s="124" t="s">
        <v>2653</v>
      </c>
      <c r="C12" s="384" t="s">
        <v>0</v>
      </c>
      <c r="D12" s="386" t="s">
        <v>61</v>
      </c>
      <c r="E12" s="581"/>
      <c r="F12" s="582"/>
      <c r="G12" s="381" t="s">
        <v>1522</v>
      </c>
      <c r="H12" s="37"/>
    </row>
    <row r="13" spans="2:8" ht="16.149999999999999" customHeight="1" x14ac:dyDescent="0.2">
      <c r="B13" s="124" t="s">
        <v>1523</v>
      </c>
      <c r="C13" s="384" t="s">
        <v>0</v>
      </c>
      <c r="D13" s="386" t="s">
        <v>61</v>
      </c>
      <c r="E13" s="581"/>
      <c r="F13" s="582"/>
      <c r="G13" s="381" t="s">
        <v>1524</v>
      </c>
      <c r="H13" s="37"/>
    </row>
    <row r="14" spans="2:8" ht="16.149999999999999" customHeight="1" x14ac:dyDescent="0.2">
      <c r="B14" s="124" t="s">
        <v>1525</v>
      </c>
      <c r="C14" s="384" t="s">
        <v>0</v>
      </c>
      <c r="D14" s="386" t="s">
        <v>61</v>
      </c>
      <c r="E14" s="581"/>
      <c r="F14" s="582"/>
      <c r="G14" s="381" t="s">
        <v>1526</v>
      </c>
      <c r="H14" s="37"/>
    </row>
    <row r="15" spans="2:8" ht="16.149999999999999" customHeight="1" x14ac:dyDescent="0.2">
      <c r="B15" s="124" t="s">
        <v>2654</v>
      </c>
      <c r="C15" s="100"/>
      <c r="D15" s="386" t="s">
        <v>59</v>
      </c>
      <c r="E15" s="581"/>
      <c r="F15" s="582"/>
      <c r="G15" s="381" t="s">
        <v>1527</v>
      </c>
      <c r="H15" s="37"/>
    </row>
    <row r="16" spans="2:8" ht="16.149999999999999" customHeight="1" x14ac:dyDescent="0.2">
      <c r="B16" s="56" t="s">
        <v>2655</v>
      </c>
      <c r="C16" s="100"/>
      <c r="D16" s="386" t="s">
        <v>59</v>
      </c>
      <c r="E16" s="581"/>
      <c r="F16" s="582"/>
      <c r="G16" s="381" t="s">
        <v>1528</v>
      </c>
      <c r="H16" s="37"/>
    </row>
    <row r="17" spans="2:8" ht="16.149999999999999" customHeight="1" x14ac:dyDescent="0.2">
      <c r="B17" s="124" t="s">
        <v>1529</v>
      </c>
      <c r="C17" s="100"/>
      <c r="D17" s="386" t="s">
        <v>61</v>
      </c>
      <c r="E17" s="581"/>
      <c r="F17" s="582"/>
      <c r="G17" s="381" t="s">
        <v>1530</v>
      </c>
      <c r="H17" s="37"/>
    </row>
    <row r="18" spans="2:8" ht="16.149999999999999" customHeight="1" x14ac:dyDescent="0.2">
      <c r="B18" s="124" t="s">
        <v>1531</v>
      </c>
      <c r="C18" s="100"/>
      <c r="D18" s="386" t="s">
        <v>61</v>
      </c>
      <c r="E18" s="581"/>
      <c r="F18" s="582"/>
      <c r="G18" s="381" t="s">
        <v>1532</v>
      </c>
      <c r="H18" s="37"/>
    </row>
    <row r="19" spans="2:8" ht="16.149999999999999" customHeight="1" x14ac:dyDescent="0.2">
      <c r="B19" s="56" t="s">
        <v>1533</v>
      </c>
      <c r="C19"/>
      <c r="D19" s="386" t="s">
        <v>61</v>
      </c>
      <c r="E19" s="581"/>
      <c r="F19" s="582"/>
      <c r="G19" s="381" t="s">
        <v>1534</v>
      </c>
      <c r="H19" s="37"/>
    </row>
    <row r="20" spans="2:8" ht="16.149999999999999" customHeight="1" x14ac:dyDescent="0.2">
      <c r="B20" s="124" t="s">
        <v>1535</v>
      </c>
      <c r="C20" s="100"/>
      <c r="D20" s="386" t="s">
        <v>61</v>
      </c>
      <c r="E20" s="581"/>
      <c r="F20" s="582"/>
      <c r="G20" s="381" t="s">
        <v>1536</v>
      </c>
      <c r="H20" s="37"/>
    </row>
    <row r="21" spans="2:8" ht="16.149999999999999" customHeight="1" x14ac:dyDescent="0.2">
      <c r="B21" s="124" t="s">
        <v>1537</v>
      </c>
      <c r="C21" s="100"/>
      <c r="D21" s="386" t="s">
        <v>61</v>
      </c>
      <c r="E21" s="581"/>
      <c r="F21" s="582"/>
      <c r="G21" s="381" t="s">
        <v>1538</v>
      </c>
      <c r="H21" s="37"/>
    </row>
    <row r="22" spans="2:8" ht="16.149999999999999" customHeight="1" x14ac:dyDescent="0.2">
      <c r="B22" s="56" t="s">
        <v>1539</v>
      </c>
      <c r="C22"/>
      <c r="D22" s="386" t="s">
        <v>61</v>
      </c>
      <c r="E22" s="581"/>
      <c r="F22" s="582"/>
      <c r="G22" s="381" t="s">
        <v>1540</v>
      </c>
      <c r="H22" s="37"/>
    </row>
    <row r="23" spans="2:8" ht="16.149999999999999" customHeight="1" x14ac:dyDescent="0.2">
      <c r="B23" s="692" t="s">
        <v>2656</v>
      </c>
      <c r="C23" s="384" t="s">
        <v>0</v>
      </c>
      <c r="D23" s="386" t="s">
        <v>61</v>
      </c>
      <c r="E23" s="581"/>
      <c r="F23" s="582"/>
      <c r="G23" s="381" t="s">
        <v>1541</v>
      </c>
      <c r="H23" s="37"/>
    </row>
    <row r="24" spans="2:8" ht="16.149999999999999" customHeight="1" x14ac:dyDescent="0.2">
      <c r="B24" s="124" t="s">
        <v>2727</v>
      </c>
      <c r="C24" s="99"/>
      <c r="D24" s="386" t="s">
        <v>61</v>
      </c>
      <c r="E24" s="581"/>
      <c r="F24" s="582"/>
      <c r="G24" s="381" t="s">
        <v>1542</v>
      </c>
      <c r="H24" s="37"/>
    </row>
    <row r="25" spans="2:8" ht="15.95" customHeight="1" x14ac:dyDescent="0.2">
      <c r="B25" s="764" t="s">
        <v>2726</v>
      </c>
      <c r="C25" s="100"/>
      <c r="D25" s="386" t="s">
        <v>61</v>
      </c>
      <c r="E25" s="581"/>
      <c r="F25" s="582"/>
      <c r="G25" s="381" t="s">
        <v>1543</v>
      </c>
      <c r="H25" s="37"/>
    </row>
    <row r="26" spans="2:8" ht="16.149999999999999" customHeight="1" x14ac:dyDescent="0.2">
      <c r="B26" s="643" t="s">
        <v>1544</v>
      </c>
      <c r="C26" s="100"/>
      <c r="D26" s="386" t="s">
        <v>61</v>
      </c>
      <c r="E26" s="581"/>
      <c r="F26" s="582"/>
      <c r="G26" s="381" t="s">
        <v>1545</v>
      </c>
      <c r="H26" s="37"/>
    </row>
    <row r="27" spans="2:8" ht="16.149999999999999" customHeight="1" x14ac:dyDescent="0.2">
      <c r="B27" s="643" t="s">
        <v>52</v>
      </c>
      <c r="C27" s="100"/>
      <c r="D27" s="386" t="s">
        <v>61</v>
      </c>
      <c r="E27" s="581"/>
      <c r="F27" s="582"/>
      <c r="G27" s="381" t="s">
        <v>1546</v>
      </c>
      <c r="H27" s="37"/>
    </row>
    <row r="28" spans="2:8" ht="16.149999999999999" customHeight="1" x14ac:dyDescent="0.2">
      <c r="B28" s="81" t="s">
        <v>1547</v>
      </c>
      <c r="C28" s="100"/>
      <c r="D28" s="386" t="s">
        <v>61</v>
      </c>
      <c r="E28" s="581"/>
      <c r="F28" s="582"/>
      <c r="G28" s="381" t="s">
        <v>1548</v>
      </c>
      <c r="H28" s="37"/>
    </row>
    <row r="29" spans="2:8" ht="16.149999999999999" customHeight="1" x14ac:dyDescent="0.2">
      <c r="B29" s="643" t="s">
        <v>1549</v>
      </c>
      <c r="C29" s="97"/>
      <c r="D29" s="386" t="s">
        <v>61</v>
      </c>
      <c r="E29" s="581"/>
      <c r="F29" s="582"/>
      <c r="G29" s="381" t="s">
        <v>1550</v>
      </c>
      <c r="H29" s="37"/>
    </row>
    <row r="30" spans="2:8" ht="16.149999999999999" customHeight="1" x14ac:dyDescent="0.2">
      <c r="B30" s="643" t="s">
        <v>1551</v>
      </c>
      <c r="C30" s="772"/>
      <c r="D30" s="386" t="s">
        <v>61</v>
      </c>
      <c r="E30" s="581"/>
      <c r="F30" s="582"/>
      <c r="G30" s="381" t="s">
        <v>1552</v>
      </c>
      <c r="H30" s="37"/>
    </row>
    <row r="31" spans="2:8" ht="16.149999999999999" customHeight="1" x14ac:dyDescent="0.2">
      <c r="B31" s="643" t="s">
        <v>1553</v>
      </c>
      <c r="C31" s="335" t="s">
        <v>0</v>
      </c>
      <c r="D31" s="386" t="s">
        <v>61</v>
      </c>
      <c r="E31" s="581"/>
      <c r="F31" s="582"/>
      <c r="G31" s="381" t="s">
        <v>1554</v>
      </c>
      <c r="H31" s="37"/>
    </row>
    <row r="32" spans="2:8" ht="16.149999999999999" customHeight="1" thickBot="1" x14ac:dyDescent="0.25">
      <c r="B32" s="693" t="s">
        <v>1555</v>
      </c>
      <c r="C32" s="384" t="s">
        <v>0</v>
      </c>
      <c r="D32" s="386" t="s">
        <v>61</v>
      </c>
      <c r="E32" s="581"/>
      <c r="F32" s="582"/>
      <c r="G32" s="381" t="s">
        <v>1556</v>
      </c>
      <c r="H32" s="37"/>
    </row>
    <row r="33" spans="2:8" ht="16.149999999999999" customHeight="1" x14ac:dyDescent="0.2">
      <c r="B33" s="644" t="s">
        <v>1557</v>
      </c>
      <c r="C33" s="100"/>
      <c r="D33" s="386" t="s">
        <v>61</v>
      </c>
      <c r="E33" s="530">
        <f>SUM(E11:E32)</f>
        <v>0</v>
      </c>
      <c r="F33" s="530">
        <f>SUM(F11:F32)</f>
        <v>0</v>
      </c>
      <c r="G33" s="381" t="s">
        <v>1558</v>
      </c>
      <c r="H33" s="37"/>
    </row>
    <row r="34" spans="2:8" ht="16.149999999999999" customHeight="1" x14ac:dyDescent="0.2">
      <c r="B34" s="644" t="s">
        <v>1559</v>
      </c>
      <c r="C34" s="96"/>
      <c r="D34"/>
      <c r="E34" s="1"/>
      <c r="F34" s="1"/>
      <c r="G34" s="40"/>
      <c r="H34" s="37"/>
    </row>
    <row r="35" spans="2:8" ht="16.149999999999999" customHeight="1" x14ac:dyDescent="0.2">
      <c r="B35" s="124" t="s">
        <v>2657</v>
      </c>
      <c r="C35" s="384" t="s">
        <v>0</v>
      </c>
      <c r="D35" s="386" t="s">
        <v>61</v>
      </c>
      <c r="E35" s="566"/>
      <c r="F35" s="526"/>
      <c r="G35" s="381" t="s">
        <v>1560</v>
      </c>
      <c r="H35" s="37"/>
    </row>
    <row r="36" spans="2:8" ht="16.149999999999999" customHeight="1" x14ac:dyDescent="0.2">
      <c r="B36" s="124" t="s">
        <v>2653</v>
      </c>
      <c r="C36" s="384" t="s">
        <v>0</v>
      </c>
      <c r="D36" s="386" t="s">
        <v>61</v>
      </c>
      <c r="E36" s="566"/>
      <c r="F36" s="526"/>
      <c r="G36" s="381" t="s">
        <v>1561</v>
      </c>
      <c r="H36" s="37"/>
    </row>
    <row r="37" spans="2:8" ht="16.149999999999999" customHeight="1" x14ac:dyDescent="0.2">
      <c r="B37" s="124" t="s">
        <v>1523</v>
      </c>
      <c r="C37" s="384" t="s">
        <v>0</v>
      </c>
      <c r="D37" s="386" t="s">
        <v>61</v>
      </c>
      <c r="E37" s="566"/>
      <c r="F37" s="526"/>
      <c r="G37" s="381" t="s">
        <v>1562</v>
      </c>
      <c r="H37" s="37"/>
    </row>
    <row r="38" spans="2:8" ht="16.149999999999999" customHeight="1" x14ac:dyDescent="0.2">
      <c r="B38" s="124" t="s">
        <v>1525</v>
      </c>
      <c r="C38" s="384" t="s">
        <v>0</v>
      </c>
      <c r="D38" s="386" t="s">
        <v>61</v>
      </c>
      <c r="E38" s="566"/>
      <c r="F38" s="526"/>
      <c r="G38" s="381" t="s">
        <v>1563</v>
      </c>
      <c r="H38" s="37"/>
    </row>
    <row r="39" spans="2:8" ht="16.149999999999999" customHeight="1" x14ac:dyDescent="0.2">
      <c r="B39" s="124" t="s">
        <v>2654</v>
      </c>
      <c r="C39" s="100"/>
      <c r="D39" s="386" t="s">
        <v>59</v>
      </c>
      <c r="E39" s="566"/>
      <c r="F39" s="526"/>
      <c r="G39" s="381" t="s">
        <v>1564</v>
      </c>
      <c r="H39" s="37"/>
    </row>
    <row r="40" spans="2:8" ht="16.149999999999999" customHeight="1" x14ac:dyDescent="0.2">
      <c r="B40" s="56" t="s">
        <v>2658</v>
      </c>
      <c r="C40" s="100"/>
      <c r="D40" s="386" t="s">
        <v>59</v>
      </c>
      <c r="E40" s="566"/>
      <c r="F40" s="526"/>
      <c r="G40" s="381" t="s">
        <v>1565</v>
      </c>
      <c r="H40" s="37"/>
    </row>
    <row r="41" spans="2:8" ht="16.149999999999999" customHeight="1" x14ac:dyDescent="0.2">
      <c r="B41" s="124" t="s">
        <v>1529</v>
      </c>
      <c r="C41" s="100"/>
      <c r="D41" s="386" t="s">
        <v>61</v>
      </c>
      <c r="E41" s="566"/>
      <c r="F41" s="526"/>
      <c r="G41" s="381" t="s">
        <v>1566</v>
      </c>
      <c r="H41" s="37"/>
    </row>
    <row r="42" spans="2:8" ht="16.149999999999999" customHeight="1" x14ac:dyDescent="0.2">
      <c r="B42" s="124" t="s">
        <v>1531</v>
      </c>
      <c r="C42" s="100"/>
      <c r="D42" s="386" t="s">
        <v>61</v>
      </c>
      <c r="E42" s="566"/>
      <c r="F42" s="526"/>
      <c r="G42" s="381" t="s">
        <v>1567</v>
      </c>
      <c r="H42" s="37"/>
    </row>
    <row r="43" spans="2:8" ht="16.149999999999999" customHeight="1" x14ac:dyDescent="0.2">
      <c r="B43" s="56" t="s">
        <v>1533</v>
      </c>
      <c r="C43"/>
      <c r="D43" s="386" t="s">
        <v>61</v>
      </c>
      <c r="E43" s="566"/>
      <c r="F43" s="526"/>
      <c r="G43" s="381" t="s">
        <v>1568</v>
      </c>
      <c r="H43" s="37"/>
    </row>
    <row r="44" spans="2:8" ht="16.149999999999999" customHeight="1" x14ac:dyDescent="0.2">
      <c r="B44" s="186" t="s">
        <v>1535</v>
      </c>
      <c r="C44" s="97"/>
      <c r="D44" s="386" t="s">
        <v>61</v>
      </c>
      <c r="E44" s="566"/>
      <c r="F44" s="526"/>
      <c r="G44" s="381" t="s">
        <v>1569</v>
      </c>
      <c r="H44" s="37"/>
    </row>
    <row r="45" spans="2:8" ht="16.149999999999999" customHeight="1" x14ac:dyDescent="0.2">
      <c r="B45" s="124" t="s">
        <v>1537</v>
      </c>
      <c r="C45" s="100"/>
      <c r="D45" s="386" t="s">
        <v>61</v>
      </c>
      <c r="E45" s="566"/>
      <c r="F45" s="526"/>
      <c r="G45" s="381" t="s">
        <v>1570</v>
      </c>
      <c r="H45" s="37"/>
    </row>
    <row r="46" spans="2:8" ht="16.149999999999999" customHeight="1" x14ac:dyDescent="0.2">
      <c r="B46" s="56" t="s">
        <v>1539</v>
      </c>
      <c r="C46"/>
      <c r="D46" s="386" t="s">
        <v>61</v>
      </c>
      <c r="E46" s="566"/>
      <c r="F46" s="526"/>
      <c r="G46" s="381" t="s">
        <v>1571</v>
      </c>
      <c r="H46" s="37"/>
    </row>
    <row r="47" spans="2:8" ht="16.149999999999999" customHeight="1" x14ac:dyDescent="0.2">
      <c r="B47" s="193" t="s">
        <v>1572</v>
      </c>
      <c r="C47" s="384" t="s">
        <v>0</v>
      </c>
      <c r="D47" s="386" t="s">
        <v>61</v>
      </c>
      <c r="E47" s="566"/>
      <c r="F47" s="526"/>
      <c r="G47" s="381" t="s">
        <v>1573</v>
      </c>
      <c r="H47" s="37"/>
    </row>
    <row r="48" spans="2:8" ht="16.149999999999999" customHeight="1" x14ac:dyDescent="0.2">
      <c r="B48" s="194" t="s">
        <v>2725</v>
      </c>
      <c r="C48" s="99"/>
      <c r="D48" s="386" t="s">
        <v>61</v>
      </c>
      <c r="E48" s="566"/>
      <c r="F48" s="526"/>
      <c r="G48" s="381" t="s">
        <v>1574</v>
      </c>
      <c r="H48" s="37"/>
    </row>
    <row r="49" spans="2:16" ht="16.149999999999999" customHeight="1" x14ac:dyDescent="0.2">
      <c r="B49" s="124" t="s">
        <v>1544</v>
      </c>
      <c r="C49" s="100"/>
      <c r="D49" s="386" t="s">
        <v>61</v>
      </c>
      <c r="E49" s="566"/>
      <c r="F49" s="526"/>
      <c r="G49" s="381" t="s">
        <v>1575</v>
      </c>
      <c r="H49" s="37"/>
    </row>
    <row r="50" spans="2:16" ht="16.149999999999999" customHeight="1" x14ac:dyDescent="0.2">
      <c r="B50" s="56" t="s">
        <v>1547</v>
      </c>
      <c r="C50"/>
      <c r="D50" s="386" t="s">
        <v>61</v>
      </c>
      <c r="E50" s="566"/>
      <c r="F50" s="526"/>
      <c r="G50" s="381" t="s">
        <v>1576</v>
      </c>
      <c r="H50" s="37"/>
    </row>
    <row r="51" spans="2:16" ht="16.149999999999999" customHeight="1" x14ac:dyDescent="0.2">
      <c r="B51" s="124" t="s">
        <v>1549</v>
      </c>
      <c r="C51" s="100"/>
      <c r="D51" s="386" t="s">
        <v>61</v>
      </c>
      <c r="E51" s="566"/>
      <c r="F51" s="526"/>
      <c r="G51" s="381" t="s">
        <v>1577</v>
      </c>
      <c r="H51" s="37"/>
    </row>
    <row r="52" spans="2:16" ht="16.149999999999999" customHeight="1" x14ac:dyDescent="0.2">
      <c r="B52" s="124" t="s">
        <v>1551</v>
      </c>
      <c r="C52" s="100"/>
      <c r="D52" s="386" t="s">
        <v>61</v>
      </c>
      <c r="E52" s="566"/>
      <c r="F52" s="526"/>
      <c r="G52" s="381" t="s">
        <v>1578</v>
      </c>
      <c r="H52" s="37"/>
    </row>
    <row r="53" spans="2:16" ht="16.149999999999999" customHeight="1" x14ac:dyDescent="0.2">
      <c r="B53" s="124" t="s">
        <v>1553</v>
      </c>
      <c r="C53" s="384" t="s">
        <v>0</v>
      </c>
      <c r="D53" s="386" t="s">
        <v>61</v>
      </c>
      <c r="E53" s="566"/>
      <c r="F53" s="526"/>
      <c r="G53" s="381" t="s">
        <v>1579</v>
      </c>
      <c r="H53" s="37"/>
    </row>
    <row r="54" spans="2:16" ht="16.149999999999999" customHeight="1" thickBot="1" x14ac:dyDescent="0.25">
      <c r="B54" s="693" t="s">
        <v>1555</v>
      </c>
      <c r="C54" s="384" t="s">
        <v>0</v>
      </c>
      <c r="D54" s="386" t="s">
        <v>61</v>
      </c>
      <c r="E54" s="566"/>
      <c r="F54" s="526"/>
      <c r="G54" s="381" t="s">
        <v>1580</v>
      </c>
      <c r="H54" s="37"/>
    </row>
    <row r="55" spans="2:16" ht="16.149999999999999" customHeight="1" x14ac:dyDescent="0.2">
      <c r="B55" s="192" t="s">
        <v>1581</v>
      </c>
      <c r="C55" s="100"/>
      <c r="D55" s="386" t="s">
        <v>61</v>
      </c>
      <c r="E55" s="530">
        <f>SUM(E35:E54)</f>
        <v>0</v>
      </c>
      <c r="F55" s="530">
        <f>SUM(F35:F54)</f>
        <v>0</v>
      </c>
      <c r="G55" s="381" t="s">
        <v>1582</v>
      </c>
      <c r="H55" s="37"/>
    </row>
    <row r="56" spans="2:16" ht="16.149999999999999" customHeight="1" thickBot="1" x14ac:dyDescent="0.25">
      <c r="B56" s="197"/>
      <c r="C56" s="98"/>
      <c r="D56" s="126"/>
      <c r="E56" s="5"/>
      <c r="F56" s="5"/>
      <c r="G56" s="2"/>
      <c r="H56" s="37"/>
    </row>
    <row r="57" spans="2:16" ht="16.149999999999999" customHeight="1" x14ac:dyDescent="0.2">
      <c r="B57" s="197" t="s">
        <v>51</v>
      </c>
      <c r="C57" s="98"/>
      <c r="D57" s="386" t="s">
        <v>61</v>
      </c>
      <c r="E57" s="530">
        <f t="shared" ref="E57:F57" si="0">E33+E55</f>
        <v>0</v>
      </c>
      <c r="F57" s="277">
        <f t="shared" si="0"/>
        <v>0</v>
      </c>
      <c r="G57" s="381" t="s">
        <v>1583</v>
      </c>
      <c r="H57" s="37"/>
    </row>
    <row r="58" spans="2:16" ht="20.25" customHeight="1" x14ac:dyDescent="0.2">
      <c r="B58" s="198" t="s">
        <v>1584</v>
      </c>
      <c r="C58" s="98"/>
      <c r="D58"/>
      <c r="E58" s="1"/>
      <c r="F58" s="293"/>
      <c r="G58" s="40"/>
      <c r="H58" s="37"/>
    </row>
    <row r="59" spans="2:16" ht="16.149999999999999" customHeight="1" x14ac:dyDescent="0.2">
      <c r="B59" s="199" t="s">
        <v>1520</v>
      </c>
      <c r="C59" s="99"/>
      <c r="D59" s="386" t="s">
        <v>61</v>
      </c>
      <c r="E59" s="566"/>
      <c r="F59" s="526"/>
      <c r="G59" s="381" t="s">
        <v>1585</v>
      </c>
      <c r="H59" s="37"/>
    </row>
    <row r="60" spans="2:16" ht="16.149999999999999" customHeight="1" thickBot="1" x14ac:dyDescent="0.25">
      <c r="B60" s="200" t="s">
        <v>1559</v>
      </c>
      <c r="C60" s="66"/>
      <c r="D60" s="267" t="s">
        <v>61</v>
      </c>
      <c r="E60" s="566"/>
      <c r="F60" s="526"/>
      <c r="G60" s="381" t="s">
        <v>1586</v>
      </c>
      <c r="H60" s="37"/>
    </row>
    <row r="61" spans="2:16" ht="16.149999999999999" customHeight="1" thickTop="1" thickBot="1" x14ac:dyDescent="0.25">
      <c r="B61" s="45"/>
      <c r="C61" s="45"/>
      <c r="D61" s="45"/>
      <c r="E61" s="45"/>
      <c r="F61" s="45"/>
      <c r="G61" s="45"/>
    </row>
    <row r="62" spans="2:16" ht="16.149999999999999" customHeight="1" thickTop="1" thickBot="1" x14ac:dyDescent="0.25">
      <c r="B62" s="35"/>
      <c r="C62" s="35"/>
      <c r="D62" s="35"/>
      <c r="E62" s="35"/>
      <c r="F62" s="486"/>
      <c r="G62" s="35"/>
      <c r="H62" s="35"/>
      <c r="I62" s="35"/>
      <c r="J62" s="35"/>
      <c r="K62" s="35"/>
      <c r="L62" s="35"/>
      <c r="M62" s="35"/>
      <c r="N62" s="519" t="s">
        <v>2455</v>
      </c>
      <c r="O62" s="511">
        <v>2</v>
      </c>
    </row>
    <row r="63" spans="2:16" ht="15.75" customHeight="1" thickTop="1" x14ac:dyDescent="0.2">
      <c r="B63" s="790" t="str">
        <f>"Note 20.2 Allowances for credit losses (doubtful debts)"</f>
        <v>Note 20.2 Allowances for credit losses (doubtful debts)</v>
      </c>
      <c r="C63" s="814"/>
      <c r="D63" s="814"/>
      <c r="E63" s="344" t="s">
        <v>1518</v>
      </c>
      <c r="F63" s="344" t="s">
        <v>1587</v>
      </c>
      <c r="G63" s="344" t="s">
        <v>1588</v>
      </c>
      <c r="H63" s="344" t="s">
        <v>1589</v>
      </c>
      <c r="I63" s="344" t="s">
        <v>1590</v>
      </c>
      <c r="J63" s="345" t="s">
        <v>1519</v>
      </c>
      <c r="K63" s="345" t="s">
        <v>1591</v>
      </c>
      <c r="L63" s="345" t="s">
        <v>1592</v>
      </c>
      <c r="M63" s="345" t="s">
        <v>1593</v>
      </c>
      <c r="N63" s="345" t="s">
        <v>1594</v>
      </c>
      <c r="O63" s="508" t="s">
        <v>55</v>
      </c>
      <c r="P63" s="37"/>
    </row>
    <row r="64" spans="2:16" ht="76.5" x14ac:dyDescent="0.2">
      <c r="B64" s="694" t="s">
        <v>1595</v>
      </c>
      <c r="C64" s="201"/>
      <c r="D64" s="141"/>
      <c r="E64" s="27" t="s">
        <v>19</v>
      </c>
      <c r="F64" s="38" t="s">
        <v>2709</v>
      </c>
      <c r="G64" s="38" t="s">
        <v>2710</v>
      </c>
      <c r="H64" s="38" t="s">
        <v>2711</v>
      </c>
      <c r="I64" s="38" t="s">
        <v>2712</v>
      </c>
      <c r="J64" s="700" t="s">
        <v>19</v>
      </c>
      <c r="K64" s="38" t="s">
        <v>2709</v>
      </c>
      <c r="L64" s="38" t="s">
        <v>2710</v>
      </c>
      <c r="M64" s="38" t="s">
        <v>2711</v>
      </c>
      <c r="N64" s="38" t="s">
        <v>2712</v>
      </c>
      <c r="O64"/>
      <c r="P64" s="37"/>
    </row>
    <row r="65" spans="2:16" ht="16.149999999999999" customHeight="1" x14ac:dyDescent="0.2">
      <c r="B65" s="815" t="s">
        <v>2659</v>
      </c>
      <c r="C65" s="816"/>
      <c r="D65" s="783" t="s">
        <v>2</v>
      </c>
      <c r="E65" s="28" t="s">
        <v>2457</v>
      </c>
      <c r="F65" s="630" t="s">
        <v>2457</v>
      </c>
      <c r="G65" s="630" t="s">
        <v>2457</v>
      </c>
      <c r="H65" s="630" t="s">
        <v>2457</v>
      </c>
      <c r="I65" s="630" t="s">
        <v>2457</v>
      </c>
      <c r="J65" s="646" t="s">
        <v>1878</v>
      </c>
      <c r="K65" s="630" t="s">
        <v>1878</v>
      </c>
      <c r="L65" s="630" t="s">
        <v>1878</v>
      </c>
      <c r="M65" s="630" t="s">
        <v>1878</v>
      </c>
      <c r="N65" s="630" t="s">
        <v>1878</v>
      </c>
      <c r="O65"/>
      <c r="P65" s="37"/>
    </row>
    <row r="66" spans="2:16" ht="16.149999999999999" customHeight="1" thickBot="1" x14ac:dyDescent="0.25">
      <c r="B66" s="817"/>
      <c r="C66" s="818"/>
      <c r="D66" s="784"/>
      <c r="E66" s="30" t="s">
        <v>56</v>
      </c>
      <c r="F66" s="629" t="s">
        <v>56</v>
      </c>
      <c r="G66" s="629" t="s">
        <v>56</v>
      </c>
      <c r="H66" s="629" t="s">
        <v>56</v>
      </c>
      <c r="I66" s="629" t="s">
        <v>56</v>
      </c>
      <c r="J66" s="701" t="s">
        <v>56</v>
      </c>
      <c r="K66" s="629" t="s">
        <v>56</v>
      </c>
      <c r="L66" s="629" t="s">
        <v>56</v>
      </c>
      <c r="M66" s="629" t="s">
        <v>56</v>
      </c>
      <c r="N66" s="645" t="s">
        <v>56</v>
      </c>
      <c r="O66" s="381" t="s">
        <v>57</v>
      </c>
      <c r="P66" s="202"/>
    </row>
    <row r="67" spans="2:16" ht="16.149999999999999" customHeight="1" x14ac:dyDescent="0.2">
      <c r="B67" s="263" t="s">
        <v>2518</v>
      </c>
      <c r="C67" s="32"/>
      <c r="D67" s="386" t="s">
        <v>61</v>
      </c>
      <c r="E67" s="382">
        <f>SUM(F67:I67)</f>
        <v>0</v>
      </c>
      <c r="F67" s="382">
        <f>K79</f>
        <v>0</v>
      </c>
      <c r="G67" s="382">
        <f>L79</f>
        <v>0</v>
      </c>
      <c r="H67" s="382">
        <f>M79</f>
        <v>0</v>
      </c>
      <c r="I67" s="695">
        <f>N79</f>
        <v>0</v>
      </c>
      <c r="J67" s="702">
        <f>SUM(K67:N67)</f>
        <v>0</v>
      </c>
      <c r="K67" s="383"/>
      <c r="L67" s="383"/>
      <c r="M67" s="383"/>
      <c r="N67" s="383"/>
      <c r="O67" s="381" t="s">
        <v>1596</v>
      </c>
      <c r="P67" s="37"/>
    </row>
    <row r="68" spans="2:16" ht="16.149999999999999" customHeight="1" thickBot="1" x14ac:dyDescent="0.25">
      <c r="B68" s="59" t="s">
        <v>139</v>
      </c>
      <c r="C68" s="32"/>
      <c r="D68" s="386" t="s">
        <v>1</v>
      </c>
      <c r="E68" s="382">
        <f>SUM(F68:I68)</f>
        <v>0</v>
      </c>
      <c r="F68" s="765"/>
      <c r="G68" s="765"/>
      <c r="H68" s="765"/>
      <c r="I68" s="765"/>
      <c r="J68" s="702">
        <f>SUM(K68:N68)</f>
        <v>0</v>
      </c>
      <c r="K68" s="383"/>
      <c r="L68" s="383"/>
      <c r="M68" s="383"/>
      <c r="N68" s="383"/>
      <c r="O68" s="381" t="s">
        <v>1597</v>
      </c>
      <c r="P68" s="37"/>
    </row>
    <row r="69" spans="2:16" ht="16.149999999999999" customHeight="1" x14ac:dyDescent="0.2">
      <c r="B69" s="59" t="s">
        <v>2519</v>
      </c>
      <c r="C69" s="32"/>
      <c r="D69" s="386" t="s">
        <v>61</v>
      </c>
      <c r="E69" s="275">
        <f>SUM(F69:I69)</f>
        <v>0</v>
      </c>
      <c r="F69" s="275">
        <f>SUM(F67:F68)</f>
        <v>0</v>
      </c>
      <c r="G69" s="275">
        <f>SUM(G67:G68)</f>
        <v>0</v>
      </c>
      <c r="H69" s="275">
        <f>SUM(H67:H68)</f>
        <v>0</v>
      </c>
      <c r="I69" s="697">
        <f>SUM(I67:I68)</f>
        <v>0</v>
      </c>
      <c r="J69" s="703">
        <f>SUM(K69:N69)</f>
        <v>0</v>
      </c>
      <c r="K69" s="275">
        <f>SUM(K67:K68)</f>
        <v>0</v>
      </c>
      <c r="L69" s="275">
        <f t="shared" ref="L69:N69" si="1">SUM(L67:L68)</f>
        <v>0</v>
      </c>
      <c r="M69" s="275">
        <f t="shared" si="1"/>
        <v>0</v>
      </c>
      <c r="N69" s="275">
        <f t="shared" si="1"/>
        <v>0</v>
      </c>
      <c r="O69" s="381" t="s">
        <v>1598</v>
      </c>
      <c r="P69" s="37"/>
    </row>
    <row r="70" spans="2:16" ht="16.149999999999999" customHeight="1" x14ac:dyDescent="0.2">
      <c r="B70" s="59" t="s">
        <v>1035</v>
      </c>
      <c r="C70" s="32"/>
      <c r="D70" s="386" t="s">
        <v>1</v>
      </c>
      <c r="E70" s="382">
        <f t="shared" ref="E70:E78" si="2">SUM(F70:I70)</f>
        <v>0</v>
      </c>
      <c r="F70" s="567"/>
      <c r="G70" s="567"/>
      <c r="H70" s="567"/>
      <c r="I70" s="698"/>
      <c r="J70" s="702">
        <f>SUM(K70:N70)</f>
        <v>0</v>
      </c>
      <c r="K70" s="567"/>
      <c r="L70" s="567"/>
      <c r="M70" s="567"/>
      <c r="N70" s="567"/>
      <c r="O70" s="381" t="s">
        <v>1599</v>
      </c>
      <c r="P70" s="37"/>
    </row>
    <row r="71" spans="2:16" ht="16.149999999999999" customHeight="1" x14ac:dyDescent="0.2">
      <c r="B71" s="56" t="s">
        <v>1600</v>
      </c>
      <c r="C71" s="203"/>
      <c r="D71" s="386" t="s">
        <v>1</v>
      </c>
      <c r="E71" s="382">
        <f t="shared" si="2"/>
        <v>0</v>
      </c>
      <c r="F71" s="566"/>
      <c r="G71" s="566"/>
      <c r="H71" s="566"/>
      <c r="I71" s="696"/>
      <c r="J71" s="702">
        <f t="shared" ref="J71:J77" si="3">SUM(K71:N71)</f>
        <v>0</v>
      </c>
      <c r="K71" s="383"/>
      <c r="L71" s="383"/>
      <c r="M71" s="383"/>
      <c r="N71" s="383"/>
      <c r="O71" s="381" t="s">
        <v>1601</v>
      </c>
      <c r="P71" s="37"/>
    </row>
    <row r="72" spans="2:16" ht="16.149999999999999" customHeight="1" x14ac:dyDescent="0.2">
      <c r="B72" s="91" t="s">
        <v>1602</v>
      </c>
      <c r="C72" s="384" t="s">
        <v>0</v>
      </c>
      <c r="D72" s="386" t="s">
        <v>61</v>
      </c>
      <c r="E72" s="382">
        <f t="shared" si="2"/>
        <v>0</v>
      </c>
      <c r="F72" s="385"/>
      <c r="G72" s="385"/>
      <c r="H72" s="385"/>
      <c r="I72" s="696"/>
      <c r="J72" s="702">
        <f t="shared" si="3"/>
        <v>0</v>
      </c>
      <c r="K72" s="383"/>
      <c r="L72" s="383"/>
      <c r="M72" s="383"/>
      <c r="N72" s="383"/>
      <c r="O72" s="381" t="s">
        <v>1603</v>
      </c>
      <c r="P72" s="37"/>
    </row>
    <row r="73" spans="2:16" ht="16.149999999999999" customHeight="1" x14ac:dyDescent="0.2">
      <c r="B73" s="91" t="s">
        <v>1604</v>
      </c>
      <c r="C73" s="384" t="s">
        <v>0</v>
      </c>
      <c r="D73" s="386" t="s">
        <v>1</v>
      </c>
      <c r="E73" s="382">
        <f t="shared" si="2"/>
        <v>0</v>
      </c>
      <c r="F73" s="385"/>
      <c r="G73" s="385"/>
      <c r="H73" s="385"/>
      <c r="I73" s="696"/>
      <c r="J73" s="702">
        <f t="shared" si="3"/>
        <v>0</v>
      </c>
      <c r="K73" s="383"/>
      <c r="L73" s="383"/>
      <c r="M73" s="383"/>
      <c r="N73" s="383"/>
      <c r="O73" s="381" t="s">
        <v>1605</v>
      </c>
      <c r="P73" s="37"/>
    </row>
    <row r="74" spans="2:16" ht="16.149999999999999" customHeight="1" x14ac:dyDescent="0.2">
      <c r="B74" s="90" t="s">
        <v>1606</v>
      </c>
      <c r="C74" s="384" t="s">
        <v>0</v>
      </c>
      <c r="D74" s="386" t="s">
        <v>59</v>
      </c>
      <c r="E74" s="382">
        <f t="shared" si="2"/>
        <v>0</v>
      </c>
      <c r="F74" s="385"/>
      <c r="G74" s="385"/>
      <c r="H74" s="385"/>
      <c r="I74" s="696"/>
      <c r="J74" s="702">
        <f t="shared" si="3"/>
        <v>0</v>
      </c>
      <c r="K74" s="383"/>
      <c r="L74" s="383"/>
      <c r="M74" s="383"/>
      <c r="N74" s="383"/>
      <c r="O74" s="381" t="s">
        <v>1607</v>
      </c>
      <c r="P74" s="37"/>
    </row>
    <row r="75" spans="2:16" ht="16.149999999999999" customHeight="1" x14ac:dyDescent="0.2">
      <c r="B75" s="91" t="s">
        <v>1608</v>
      </c>
      <c r="C75" s="384" t="s">
        <v>0</v>
      </c>
      <c r="D75" s="386" t="s">
        <v>59</v>
      </c>
      <c r="E75" s="382">
        <f t="shared" si="2"/>
        <v>0</v>
      </c>
      <c r="F75" s="385"/>
      <c r="G75" s="385"/>
      <c r="H75" s="385"/>
      <c r="I75" s="696"/>
      <c r="J75" s="702">
        <f t="shared" si="3"/>
        <v>0</v>
      </c>
      <c r="K75" s="383"/>
      <c r="L75" s="383"/>
      <c r="M75" s="383"/>
      <c r="N75" s="383"/>
      <c r="O75" s="381" t="s">
        <v>1609</v>
      </c>
      <c r="P75" s="37"/>
    </row>
    <row r="76" spans="2:16" ht="16.149999999999999" customHeight="1" x14ac:dyDescent="0.2">
      <c r="B76" s="91" t="s">
        <v>1610</v>
      </c>
      <c r="C76" s="384" t="s">
        <v>0</v>
      </c>
      <c r="D76" s="386" t="s">
        <v>1</v>
      </c>
      <c r="E76" s="382">
        <f t="shared" si="2"/>
        <v>0</v>
      </c>
      <c r="F76" s="385"/>
      <c r="G76" s="385"/>
      <c r="H76" s="385"/>
      <c r="I76" s="696"/>
      <c r="J76" s="702">
        <f t="shared" si="3"/>
        <v>0</v>
      </c>
      <c r="K76" s="383"/>
      <c r="L76" s="383"/>
      <c r="M76" s="383"/>
      <c r="N76" s="383"/>
      <c r="O76" s="381" t="s">
        <v>1611</v>
      </c>
      <c r="P76" s="37"/>
    </row>
    <row r="77" spans="2:16" ht="16.149999999999999" customHeight="1" x14ac:dyDescent="0.2">
      <c r="B77" s="56" t="s">
        <v>2595</v>
      </c>
      <c r="C77" s="204"/>
      <c r="D77" s="386" t="s">
        <v>1</v>
      </c>
      <c r="E77" s="382">
        <f t="shared" si="2"/>
        <v>0</v>
      </c>
      <c r="F77" s="385"/>
      <c r="G77" s="385"/>
      <c r="H77" s="385"/>
      <c r="I77" s="696"/>
      <c r="J77" s="702">
        <f t="shared" si="3"/>
        <v>0</v>
      </c>
      <c r="K77" s="383"/>
      <c r="L77" s="383"/>
      <c r="M77" s="383"/>
      <c r="N77" s="383"/>
      <c r="O77" s="381" t="s">
        <v>1612</v>
      </c>
      <c r="P77" s="37"/>
    </row>
    <row r="78" spans="2:16" ht="16.149999999999999" customHeight="1" thickBot="1" x14ac:dyDescent="0.25">
      <c r="B78" s="59" t="s">
        <v>271</v>
      </c>
      <c r="C78" s="32"/>
      <c r="D78" s="386" t="s">
        <v>1</v>
      </c>
      <c r="E78" s="382">
        <f t="shared" si="2"/>
        <v>0</v>
      </c>
      <c r="F78" s="567"/>
      <c r="G78" s="567"/>
      <c r="H78" s="567"/>
      <c r="I78" s="698"/>
      <c r="J78" s="702">
        <f>SUM(K78:N78)</f>
        <v>0</v>
      </c>
      <c r="K78" s="567"/>
      <c r="L78" s="567"/>
      <c r="M78" s="567"/>
      <c r="N78" s="567"/>
      <c r="O78" s="381" t="s">
        <v>1613</v>
      </c>
      <c r="P78" s="37"/>
    </row>
    <row r="79" spans="2:16" ht="16.149999999999999" customHeight="1" x14ac:dyDescent="0.2">
      <c r="B79" s="57" t="s">
        <v>2520</v>
      </c>
      <c r="C79" s="32"/>
      <c r="D79" s="386" t="s">
        <v>61</v>
      </c>
      <c r="E79" s="275">
        <f>SUM(F79:I79)</f>
        <v>0</v>
      </c>
      <c r="F79" s="275">
        <f>SUM(F69:F78)</f>
        <v>0</v>
      </c>
      <c r="G79" s="275">
        <f>SUM(G69:G78)</f>
        <v>0</v>
      </c>
      <c r="H79" s="275">
        <f>SUM(H69:H78)</f>
        <v>0</v>
      </c>
      <c r="I79" s="697">
        <f>SUM(I69:I78)</f>
        <v>0</v>
      </c>
      <c r="J79" s="703">
        <f>SUM(K79:N79)</f>
        <v>0</v>
      </c>
      <c r="K79" s="275">
        <f>SUM(K69:K78)</f>
        <v>0</v>
      </c>
      <c r="L79" s="275">
        <f>SUM(L69:L78)</f>
        <v>0</v>
      </c>
      <c r="M79" s="275">
        <f>SUM(M69:M78)</f>
        <v>0</v>
      </c>
      <c r="N79" s="275">
        <f>SUM(N69:N78)</f>
        <v>0</v>
      </c>
      <c r="O79" s="381" t="s">
        <v>1614</v>
      </c>
      <c r="P79" s="37"/>
    </row>
    <row r="80" spans="2:16" ht="16.149999999999999" customHeight="1" x14ac:dyDescent="0.2">
      <c r="B80" s="57"/>
      <c r="C80" s="31"/>
      <c r="D80" s="1"/>
      <c r="E80" s="1"/>
      <c r="F80" s="1"/>
      <c r="G80" s="1"/>
      <c r="H80" s="1"/>
      <c r="I80" s="1"/>
      <c r="J80" s="683"/>
      <c r="K80" s="1"/>
      <c r="L80" s="1"/>
      <c r="M80" s="1"/>
      <c r="N80" s="1"/>
      <c r="O80" s="14"/>
      <c r="P80" s="37"/>
    </row>
    <row r="81" spans="2:16" ht="16.149999999999999" customHeight="1" thickBot="1" x14ac:dyDescent="0.25">
      <c r="B81" s="68" t="s">
        <v>1615</v>
      </c>
      <c r="C81" s="205"/>
      <c r="D81" s="405" t="s">
        <v>61</v>
      </c>
      <c r="E81" s="382">
        <f>SUM(F81:I81)</f>
        <v>0</v>
      </c>
      <c r="F81" s="387">
        <f>SUM(F72:F74)+SUM(F76:F77)</f>
        <v>0</v>
      </c>
      <c r="G81" s="387">
        <f>SUM(G72:G74)+SUM(G76:G77)</f>
        <v>0</v>
      </c>
      <c r="H81" s="387">
        <f>SUM(H72:H74)+SUM(H76:H77)</f>
        <v>0</v>
      </c>
      <c r="I81" s="699">
        <f>SUM(I72:I74)+SUM(I76:I77)</f>
        <v>0</v>
      </c>
      <c r="J81" s="704">
        <f>SUM(K81:N81)</f>
        <v>0</v>
      </c>
      <c r="K81" s="387">
        <f>SUM(K72:K74)+SUM(K76:K77)</f>
        <v>0</v>
      </c>
      <c r="L81" s="406">
        <f>SUM(L72:L74)+SUM(L76:L77)</f>
        <v>0</v>
      </c>
      <c r="M81" s="387">
        <f>SUM(M72:M74)+SUM(M76:M77)</f>
        <v>0</v>
      </c>
      <c r="N81" s="407">
        <f>SUM(N72:N74)+SUM(N76:N77)</f>
        <v>0</v>
      </c>
      <c r="O81" s="381" t="s">
        <v>1616</v>
      </c>
      <c r="P81" s="37"/>
    </row>
    <row r="82" spans="2:16" ht="16.149999999999999" customHeight="1" thickTop="1" thickBot="1" x14ac:dyDescent="0.25">
      <c r="B82" s="45"/>
      <c r="C82" s="45"/>
      <c r="D82" s="45"/>
      <c r="E82" s="45"/>
      <c r="F82" s="206"/>
      <c r="G82" s="206"/>
      <c r="H82" s="206"/>
      <c r="I82" s="206"/>
      <c r="J82" s="206"/>
      <c r="K82" s="45"/>
      <c r="L82" s="45"/>
      <c r="M82" s="45"/>
      <c r="O82" s="46"/>
    </row>
    <row r="83" spans="2:16" ht="16.149999999999999" customHeight="1" thickTop="1" thickBot="1" x14ac:dyDescent="0.25">
      <c r="B83" s="35"/>
      <c r="C83" s="35"/>
      <c r="D83" s="35"/>
      <c r="E83" s="35"/>
      <c r="F83" s="519" t="s">
        <v>2455</v>
      </c>
      <c r="G83" s="511">
        <v>3</v>
      </c>
    </row>
    <row r="84" spans="2:16" ht="16.149999999999999" customHeight="1" thickTop="1" x14ac:dyDescent="0.2">
      <c r="B84" s="101" t="s">
        <v>1617</v>
      </c>
      <c r="C84" s="49"/>
      <c r="D84" s="49"/>
      <c r="E84" s="344" t="s">
        <v>1518</v>
      </c>
      <c r="F84" s="345" t="s">
        <v>1519</v>
      </c>
      <c r="G84" s="346" t="s">
        <v>55</v>
      </c>
      <c r="H84" s="37"/>
    </row>
    <row r="85" spans="2:16" ht="16.149999999999999" customHeight="1" x14ac:dyDescent="0.2">
      <c r="B85" s="50"/>
      <c r="C85"/>
      <c r="D85" s="783"/>
      <c r="E85" s="669" t="s">
        <v>2598</v>
      </c>
      <c r="F85" s="669" t="s">
        <v>1877</v>
      </c>
      <c r="G85" s="39"/>
      <c r="H85" s="37"/>
    </row>
    <row r="86" spans="2:16" ht="16.149999999999999" customHeight="1" thickBot="1" x14ac:dyDescent="0.25">
      <c r="B86" s="51"/>
      <c r="C86" s="13"/>
      <c r="D86" s="784"/>
      <c r="E86" s="30" t="s">
        <v>56</v>
      </c>
      <c r="F86" s="30" t="s">
        <v>56</v>
      </c>
      <c r="G86" s="381" t="s">
        <v>57</v>
      </c>
      <c r="H86" s="37"/>
    </row>
    <row r="87" spans="2:16" ht="16.149999999999999" customHeight="1" x14ac:dyDescent="0.2">
      <c r="B87" s="262" t="s">
        <v>1520</v>
      </c>
      <c r="C87" s="280"/>
      <c r="D87"/>
      <c r="E87" s="1"/>
      <c r="F87" s="1"/>
      <c r="G87" s="40"/>
      <c r="H87" s="37"/>
    </row>
    <row r="88" spans="2:16" ht="16.149999999999999" customHeight="1" x14ac:dyDescent="0.2">
      <c r="B88" s="59" t="s">
        <v>151</v>
      </c>
      <c r="C88" s="384" t="s">
        <v>0</v>
      </c>
      <c r="D88" s="386" t="s">
        <v>61</v>
      </c>
      <c r="E88" s="385"/>
      <c r="F88" s="383"/>
      <c r="G88" s="381" t="s">
        <v>1618</v>
      </c>
      <c r="H88" s="37"/>
    </row>
    <row r="89" spans="2:16" ht="16.149999999999999" customHeight="1" thickBot="1" x14ac:dyDescent="0.25">
      <c r="B89" s="59" t="s">
        <v>1619</v>
      </c>
      <c r="C89" s="32"/>
      <c r="D89" s="386" t="s">
        <v>61</v>
      </c>
      <c r="E89" s="385"/>
      <c r="F89" s="383"/>
      <c r="G89" s="381" t="s">
        <v>1620</v>
      </c>
      <c r="H89" s="37"/>
    </row>
    <row r="90" spans="2:16" ht="16.149999999999999" customHeight="1" x14ac:dyDescent="0.2">
      <c r="B90" s="57" t="s">
        <v>1621</v>
      </c>
      <c r="C90" s="32"/>
      <c r="D90" s="386" t="s">
        <v>61</v>
      </c>
      <c r="E90" s="275">
        <f>SUM(E88:E89)</f>
        <v>0</v>
      </c>
      <c r="F90" s="275">
        <f>SUM(F88:F89)</f>
        <v>0</v>
      </c>
      <c r="G90" s="381" t="s">
        <v>1622</v>
      </c>
      <c r="H90" s="37"/>
    </row>
    <row r="91" spans="2:16" ht="16.149999999999999" customHeight="1" x14ac:dyDescent="0.2">
      <c r="B91" s="60" t="s">
        <v>1559</v>
      </c>
      <c r="C91"/>
      <c r="D91"/>
      <c r="E91" s="1"/>
      <c r="F91" s="1"/>
      <c r="G91" s="40"/>
      <c r="H91" s="37"/>
    </row>
    <row r="92" spans="2:16" ht="16.149999999999999" customHeight="1" x14ac:dyDescent="0.2">
      <c r="B92" s="91" t="s">
        <v>1623</v>
      </c>
      <c r="C92" s="384" t="s">
        <v>0</v>
      </c>
      <c r="D92" s="386" t="s">
        <v>61</v>
      </c>
      <c r="E92" s="387">
        <f>IF('TAC26 Pension'!E51&gt;0,'TAC26 Pension'!E51,0)</f>
        <v>0</v>
      </c>
      <c r="F92" s="387">
        <f>IF('TAC26 Pension'!F51&gt;0,'TAC26 Pension'!F51,0)</f>
        <v>0</v>
      </c>
      <c r="G92" s="381" t="s">
        <v>1624</v>
      </c>
      <c r="H92" s="37"/>
    </row>
    <row r="93" spans="2:16" ht="16.149999999999999" customHeight="1" thickBot="1" x14ac:dyDescent="0.25">
      <c r="B93" s="55" t="s">
        <v>151</v>
      </c>
      <c r="C93" s="86"/>
      <c r="D93" s="386" t="s">
        <v>61</v>
      </c>
      <c r="E93" s="385"/>
      <c r="F93" s="383"/>
      <c r="G93" s="381" t="s">
        <v>1625</v>
      </c>
      <c r="H93" s="37"/>
    </row>
    <row r="94" spans="2:16" ht="16.149999999999999" customHeight="1" thickBot="1" x14ac:dyDescent="0.25">
      <c r="B94" s="68" t="s">
        <v>1626</v>
      </c>
      <c r="C94" s="66"/>
      <c r="D94" s="267" t="s">
        <v>61</v>
      </c>
      <c r="E94" s="275">
        <f>SUM(E92:E93)</f>
        <v>0</v>
      </c>
      <c r="F94" s="275">
        <f>SUM(F92:F93)</f>
        <v>0</v>
      </c>
      <c r="G94" s="381" t="s">
        <v>1627</v>
      </c>
      <c r="H94" s="37"/>
    </row>
    <row r="95" spans="2:16" ht="16.149999999999999" customHeight="1" thickTop="1" thickBot="1" x14ac:dyDescent="0.25">
      <c r="B95" s="45"/>
      <c r="C95" s="45"/>
      <c r="D95" s="45"/>
      <c r="E95" s="45"/>
      <c r="F95" s="45"/>
      <c r="G95" s="46"/>
    </row>
    <row r="96" spans="2:16" ht="16.149999999999999" customHeight="1" thickTop="1" thickBot="1" x14ac:dyDescent="0.25">
      <c r="B96" s="35"/>
      <c r="C96" s="35"/>
      <c r="D96" s="35"/>
      <c r="E96" s="519" t="s">
        <v>2455</v>
      </c>
      <c r="F96" s="511">
        <v>4</v>
      </c>
    </row>
    <row r="97" spans="2:7" ht="16.149999999999999" customHeight="1" thickTop="1" x14ac:dyDescent="0.2">
      <c r="B97" s="180" t="s">
        <v>2521</v>
      </c>
      <c r="C97" s="49"/>
      <c r="D97" s="49"/>
      <c r="E97" s="344" t="s">
        <v>1518</v>
      </c>
      <c r="F97" s="346" t="s">
        <v>55</v>
      </c>
      <c r="G97" s="37"/>
    </row>
    <row r="98" spans="2:7" ht="12.75" x14ac:dyDescent="0.2">
      <c r="B98" s="108"/>
      <c r="C98"/>
      <c r="D98" s="783" t="s">
        <v>2</v>
      </c>
      <c r="E98" s="27" t="s">
        <v>19</v>
      </c>
      <c r="F98" s="39"/>
      <c r="G98" s="37"/>
    </row>
    <row r="99" spans="2:7" ht="16.149999999999999" customHeight="1" x14ac:dyDescent="0.2">
      <c r="B99" s="50"/>
      <c r="C99"/>
      <c r="D99" s="783"/>
      <c r="E99" s="669" t="s">
        <v>2598</v>
      </c>
      <c r="F99" s="39"/>
      <c r="G99" s="37"/>
    </row>
    <row r="100" spans="2:7" ht="16.149999999999999" customHeight="1" thickBot="1" x14ac:dyDescent="0.25">
      <c r="B100" s="51"/>
      <c r="C100" s="13"/>
      <c r="D100" s="784"/>
      <c r="E100" s="30" t="s">
        <v>56</v>
      </c>
      <c r="F100" s="381" t="s">
        <v>57</v>
      </c>
      <c r="G100" s="37"/>
    </row>
    <row r="101" spans="2:7" ht="16.149999999999999" customHeight="1" x14ac:dyDescent="0.2">
      <c r="B101" s="67" t="s">
        <v>1628</v>
      </c>
      <c r="C101" s="76"/>
      <c r="D101" s="773"/>
      <c r="E101" s="5"/>
      <c r="F101" s="2"/>
      <c r="G101" s="37"/>
    </row>
    <row r="102" spans="2:7" ht="16.149999999999999" customHeight="1" x14ac:dyDescent="0.2">
      <c r="B102" s="59" t="s">
        <v>38</v>
      </c>
      <c r="C102" s="32"/>
      <c r="D102" s="386" t="s">
        <v>61</v>
      </c>
      <c r="E102" s="385"/>
      <c r="F102" s="381" t="s">
        <v>1629</v>
      </c>
      <c r="G102" s="37"/>
    </row>
    <row r="103" spans="2:7" ht="16.149999999999999" customHeight="1" x14ac:dyDescent="0.2">
      <c r="B103" s="129" t="s">
        <v>1630</v>
      </c>
      <c r="C103" s="31"/>
      <c r="D103" s="386" t="s">
        <v>61</v>
      </c>
      <c r="E103" s="385"/>
      <c r="F103" s="381" t="s">
        <v>1631</v>
      </c>
      <c r="G103" s="37"/>
    </row>
    <row r="104" spans="2:7" ht="16.149999999999999" customHeight="1" x14ac:dyDescent="0.2">
      <c r="B104" s="129" t="s">
        <v>1632</v>
      </c>
      <c r="C104" s="31"/>
      <c r="D104" s="386" t="s">
        <v>61</v>
      </c>
      <c r="E104" s="385"/>
      <c r="F104" s="381" t="s">
        <v>1633</v>
      </c>
      <c r="G104" s="37"/>
    </row>
    <row r="105" spans="2:7" ht="16.149999999999999" customHeight="1" x14ac:dyDescent="0.2">
      <c r="B105" s="129" t="s">
        <v>1634</v>
      </c>
      <c r="C105" s="31"/>
      <c r="D105" s="386" t="s">
        <v>61</v>
      </c>
      <c r="E105" s="385"/>
      <c r="F105" s="381" t="s">
        <v>1635</v>
      </c>
      <c r="G105" s="37"/>
    </row>
    <row r="106" spans="2:7" ht="16.149999999999999" customHeight="1" x14ac:dyDescent="0.2">
      <c r="B106" s="129" t="s">
        <v>1636</v>
      </c>
      <c r="C106" s="31"/>
      <c r="D106" s="386" t="s">
        <v>61</v>
      </c>
      <c r="E106" s="385"/>
      <c r="F106" s="381" t="s">
        <v>1637</v>
      </c>
      <c r="G106" s="37"/>
    </row>
    <row r="107" spans="2:7" ht="16.149999999999999" customHeight="1" thickBot="1" x14ac:dyDescent="0.25">
      <c r="B107" s="59" t="s">
        <v>40</v>
      </c>
      <c r="C107" s="32"/>
      <c r="D107" s="386" t="s">
        <v>61</v>
      </c>
      <c r="E107" s="385"/>
      <c r="F107" s="381" t="s">
        <v>1638</v>
      </c>
      <c r="G107" s="37"/>
    </row>
    <row r="108" spans="2:7" ht="16.149999999999999" customHeight="1" x14ac:dyDescent="0.2">
      <c r="B108" s="57" t="s">
        <v>1639</v>
      </c>
      <c r="C108" s="32"/>
      <c r="D108" s="386" t="s">
        <v>61</v>
      </c>
      <c r="E108" s="530">
        <f>SUM(E102:E107)</f>
        <v>0</v>
      </c>
      <c r="F108" s="381" t="s">
        <v>1640</v>
      </c>
      <c r="G108" s="37"/>
    </row>
    <row r="109" spans="2:7" ht="16.149999999999999" customHeight="1" x14ac:dyDescent="0.2">
      <c r="B109" s="59" t="s">
        <v>32</v>
      </c>
      <c r="C109" s="32"/>
      <c r="D109" s="386" t="s">
        <v>61</v>
      </c>
      <c r="E109" s="385"/>
      <c r="F109" s="381" t="s">
        <v>1641</v>
      </c>
      <c r="G109" s="37"/>
    </row>
    <row r="110" spans="2:7" ht="16.149999999999999" customHeight="1" x14ac:dyDescent="0.2">
      <c r="B110" s="59" t="s">
        <v>33</v>
      </c>
      <c r="C110" s="32"/>
      <c r="D110" s="386" t="s">
        <v>59</v>
      </c>
      <c r="E110" s="385"/>
      <c r="F110" s="381" t="s">
        <v>1642</v>
      </c>
      <c r="G110" s="37"/>
    </row>
    <row r="111" spans="2:7" ht="16.149999999999999" customHeight="1" thickBot="1" x14ac:dyDescent="0.25">
      <c r="B111" s="59" t="s">
        <v>34</v>
      </c>
      <c r="C111" s="32"/>
      <c r="D111" s="386" t="s">
        <v>59</v>
      </c>
      <c r="E111" s="385"/>
      <c r="F111" s="381" t="s">
        <v>1643</v>
      </c>
      <c r="G111" s="37"/>
    </row>
    <row r="112" spans="2:7" ht="16.149999999999999" customHeight="1" x14ac:dyDescent="0.2">
      <c r="B112" s="57" t="s">
        <v>1644</v>
      </c>
      <c r="C112" s="32"/>
      <c r="D112" s="386" t="s">
        <v>61</v>
      </c>
      <c r="E112" s="530">
        <f>SUM(E108:E111)</f>
        <v>0</v>
      </c>
      <c r="F112" s="381" t="s">
        <v>1645</v>
      </c>
      <c r="G112" s="37"/>
    </row>
    <row r="113" spans="2:7" ht="16.149999999999999" customHeight="1" x14ac:dyDescent="0.2">
      <c r="B113" s="598" t="s">
        <v>1646</v>
      </c>
      <c r="C113" s="168"/>
      <c r="D113" s="126"/>
      <c r="E113" s="1"/>
      <c r="F113" s="121"/>
      <c r="G113" s="208"/>
    </row>
    <row r="114" spans="2:7" ht="16.149999999999999" customHeight="1" x14ac:dyDescent="0.2">
      <c r="B114" s="599" t="s">
        <v>21</v>
      </c>
      <c r="C114" s="172"/>
      <c r="D114" s="386" t="s">
        <v>61</v>
      </c>
      <c r="E114" s="385"/>
      <c r="F114" s="381" t="s">
        <v>1647</v>
      </c>
      <c r="G114" s="202"/>
    </row>
    <row r="115" spans="2:7" ht="16.149999999999999" customHeight="1" thickBot="1" x14ac:dyDescent="0.25">
      <c r="B115" s="600" t="s">
        <v>22</v>
      </c>
      <c r="C115" s="174"/>
      <c r="D115" s="386" t="s">
        <v>61</v>
      </c>
      <c r="E115" s="385"/>
      <c r="F115" s="381" t="s">
        <v>1648</v>
      </c>
      <c r="G115" s="202"/>
    </row>
    <row r="116" spans="2:7" ht="16.149999999999999" customHeight="1" thickTop="1" thickBot="1" x14ac:dyDescent="0.25">
      <c r="B116" s="45" t="s">
        <v>1649</v>
      </c>
      <c r="C116" s="45"/>
      <c r="D116" s="45"/>
      <c r="E116" s="45"/>
      <c r="F116" s="46"/>
    </row>
    <row r="117" spans="2:7" ht="16.149999999999999" customHeight="1" thickTop="1" thickBot="1" x14ac:dyDescent="0.25">
      <c r="B117" s="35"/>
      <c r="C117" s="35"/>
      <c r="D117" s="35"/>
      <c r="E117" s="519" t="s">
        <v>2455</v>
      </c>
      <c r="F117" s="511">
        <v>5</v>
      </c>
    </row>
    <row r="118" spans="2:7" ht="16.149999999999999" customHeight="1" thickTop="1" x14ac:dyDescent="0.2">
      <c r="B118" s="60" t="s">
        <v>2522</v>
      </c>
      <c r="C118"/>
      <c r="D118"/>
      <c r="E118" s="705" t="s">
        <v>1519</v>
      </c>
      <c r="F118" s="408" t="s">
        <v>55</v>
      </c>
    </row>
    <row r="119" spans="2:7" ht="12.75" x14ac:dyDescent="0.2">
      <c r="B119" s="209"/>
      <c r="C119"/>
      <c r="D119" s="810" t="s">
        <v>2</v>
      </c>
      <c r="E119" s="27" t="s">
        <v>19</v>
      </c>
      <c r="F119" s="39"/>
    </row>
    <row r="120" spans="2:7" ht="16.149999999999999" customHeight="1" x14ac:dyDescent="0.2">
      <c r="B120" s="210"/>
      <c r="C120"/>
      <c r="D120" s="810"/>
      <c r="E120" s="669" t="s">
        <v>1877</v>
      </c>
      <c r="F120" s="39"/>
    </row>
    <row r="121" spans="2:7" ht="16.149999999999999" customHeight="1" thickBot="1" x14ac:dyDescent="0.25">
      <c r="B121" s="211"/>
      <c r="C121" s="13"/>
      <c r="D121" s="811"/>
      <c r="E121" s="52" t="s">
        <v>56</v>
      </c>
      <c r="F121" s="409" t="s">
        <v>57</v>
      </c>
    </row>
    <row r="122" spans="2:7" ht="16.149999999999999" customHeight="1" x14ac:dyDescent="0.2">
      <c r="B122" s="80" t="s">
        <v>1628</v>
      </c>
      <c r="C122" s="31"/>
      <c r="D122" s="706"/>
      <c r="E122" s="12"/>
      <c r="F122" s="121"/>
    </row>
    <row r="123" spans="2:7" ht="16.149999999999999" customHeight="1" x14ac:dyDescent="0.2">
      <c r="B123" s="59" t="s">
        <v>38</v>
      </c>
      <c r="C123" s="32"/>
      <c r="D123" s="386" t="s">
        <v>61</v>
      </c>
      <c r="E123" s="775"/>
      <c r="F123" s="409" t="s">
        <v>1629</v>
      </c>
    </row>
    <row r="124" spans="2:7" ht="16.149999999999999" customHeight="1" x14ac:dyDescent="0.2">
      <c r="B124" s="129" t="s">
        <v>1630</v>
      </c>
      <c r="C124" s="32"/>
      <c r="D124" s="386" t="s">
        <v>61</v>
      </c>
      <c r="E124" s="775"/>
      <c r="F124" s="409" t="s">
        <v>1631</v>
      </c>
    </row>
    <row r="125" spans="2:7" ht="16.149999999999999" customHeight="1" x14ac:dyDescent="0.2">
      <c r="B125" s="129" t="s">
        <v>1632</v>
      </c>
      <c r="C125" s="32"/>
      <c r="D125" s="386" t="s">
        <v>61</v>
      </c>
      <c r="E125" s="775"/>
      <c r="F125" s="409" t="s">
        <v>1633</v>
      </c>
    </row>
    <row r="126" spans="2:7" ht="16.149999999999999" customHeight="1" x14ac:dyDescent="0.2">
      <c r="B126" s="129" t="s">
        <v>1634</v>
      </c>
      <c r="C126" s="32"/>
      <c r="D126" s="386" t="s">
        <v>61</v>
      </c>
      <c r="E126" s="775"/>
      <c r="F126" s="409" t="s">
        <v>1635</v>
      </c>
    </row>
    <row r="127" spans="2:7" ht="16.149999999999999" customHeight="1" x14ac:dyDescent="0.2">
      <c r="B127" s="129" t="s">
        <v>1636</v>
      </c>
      <c r="C127" s="32"/>
      <c r="D127" s="386" t="s">
        <v>61</v>
      </c>
      <c r="E127" s="775"/>
      <c r="F127" s="409" t="s">
        <v>1637</v>
      </c>
    </row>
    <row r="128" spans="2:7" ht="16.149999999999999" customHeight="1" thickBot="1" x14ac:dyDescent="0.25">
      <c r="B128" s="59" t="s">
        <v>40</v>
      </c>
      <c r="C128" s="32"/>
      <c r="D128" s="386" t="s">
        <v>61</v>
      </c>
      <c r="E128" s="775"/>
      <c r="F128" s="409" t="s">
        <v>1638</v>
      </c>
    </row>
    <row r="129" spans="2:7" ht="16.149999999999999" customHeight="1" x14ac:dyDescent="0.2">
      <c r="B129" s="57" t="s">
        <v>1639</v>
      </c>
      <c r="C129" s="32"/>
      <c r="D129" s="386" t="s">
        <v>61</v>
      </c>
      <c r="E129" s="530">
        <f>SUM(E123:E128)</f>
        <v>0</v>
      </c>
      <c r="F129" s="409" t="s">
        <v>1640</v>
      </c>
    </row>
    <row r="130" spans="2:7" ht="16.149999999999999" customHeight="1" x14ac:dyDescent="0.2">
      <c r="B130" s="59" t="s">
        <v>32</v>
      </c>
      <c r="C130" s="32"/>
      <c r="D130" s="386" t="s">
        <v>61</v>
      </c>
      <c r="E130" s="775"/>
      <c r="F130" s="409" t="s">
        <v>1641</v>
      </c>
    </row>
    <row r="131" spans="2:7" ht="16.149999999999999" customHeight="1" x14ac:dyDescent="0.2">
      <c r="B131" s="59" t="s">
        <v>33</v>
      </c>
      <c r="C131" s="32"/>
      <c r="D131" s="386" t="s">
        <v>59</v>
      </c>
      <c r="E131" s="775"/>
      <c r="F131" s="409" t="s">
        <v>1642</v>
      </c>
    </row>
    <row r="132" spans="2:7" ht="16.149999999999999" customHeight="1" thickBot="1" x14ac:dyDescent="0.25">
      <c r="B132" s="59" t="s">
        <v>34</v>
      </c>
      <c r="C132" s="32"/>
      <c r="D132" s="386" t="s">
        <v>59</v>
      </c>
      <c r="E132" s="775"/>
      <c r="F132" s="409" t="s">
        <v>1643</v>
      </c>
    </row>
    <row r="133" spans="2:7" ht="16.149999999999999" customHeight="1" x14ac:dyDescent="0.2">
      <c r="B133" s="57" t="s">
        <v>1644</v>
      </c>
      <c r="C133" s="32"/>
      <c r="D133" s="386" t="s">
        <v>61</v>
      </c>
      <c r="E133" s="530">
        <f>SUM(E129:E132)</f>
        <v>0</v>
      </c>
      <c r="F133" s="409" t="s">
        <v>1645</v>
      </c>
    </row>
    <row r="134" spans="2:7" ht="16.149999999999999" customHeight="1" x14ac:dyDescent="0.2">
      <c r="B134" s="207" t="s">
        <v>1646</v>
      </c>
      <c r="C134" s="168"/>
      <c r="D134" s="126"/>
      <c r="E134" s="1"/>
      <c r="F134" s="40"/>
    </row>
    <row r="135" spans="2:7" ht="16.149999999999999" customHeight="1" x14ac:dyDescent="0.2">
      <c r="B135" s="601" t="s">
        <v>1650</v>
      </c>
      <c r="C135" s="172"/>
      <c r="D135" s="386" t="s">
        <v>61</v>
      </c>
      <c r="E135" s="775"/>
      <c r="F135" s="381" t="s">
        <v>1647</v>
      </c>
      <c r="G135" s="202"/>
    </row>
    <row r="136" spans="2:7" ht="16.149999999999999" customHeight="1" thickBot="1" x14ac:dyDescent="0.25">
      <c r="B136" s="602" t="s">
        <v>1651</v>
      </c>
      <c r="C136" s="174"/>
      <c r="D136" s="267" t="s">
        <v>61</v>
      </c>
      <c r="E136" s="775"/>
      <c r="F136" s="381" t="s">
        <v>1648</v>
      </c>
      <c r="G136" s="202"/>
    </row>
    <row r="137" spans="2:7" ht="16.149999999999999" customHeight="1" thickTop="1" thickBot="1" x14ac:dyDescent="0.25">
      <c r="B137" s="212"/>
      <c r="C137" s="45"/>
      <c r="D137" s="45"/>
      <c r="E137" s="45"/>
      <c r="F137" s="46"/>
      <c r="G137" s="208"/>
    </row>
    <row r="138" spans="2:7" ht="16.149999999999999" customHeight="1" thickTop="1" thickBot="1" x14ac:dyDescent="0.25">
      <c r="B138" s="35"/>
      <c r="C138" s="35"/>
      <c r="D138" s="35"/>
      <c r="E138" s="519" t="s">
        <v>2455</v>
      </c>
      <c r="F138" s="511">
        <v>6</v>
      </c>
    </row>
    <row r="139" spans="2:7" ht="16.149999999999999" customHeight="1" thickTop="1" x14ac:dyDescent="0.2">
      <c r="B139" s="794" t="s">
        <v>2523</v>
      </c>
      <c r="C139" s="812"/>
      <c r="D139" s="49"/>
      <c r="E139" s="344" t="s">
        <v>1518</v>
      </c>
      <c r="F139" s="346" t="s">
        <v>55</v>
      </c>
      <c r="G139" s="37"/>
    </row>
    <row r="140" spans="2:7" ht="12.75" x14ac:dyDescent="0.2">
      <c r="B140" s="795"/>
      <c r="C140" s="813"/>
      <c r="D140" s="783" t="s">
        <v>2</v>
      </c>
      <c r="E140" s="27" t="s">
        <v>19</v>
      </c>
      <c r="F140" s="39"/>
      <c r="G140" s="37"/>
    </row>
    <row r="141" spans="2:7" ht="16.149999999999999" customHeight="1" x14ac:dyDescent="0.2">
      <c r="B141" s="50"/>
      <c r="C141"/>
      <c r="D141" s="783"/>
      <c r="E141" s="669" t="s">
        <v>2598</v>
      </c>
      <c r="F141" s="39"/>
      <c r="G141" s="37"/>
    </row>
    <row r="142" spans="2:7" ht="16.149999999999999" customHeight="1" thickBot="1" x14ac:dyDescent="0.25">
      <c r="B142" s="51"/>
      <c r="C142" s="13"/>
      <c r="D142" s="784"/>
      <c r="E142" s="30" t="s">
        <v>56</v>
      </c>
      <c r="F142" s="381" t="s">
        <v>57</v>
      </c>
      <c r="G142" s="37"/>
    </row>
    <row r="143" spans="2:7" ht="16.149999999999999" customHeight="1" x14ac:dyDescent="0.2">
      <c r="B143" s="67" t="s">
        <v>2524</v>
      </c>
      <c r="C143" s="54"/>
      <c r="D143" s="386" t="s">
        <v>61</v>
      </c>
      <c r="E143" s="774">
        <f>E179</f>
        <v>0</v>
      </c>
      <c r="F143" s="381" t="s">
        <v>1652</v>
      </c>
      <c r="G143" s="37"/>
    </row>
    <row r="144" spans="2:7" ht="16.149999999999999" customHeight="1" x14ac:dyDescent="0.2">
      <c r="B144" s="59" t="s">
        <v>1656</v>
      </c>
      <c r="C144" s="31"/>
      <c r="D144" s="386" t="s">
        <v>61</v>
      </c>
      <c r="E144" s="743"/>
      <c r="F144" s="381" t="s">
        <v>1657</v>
      </c>
      <c r="G144" s="37"/>
    </row>
    <row r="145" spans="2:7" ht="16.149999999999999" customHeight="1" x14ac:dyDescent="0.2">
      <c r="B145" s="59" t="s">
        <v>1037</v>
      </c>
      <c r="C145" s="31"/>
      <c r="D145" s="386" t="s">
        <v>61</v>
      </c>
      <c r="E145" s="385"/>
      <c r="F145" s="381" t="s">
        <v>1658</v>
      </c>
      <c r="G145" s="37"/>
    </row>
    <row r="146" spans="2:7" ht="16.149999999999999" customHeight="1" x14ac:dyDescent="0.2">
      <c r="B146" s="59" t="s">
        <v>1659</v>
      </c>
      <c r="C146" s="31"/>
      <c r="D146" s="386" t="s">
        <v>61</v>
      </c>
      <c r="E146" s="385"/>
      <c r="F146" s="381" t="s">
        <v>1660</v>
      </c>
      <c r="G146" s="37"/>
    </row>
    <row r="147" spans="2:7" ht="16.149999999999999" customHeight="1" x14ac:dyDescent="0.2">
      <c r="B147" s="59" t="s">
        <v>1661</v>
      </c>
      <c r="C147" s="31"/>
      <c r="D147" s="386" t="s">
        <v>61</v>
      </c>
      <c r="E147" s="385"/>
      <c r="F147" s="381" t="s">
        <v>1662</v>
      </c>
      <c r="G147" s="37"/>
    </row>
    <row r="148" spans="2:7" ht="16.149999999999999" customHeight="1" x14ac:dyDescent="0.2">
      <c r="B148" s="59" t="s">
        <v>1663</v>
      </c>
      <c r="C148" s="31"/>
      <c r="D148" s="386" t="s">
        <v>61</v>
      </c>
      <c r="E148" s="385"/>
      <c r="F148" s="381" t="s">
        <v>1664</v>
      </c>
      <c r="G148" s="37"/>
    </row>
    <row r="149" spans="2:7" ht="16.149999999999999" customHeight="1" x14ac:dyDescent="0.2">
      <c r="B149" s="59" t="s">
        <v>1665</v>
      </c>
      <c r="C149" s="31"/>
      <c r="D149" s="386" t="s">
        <v>61</v>
      </c>
      <c r="E149" s="385"/>
      <c r="F149" s="381" t="s">
        <v>1666</v>
      </c>
      <c r="G149" s="37"/>
    </row>
    <row r="150" spans="2:7" ht="16.149999999999999" customHeight="1" x14ac:dyDescent="0.2">
      <c r="B150" s="59" t="s">
        <v>1667</v>
      </c>
      <c r="C150" s="31"/>
      <c r="D150" s="386" t="s">
        <v>1</v>
      </c>
      <c r="E150" s="385"/>
      <c r="F150" s="381" t="s">
        <v>1668</v>
      </c>
      <c r="G150" s="37"/>
    </row>
    <row r="151" spans="2:7" ht="30.6" customHeight="1" x14ac:dyDescent="0.2">
      <c r="B151" s="43" t="s">
        <v>1669</v>
      </c>
      <c r="C151" s="31"/>
      <c r="D151" s="386" t="s">
        <v>1</v>
      </c>
      <c r="E151" s="385"/>
      <c r="F151" s="381" t="s">
        <v>1670</v>
      </c>
      <c r="G151" s="37"/>
    </row>
    <row r="152" spans="2:7" ht="25.5" x14ac:dyDescent="0.2">
      <c r="B152" s="43" t="s">
        <v>1671</v>
      </c>
      <c r="C152" s="31"/>
      <c r="D152" s="386" t="s">
        <v>1</v>
      </c>
      <c r="E152" s="385"/>
      <c r="F152" s="381" t="s">
        <v>1672</v>
      </c>
      <c r="G152" s="37"/>
    </row>
    <row r="153" spans="2:7" ht="16.899999999999999" customHeight="1" x14ac:dyDescent="0.2">
      <c r="B153" s="43" t="s">
        <v>1673</v>
      </c>
      <c r="C153" s="31"/>
      <c r="D153" s="386" t="s">
        <v>59</v>
      </c>
      <c r="E153" s="385"/>
      <c r="F153" s="381" t="s">
        <v>1674</v>
      </c>
      <c r="G153" s="37"/>
    </row>
    <row r="154" spans="2:7" ht="16.899999999999999" customHeight="1" x14ac:dyDescent="0.2">
      <c r="B154" s="43" t="s">
        <v>1675</v>
      </c>
      <c r="C154" s="31"/>
      <c r="D154" s="386" t="s">
        <v>59</v>
      </c>
      <c r="E154" s="385"/>
      <c r="F154" s="381" t="s">
        <v>1676</v>
      </c>
      <c r="G154" s="37"/>
    </row>
    <row r="155" spans="2:7" ht="16.149999999999999" customHeight="1" thickBot="1" x14ac:dyDescent="0.25">
      <c r="B155" s="59" t="s">
        <v>271</v>
      </c>
      <c r="C155" s="31"/>
      <c r="D155" s="386" t="s">
        <v>61</v>
      </c>
      <c r="E155" s="743"/>
      <c r="F155" s="381" t="s">
        <v>1677</v>
      </c>
      <c r="G155" s="37"/>
    </row>
    <row r="156" spans="2:7" ht="16.149999999999999" customHeight="1" thickBot="1" x14ac:dyDescent="0.25">
      <c r="B156" s="65" t="s">
        <v>2525</v>
      </c>
      <c r="C156" s="32"/>
      <c r="D156" s="386" t="s">
        <v>61</v>
      </c>
      <c r="E156" s="275">
        <f>SUM(E143:E155)</f>
        <v>0</v>
      </c>
      <c r="F156" s="381" t="s">
        <v>1678</v>
      </c>
      <c r="G156" s="37"/>
    </row>
    <row r="157" spans="2:7" ht="16.149999999999999" customHeight="1" thickTop="1" thickBot="1" x14ac:dyDescent="0.25">
      <c r="B157" s="45"/>
      <c r="C157" s="45"/>
      <c r="D157" s="45"/>
      <c r="E157" s="45"/>
      <c r="F157" s="46"/>
    </row>
    <row r="158" spans="2:7" ht="16.149999999999999" customHeight="1" thickTop="1" thickBot="1" x14ac:dyDescent="0.25">
      <c r="E158" s="519" t="s">
        <v>2455</v>
      </c>
      <c r="F158" s="511">
        <v>7</v>
      </c>
    </row>
    <row r="159" spans="2:7" ht="16.149999999999999" customHeight="1" thickTop="1" x14ac:dyDescent="0.2">
      <c r="B159" s="794" t="s">
        <v>2526</v>
      </c>
      <c r="C159" s="812"/>
      <c r="D159" s="49"/>
      <c r="E159" s="345" t="s">
        <v>1519</v>
      </c>
      <c r="F159" s="346" t="s">
        <v>55</v>
      </c>
      <c r="G159" s="37"/>
    </row>
    <row r="160" spans="2:7" ht="12.75" x14ac:dyDescent="0.2">
      <c r="B160" s="795"/>
      <c r="C160" s="813"/>
      <c r="D160" s="783" t="s">
        <v>2</v>
      </c>
      <c r="E160" s="27" t="s">
        <v>19</v>
      </c>
      <c r="F160" s="39"/>
      <c r="G160" s="37"/>
    </row>
    <row r="161" spans="2:7" ht="16.149999999999999" customHeight="1" x14ac:dyDescent="0.2">
      <c r="B161" s="50"/>
      <c r="C161"/>
      <c r="D161" s="783"/>
      <c r="E161" s="669" t="s">
        <v>1877</v>
      </c>
      <c r="F161" s="39"/>
      <c r="G161" s="37"/>
    </row>
    <row r="162" spans="2:7" ht="16.149999999999999" customHeight="1" thickBot="1" x14ac:dyDescent="0.25">
      <c r="B162" s="51"/>
      <c r="C162" s="13"/>
      <c r="D162" s="784"/>
      <c r="E162" s="30" t="s">
        <v>56</v>
      </c>
      <c r="F162" s="381" t="s">
        <v>57</v>
      </c>
      <c r="G162" s="37"/>
    </row>
    <row r="163" spans="2:7" ht="16.149999999999999" customHeight="1" x14ac:dyDescent="0.2">
      <c r="B163" s="67" t="s">
        <v>2527</v>
      </c>
      <c r="C163" s="54"/>
      <c r="D163" s="386" t="s">
        <v>61</v>
      </c>
      <c r="E163" s="766"/>
      <c r="F163" s="381" t="s">
        <v>1652</v>
      </c>
      <c r="G163" s="37"/>
    </row>
    <row r="164" spans="2:7" ht="16.149999999999999" customHeight="1" thickBot="1" x14ac:dyDescent="0.25">
      <c r="B164" s="78" t="s">
        <v>222</v>
      </c>
      <c r="C164" s="31"/>
      <c r="D164" s="386" t="s">
        <v>1</v>
      </c>
      <c r="E164" s="766"/>
      <c r="F164" s="381" t="s">
        <v>1653</v>
      </c>
      <c r="G164" s="37"/>
    </row>
    <row r="165" spans="2:7" ht="16.149999999999999" customHeight="1" x14ac:dyDescent="0.2">
      <c r="B165" s="57" t="s">
        <v>2528</v>
      </c>
      <c r="C165" s="31"/>
      <c r="D165" s="386" t="s">
        <v>61</v>
      </c>
      <c r="E165" s="275">
        <f>SUM(E163:E164)</f>
        <v>0</v>
      </c>
      <c r="F165" s="381" t="s">
        <v>1654</v>
      </c>
      <c r="G165" s="37"/>
    </row>
    <row r="166" spans="2:7" ht="28.15" customHeight="1" x14ac:dyDescent="0.2">
      <c r="B166" s="43" t="s">
        <v>1679</v>
      </c>
      <c r="C166" s="31"/>
      <c r="D166" s="386" t="s">
        <v>61</v>
      </c>
      <c r="E166" s="766"/>
      <c r="F166" s="381" t="s">
        <v>1655</v>
      </c>
      <c r="G166" s="37"/>
    </row>
    <row r="167" spans="2:7" ht="16.149999999999999" customHeight="1" x14ac:dyDescent="0.2">
      <c r="B167" s="59" t="s">
        <v>1656</v>
      </c>
      <c r="C167" s="31"/>
      <c r="D167" s="386" t="s">
        <v>61</v>
      </c>
      <c r="E167" s="743"/>
      <c r="F167" s="381" t="s">
        <v>1657</v>
      </c>
      <c r="G167" s="37"/>
    </row>
    <row r="168" spans="2:7" ht="16.149999999999999" customHeight="1" x14ac:dyDescent="0.2">
      <c r="B168" s="59" t="s">
        <v>1037</v>
      </c>
      <c r="C168" s="31"/>
      <c r="D168" s="386" t="s">
        <v>61</v>
      </c>
      <c r="E168" s="766"/>
      <c r="F168" s="381" t="s">
        <v>1658</v>
      </c>
      <c r="G168" s="37"/>
    </row>
    <row r="169" spans="2:7" ht="16.149999999999999" customHeight="1" x14ac:dyDescent="0.2">
      <c r="B169" s="59" t="s">
        <v>1659</v>
      </c>
      <c r="C169" s="31"/>
      <c r="D169" s="386" t="s">
        <v>61</v>
      </c>
      <c r="E169" s="766"/>
      <c r="F169" s="381" t="s">
        <v>1660</v>
      </c>
      <c r="G169" s="37"/>
    </row>
    <row r="170" spans="2:7" ht="16.149999999999999" customHeight="1" x14ac:dyDescent="0.2">
      <c r="B170" s="59" t="s">
        <v>1661</v>
      </c>
      <c r="C170" s="31"/>
      <c r="D170" s="386" t="s">
        <v>61</v>
      </c>
      <c r="E170" s="766"/>
      <c r="F170" s="381" t="s">
        <v>1662</v>
      </c>
      <c r="G170" s="37"/>
    </row>
    <row r="171" spans="2:7" ht="16.149999999999999" customHeight="1" x14ac:dyDescent="0.2">
      <c r="B171" s="59" t="s">
        <v>1663</v>
      </c>
      <c r="C171" s="31"/>
      <c r="D171" s="386" t="s">
        <v>61</v>
      </c>
      <c r="E171" s="766"/>
      <c r="F171" s="381" t="s">
        <v>1664</v>
      </c>
      <c r="G171" s="37"/>
    </row>
    <row r="172" spans="2:7" ht="16.149999999999999" customHeight="1" x14ac:dyDescent="0.2">
      <c r="B172" s="59" t="s">
        <v>1665</v>
      </c>
      <c r="C172" s="31"/>
      <c r="D172" s="386" t="s">
        <v>61</v>
      </c>
      <c r="E172" s="766"/>
      <c r="F172" s="381" t="s">
        <v>1666</v>
      </c>
      <c r="G172" s="37"/>
    </row>
    <row r="173" spans="2:7" ht="16.149999999999999" customHeight="1" x14ac:dyDescent="0.2">
      <c r="B173" s="59" t="s">
        <v>1667</v>
      </c>
      <c r="C173" s="31"/>
      <c r="D173" s="386" t="s">
        <v>1</v>
      </c>
      <c r="E173" s="766"/>
      <c r="F173" s="381" t="s">
        <v>1668</v>
      </c>
      <c r="G173" s="37"/>
    </row>
    <row r="174" spans="2:7" ht="30.6" customHeight="1" x14ac:dyDescent="0.2">
      <c r="B174" s="43" t="s">
        <v>1669</v>
      </c>
      <c r="C174" s="31"/>
      <c r="D174" s="386" t="s">
        <v>1</v>
      </c>
      <c r="E174" s="766"/>
      <c r="F174" s="381" t="s">
        <v>1670</v>
      </c>
      <c r="G174" s="37"/>
    </row>
    <row r="175" spans="2:7" ht="25.5" x14ac:dyDescent="0.2">
      <c r="B175" s="43" t="s">
        <v>1671</v>
      </c>
      <c r="C175" s="31"/>
      <c r="D175" s="386" t="s">
        <v>1</v>
      </c>
      <c r="E175" s="766"/>
      <c r="F175" s="381" t="s">
        <v>1672</v>
      </c>
      <c r="G175" s="37"/>
    </row>
    <row r="176" spans="2:7" ht="16.899999999999999" customHeight="1" x14ac:dyDescent="0.2">
      <c r="B176" s="43" t="s">
        <v>1673</v>
      </c>
      <c r="C176" s="31"/>
      <c r="D176" s="386" t="s">
        <v>59</v>
      </c>
      <c r="E176" s="766"/>
      <c r="F176" s="381" t="s">
        <v>1674</v>
      </c>
      <c r="G176" s="37"/>
    </row>
    <row r="177" spans="2:18" ht="16.899999999999999" customHeight="1" x14ac:dyDescent="0.2">
      <c r="B177" s="43" t="s">
        <v>1675</v>
      </c>
      <c r="C177" s="31"/>
      <c r="D177" s="386" t="s">
        <v>59</v>
      </c>
      <c r="E177" s="766"/>
      <c r="F177" s="381" t="s">
        <v>1676</v>
      </c>
      <c r="G177" s="37"/>
    </row>
    <row r="178" spans="2:18" ht="16.149999999999999" customHeight="1" thickBot="1" x14ac:dyDescent="0.25">
      <c r="B178" s="59" t="s">
        <v>271</v>
      </c>
      <c r="C178" s="31"/>
      <c r="D178" s="386" t="s">
        <v>59</v>
      </c>
      <c r="E178" s="743"/>
      <c r="F178" s="381" t="s">
        <v>1677</v>
      </c>
      <c r="G178" s="37"/>
    </row>
    <row r="179" spans="2:18" ht="16.149999999999999" customHeight="1" thickBot="1" x14ac:dyDescent="0.25">
      <c r="B179" s="65" t="s">
        <v>2529</v>
      </c>
      <c r="C179" s="32"/>
      <c r="D179" s="386" t="s">
        <v>61</v>
      </c>
      <c r="E179" s="275">
        <f>SUM(E165:E178)</f>
        <v>0</v>
      </c>
      <c r="F179" s="381" t="s">
        <v>1678</v>
      </c>
      <c r="G179" s="37"/>
    </row>
    <row r="180" spans="2:18" ht="16.149999999999999" customHeight="1" thickTop="1" x14ac:dyDescent="0.2">
      <c r="B180" s="45"/>
      <c r="C180" s="45"/>
      <c r="D180" s="45"/>
      <c r="E180" s="45"/>
      <c r="F180" s="46"/>
    </row>
    <row r="181" spans="2:18" ht="16.149999999999999" customHeight="1" x14ac:dyDescent="0.2">
      <c r="B181" s="19"/>
    </row>
    <row r="182" spans="2:18" ht="16.149999999999999" customHeight="1" x14ac:dyDescent="0.2">
      <c r="B182" s="19"/>
      <c r="C182" s="19"/>
      <c r="D182" s="19"/>
      <c r="E182" s="19"/>
      <c r="F182" s="19"/>
      <c r="G182" s="19"/>
      <c r="H182" s="19"/>
      <c r="I182" s="19"/>
      <c r="J182" s="19"/>
      <c r="K182" s="19"/>
      <c r="L182" s="19"/>
      <c r="M182" s="19"/>
      <c r="N182" s="19"/>
      <c r="O182" s="19"/>
      <c r="P182" s="19"/>
      <c r="Q182" s="19"/>
      <c r="R182" s="19"/>
    </row>
    <row r="183" spans="2:18" ht="16.149999999999999" customHeight="1" x14ac:dyDescent="0.2">
      <c r="B183" s="19"/>
      <c r="C183" s="19"/>
      <c r="D183" s="19"/>
      <c r="E183" s="19"/>
      <c r="F183" s="19"/>
      <c r="G183" s="19"/>
      <c r="H183" s="19"/>
      <c r="I183" s="19"/>
      <c r="J183" s="19"/>
      <c r="K183" s="19"/>
      <c r="L183" s="19"/>
      <c r="M183" s="19"/>
      <c r="N183" s="19"/>
      <c r="O183" s="19"/>
      <c r="P183" s="19"/>
      <c r="Q183" s="19"/>
      <c r="R183" s="19"/>
    </row>
    <row r="184" spans="2:18" ht="16.149999999999999" customHeight="1" x14ac:dyDescent="0.2">
      <c r="B184" s="19"/>
      <c r="C184" s="19"/>
      <c r="D184" s="19"/>
      <c r="E184" s="19"/>
      <c r="F184" s="19"/>
      <c r="G184" s="19"/>
      <c r="H184" s="19"/>
      <c r="I184" s="19"/>
      <c r="J184" s="19"/>
      <c r="K184" s="19"/>
      <c r="L184" s="19"/>
      <c r="M184" s="19"/>
      <c r="N184" s="19"/>
      <c r="O184" s="19"/>
      <c r="P184" s="19"/>
      <c r="Q184" s="19"/>
      <c r="R184" s="19"/>
    </row>
    <row r="185" spans="2:18" ht="16.149999999999999" customHeight="1" x14ac:dyDescent="0.2">
      <c r="B185" s="19"/>
      <c r="C185" s="19"/>
      <c r="D185" s="19"/>
      <c r="E185" s="19"/>
      <c r="F185" s="19"/>
      <c r="G185" s="19"/>
      <c r="H185" s="19"/>
      <c r="I185" s="19"/>
      <c r="J185" s="19"/>
      <c r="K185" s="19"/>
      <c r="L185" s="19"/>
      <c r="M185" s="19"/>
      <c r="N185" s="19"/>
      <c r="O185" s="19"/>
      <c r="P185" s="19"/>
      <c r="Q185" s="19"/>
      <c r="R185" s="19"/>
    </row>
    <row r="186" spans="2:18" ht="16.149999999999999" customHeight="1" x14ac:dyDescent="0.2">
      <c r="B186" s="19"/>
      <c r="C186" s="19"/>
      <c r="D186" s="19"/>
      <c r="E186" s="19"/>
      <c r="F186" s="19"/>
      <c r="G186" s="19"/>
      <c r="H186" s="19"/>
      <c r="I186" s="19"/>
      <c r="J186" s="19"/>
      <c r="K186" s="19"/>
      <c r="L186" s="19"/>
      <c r="M186" s="19"/>
      <c r="N186" s="19"/>
      <c r="O186" s="19"/>
      <c r="P186" s="19"/>
      <c r="Q186" s="19"/>
      <c r="R186" s="19"/>
    </row>
    <row r="187" spans="2:18" ht="16.149999999999999" customHeight="1" x14ac:dyDescent="0.2">
      <c r="B187" s="19"/>
      <c r="C187" s="19"/>
      <c r="D187" s="19"/>
      <c r="E187" s="19"/>
      <c r="F187" s="19"/>
      <c r="G187" s="19"/>
      <c r="H187" s="19"/>
      <c r="I187" s="19"/>
      <c r="J187" s="19"/>
      <c r="K187" s="19"/>
      <c r="L187" s="19"/>
      <c r="M187" s="19"/>
      <c r="N187" s="19"/>
      <c r="O187" s="19"/>
      <c r="P187" s="19"/>
      <c r="Q187" s="19"/>
      <c r="R187" s="19"/>
    </row>
    <row r="188" spans="2:18" ht="16.149999999999999" customHeight="1" x14ac:dyDescent="0.2">
      <c r="B188" s="19"/>
      <c r="C188" s="19"/>
      <c r="D188" s="19"/>
      <c r="E188" s="19"/>
      <c r="F188" s="19"/>
      <c r="G188" s="19"/>
      <c r="H188" s="19"/>
      <c r="I188" s="19"/>
      <c r="J188" s="19"/>
      <c r="K188" s="19"/>
      <c r="L188" s="19"/>
      <c r="M188" s="19"/>
      <c r="N188" s="19"/>
      <c r="O188" s="19"/>
      <c r="P188" s="19"/>
      <c r="Q188" s="19"/>
      <c r="R188" s="19"/>
    </row>
    <row r="189" spans="2:18" ht="16.149999999999999" customHeight="1" x14ac:dyDescent="0.2">
      <c r="B189" s="19"/>
      <c r="C189" s="19"/>
      <c r="D189" s="19"/>
      <c r="E189" s="19"/>
      <c r="F189" s="19"/>
      <c r="G189" s="19"/>
      <c r="H189" s="19"/>
      <c r="I189" s="19"/>
      <c r="J189" s="19"/>
      <c r="K189" s="19"/>
      <c r="L189" s="19"/>
      <c r="M189" s="19"/>
      <c r="N189" s="19"/>
      <c r="O189" s="19"/>
      <c r="P189" s="19"/>
      <c r="Q189" s="19"/>
      <c r="R189" s="19"/>
    </row>
    <row r="190" spans="2:18" ht="16.149999999999999" customHeight="1" x14ac:dyDescent="0.2">
      <c r="B190" s="19"/>
      <c r="C190" s="19"/>
      <c r="D190" s="19"/>
      <c r="E190" s="19"/>
      <c r="F190" s="19"/>
      <c r="G190" s="19"/>
      <c r="H190" s="19"/>
      <c r="I190" s="19"/>
      <c r="J190" s="19"/>
      <c r="K190" s="19"/>
      <c r="L190" s="19"/>
      <c r="M190" s="19"/>
      <c r="N190" s="19"/>
      <c r="O190" s="19"/>
      <c r="P190" s="19"/>
      <c r="Q190" s="19"/>
      <c r="R190" s="19"/>
    </row>
    <row r="191" spans="2:18" ht="16.149999999999999" customHeight="1" x14ac:dyDescent="0.2">
      <c r="B191" s="19"/>
      <c r="C191" s="19"/>
      <c r="D191" s="19"/>
      <c r="E191" s="19"/>
      <c r="F191" s="19"/>
      <c r="G191" s="19"/>
      <c r="H191" s="19"/>
      <c r="I191" s="19"/>
      <c r="J191" s="19"/>
      <c r="K191" s="19"/>
      <c r="L191" s="19"/>
      <c r="M191" s="19"/>
      <c r="N191" s="19"/>
      <c r="O191" s="19"/>
      <c r="P191" s="19"/>
      <c r="Q191" s="19"/>
      <c r="R191" s="19"/>
    </row>
    <row r="192" spans="2:18" ht="16.149999999999999" customHeight="1" x14ac:dyDescent="0.2">
      <c r="B192" s="19"/>
      <c r="C192" s="19"/>
      <c r="D192" s="19"/>
      <c r="E192" s="19"/>
      <c r="F192" s="19"/>
      <c r="G192" s="19"/>
      <c r="H192" s="19"/>
      <c r="I192" s="19"/>
      <c r="J192" s="19"/>
      <c r="K192" s="19"/>
      <c r="L192" s="19"/>
      <c r="M192" s="19"/>
      <c r="N192" s="19"/>
      <c r="O192" s="19"/>
      <c r="P192" s="19"/>
      <c r="Q192" s="19"/>
      <c r="R192" s="19"/>
    </row>
    <row r="193" spans="2:18" ht="16.149999999999999" customHeight="1" x14ac:dyDescent="0.2">
      <c r="B193" s="19"/>
      <c r="C193" s="19"/>
      <c r="D193" s="19"/>
      <c r="E193" s="19"/>
      <c r="F193" s="19"/>
      <c r="G193" s="19"/>
      <c r="H193" s="19"/>
      <c r="I193" s="19"/>
      <c r="J193" s="19"/>
      <c r="K193" s="19"/>
      <c r="L193" s="19"/>
      <c r="M193" s="19"/>
      <c r="N193" s="19"/>
      <c r="O193" s="19"/>
      <c r="P193" s="19"/>
      <c r="Q193" s="19"/>
      <c r="R193" s="19"/>
    </row>
    <row r="194" spans="2:18" ht="16.149999999999999" customHeight="1" x14ac:dyDescent="0.2">
      <c r="B194" s="19"/>
      <c r="C194" s="19"/>
      <c r="D194" s="19"/>
      <c r="E194" s="19"/>
      <c r="F194" s="19"/>
      <c r="G194" s="19"/>
      <c r="H194" s="19"/>
      <c r="I194" s="19"/>
      <c r="J194" s="19"/>
      <c r="K194" s="19"/>
      <c r="L194" s="19"/>
      <c r="M194" s="19"/>
      <c r="N194" s="19"/>
      <c r="O194" s="19"/>
      <c r="P194" s="19"/>
      <c r="Q194" s="19"/>
      <c r="R194" s="19"/>
    </row>
    <row r="195" spans="2:18" ht="16.149999999999999" customHeight="1" x14ac:dyDescent="0.2">
      <c r="B195" s="19"/>
      <c r="C195" s="19"/>
      <c r="D195" s="19"/>
      <c r="E195" s="19"/>
      <c r="F195" s="19"/>
      <c r="G195" s="19"/>
      <c r="H195" s="19"/>
      <c r="I195" s="19"/>
      <c r="J195" s="19"/>
      <c r="K195" s="19"/>
      <c r="L195" s="19"/>
      <c r="M195" s="19"/>
      <c r="N195" s="19"/>
      <c r="O195" s="19"/>
      <c r="P195" s="19"/>
      <c r="Q195" s="19"/>
      <c r="R195" s="19"/>
    </row>
    <row r="196" spans="2:18" ht="16.149999999999999" customHeight="1" x14ac:dyDescent="0.2">
      <c r="B196" s="19"/>
      <c r="C196" s="19"/>
      <c r="D196" s="19"/>
      <c r="E196" s="19"/>
      <c r="F196" s="19"/>
      <c r="G196" s="19"/>
      <c r="H196" s="19"/>
      <c r="I196" s="19"/>
      <c r="J196" s="19"/>
      <c r="K196" s="19"/>
      <c r="L196" s="19"/>
      <c r="M196" s="19"/>
      <c r="N196" s="19"/>
      <c r="O196" s="19"/>
      <c r="P196" s="19"/>
      <c r="Q196" s="19"/>
      <c r="R196" s="19"/>
    </row>
  </sheetData>
  <sheetProtection algorithmName="SHA-512" hashValue="Zau331O+PlRp2a383McPnYTE87SGcqhp0gCbIKssRglkWp/NogGcPfbNbEX5UT+Wd3FQWMjKfkYFzQ1IG1w/8Q==" saltValue="9ar9qcmJYbrUDT3TgY3Asg==" spinCount="100000" sheet="1" objects="1" scenarios="1"/>
  <mergeCells count="11">
    <mergeCell ref="B63:D63"/>
    <mergeCell ref="B65:C66"/>
    <mergeCell ref="D65:D66"/>
    <mergeCell ref="D7:D9"/>
    <mergeCell ref="D85:D86"/>
    <mergeCell ref="D98:D100"/>
    <mergeCell ref="D119:D121"/>
    <mergeCell ref="B139:C140"/>
    <mergeCell ref="D140:D142"/>
    <mergeCell ref="B159:C160"/>
    <mergeCell ref="D160:D162"/>
  </mergeCells>
  <conditionalFormatting sqref="G113">
    <cfRule type="cellIs" dxfId="15" priority="1" operator="equal">
      <formula>"FAIL"</formula>
    </cfRule>
    <cfRule type="cellIs" dxfId="14" priority="2" operator="equal">
      <formula>"PASS"</formula>
    </cfRule>
  </conditionalFormatting>
  <conditionalFormatting sqref="G117 F118:G121 G122:G134 F137:G137">
    <cfRule type="cellIs" dxfId="13" priority="34" operator="equal">
      <formula>"FAIL"</formula>
    </cfRule>
    <cfRule type="cellIs" dxfId="12" priority="35" operator="equal">
      <formula>"PASS"</formula>
    </cfRule>
  </conditionalFormatting>
  <dataValidations count="16">
    <dataValidation allowBlank="1" showInputMessage="1" showErrorMessage="1" promptTitle="Net pension scheme asset:" prompt="The net closing position of on-SoFP pension schemes should be recorded in the SoFP as a single figure. Where an on-SoFP pension scheme has a net liability, this should be recorded within 'Other liabilities' and this row left blank." sqref="C92" xr:uid="{8615AC7D-3926-45C8-A05B-F5234CDE8BBA}"/>
    <dataValidation allowBlank="1" showInputMessage="1" showErrorMessage="1" promptTitle="Interest receivable:" prompt="Interest is outside of the agreement of balances process and should be recorded in the external to government column and excluded from the WGA schedules." sqref="C47" xr:uid="{32E25B06-762D-41AA-B344-05C22BF6D7BF}"/>
    <dataValidation allowBlank="1" showInputMessage="1" showErrorMessage="1" promptTitle="Capital receivable" prompt="Per IAS 16 para 68, the gain/loss on disposal of an asset is not revenue, thus receivable is not a contract receivable under IFRS 15. Capital donation also not a contract receivable under IFRS 15." sqref="C14 C38" xr:uid="{44A3C10B-7279-4AE0-BCAC-C1AC053F6033}"/>
    <dataValidation allowBlank="1" showInputMessage="1" showErrorMessage="1" promptTitle="Allowances arising" prompt="This line should include the recognition of the initial assessment of credit loss allowance on receivables arising in the year." sqref="C72" xr:uid="{A01716FA-6C6D-4261-83D0-628F2526EB4D}"/>
    <dataValidation allowBlank="1" showInputMessage="1" showErrorMessage="1" promptTitle="Reversals of allowances" prompt="The release/reversal of credit loss allowances where a receivable has been de-recognised in year through being collected or sold (factored)." sqref="C74" xr:uid="{DD38194C-E1B7-40CD-8F48-A94C3860D581}"/>
    <dataValidation allowBlank="1" showInputMessage="1" showErrorMessage="1" promptTitle="Amounts written off" prompt="The decrease in the allowance resulting from utilisation upon write off of the receivable." sqref="C75" xr:uid="{BEAD8292-DC1F-4C44-84F2-87AA19CC1D28}"/>
    <dataValidation allowBlank="1" showInputMessage="1" showErrorMessage="1" promptTitle="Changes in existing allowances" prompt="Changes arising in the calculated allowance resulting from changes in local methodology or other risk parameters including changes in the credit quality. Should not include where an allowance is fully released." sqref="C73" xr:uid="{4F8B562F-61CA-47BC-8D48-8E0FCD3C6C83}"/>
    <dataValidation allowBlank="1" showInputMessage="1" showErrorMessage="1" promptTitle="Modification of cash flows" prompt="The change in the allowance arising from renegotiations of contractual cash flows in relation to a financial asset where the receivable is not derecognised but its carrying value or credit risk changes as a result." sqref="C76" xr:uid="{257C238D-A420-4ADE-AC3D-152800D20103}"/>
    <dataValidation allowBlank="1" showInputMessage="1" showErrorMessage="1" promptTitle="Charitable fund receivables" prompt="Under DHSC Group accounting policies, the TACs assume charitable fund incoming resources are recognised under IAS 20 (adapted by the FReM) and receivables are therefore non-contract receivables on the basis of materiality. Split out locally if required." sqref="C54 C32" xr:uid="{73375BEE-A753-4D6E-87B8-8196C820DEFF}"/>
    <dataValidation allowBlank="1" showInputMessage="1" showErrorMessage="1" promptTitle="Contract receivables - invoiced" prompt="Unconditional right to receive cash or other consideration in relation to revenue from contracts with customers recognised under IFRS 15. Expected to relate to contract receivables on the sales ledger._x000a_" sqref="C11 C35" xr:uid="{1B30CFF9-FCB6-435B-9FFA-ED6D04114F08}"/>
    <dataValidation allowBlank="1" showInputMessage="1" showErrorMessage="1" promptTitle="Contract receivables- uninvoiced" prompt="Unconditional right to receive consideration in relation to revenue from contracts with customers recognised under IFRS 15. Where due to timing only, invoice has not been raised at period end or where no invoice is required." sqref="C12 C36" xr:uid="{1D86435E-A8E4-4EE0-BD18-7D1450710B51}"/>
    <dataValidation allowBlank="1" showInputMessage="1" showErrorMessage="1" promptTitle="Contract assets" prompt="Where the Trust's right to receive cash or other consideration under IFRS 15 is still conditional on a factor other than the passage of time, or issuing of an invoice (eg further performance obligations). Contract assets are not expected to be significant" sqref="C37 C13" xr:uid="{B154EBE9-8B02-4508-B537-08206E8B217A}"/>
    <dataValidation allowBlank="1" showInputMessage="1" showErrorMessage="1" promptTitle="Other receivables" prompt="This should include only receivables that do not relate to revenue recognised in accordance with IFRS 15 and are not already separately disclosed in other rows in this note. Other receivables here are not expected to be significant for most providers." sqref="C53 C31" xr:uid="{1D05882A-1B53-43D7-B758-89BDE1C39F6E}"/>
    <dataValidation allowBlank="1" showInputMessage="1" showErrorMessage="1" promptTitle="Changes in existing allowances" prompt="This should include changes in the calculation of existing allowances resulting from changes in methodology or changes in the assessment of credit quality. it should not include complete reversals of allowances (where the debt is collected) or utilisation" sqref="C73" xr:uid="{AEF03407-899F-48EF-86FB-859A9574181B}"/>
    <dataValidation allowBlank="1" showInputMessage="1" showErrorMessage="1" promptTitle="EU ETS allowances" prompt="If any provider still holds EU emissions trading scheme allowances at 31 March 2021 they can be recorded in this row." sqref="C88" xr:uid="{8BC41CC9-42F4-4AEB-9036-3EC2429FF254}"/>
    <dataValidation allowBlank="1" showInputMessage="1" showErrorMessage="1" promptTitle="Interest receivable:" prompt="Excludes accrued interest on finance lease receivables which should be included in the lease receivable itself. Other interest is outside of the AoB process so should be recorded in external to government column. " sqref="C23" xr:uid="{E9E5EB95-DA49-4BED-9988-8730BD59CD0A}"/>
  </dataValidations>
  <pageMargins left="0.25" right="0.25" top="0.75" bottom="0.75" header="0.3" footer="0.3"/>
  <pageSetup paperSize="9" scale="36" fitToHeight="0" orientation="landscape" r:id="rId1"/>
  <rowBreaks count="2" manualBreakCount="2">
    <brk id="62" min="1" max="27" man="1"/>
    <brk id="96" min="1"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FCC58-93D3-407B-916D-F2297B6C02A9}">
  <sheetPr codeName="Sheet59">
    <tabColor theme="2"/>
    <pageSetUpPr fitToPage="1"/>
  </sheetPr>
  <dimension ref="B1:G55"/>
  <sheetViews>
    <sheetView showGridLines="0" zoomScale="85" zoomScaleNormal="85" workbookViewId="0"/>
  </sheetViews>
  <sheetFormatPr defaultColWidth="9.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35" width="13.28515625" style="15" customWidth="1"/>
    <col min="36" max="16384" width="9.28515625" style="15"/>
  </cols>
  <sheetData>
    <row r="1" spans="2:7" ht="18.75" customHeight="1" x14ac:dyDescent="0.2">
      <c r="B1" s="16"/>
    </row>
    <row r="2" spans="2:7" ht="18.75" customHeight="1" x14ac:dyDescent="0.25">
      <c r="B2" s="17" t="s">
        <v>2456</v>
      </c>
    </row>
    <row r="3" spans="2:7" ht="18.75" customHeight="1" x14ac:dyDescent="0.25">
      <c r="B3" s="17" t="str">
        <f ca="1">MID(CELL("filename",E3),FIND("]",CELL("filename",E4))+1,99)</f>
        <v>TAC02 SoCI</v>
      </c>
    </row>
    <row r="4" spans="2:7" ht="18.75" customHeight="1" thickBot="1" x14ac:dyDescent="0.25">
      <c r="B4" s="18" t="s">
        <v>3</v>
      </c>
    </row>
    <row r="5" spans="2:7" ht="16.149999999999999" customHeight="1" thickTop="1" thickBot="1" x14ac:dyDescent="0.25">
      <c r="B5" s="35"/>
      <c r="C5" s="35"/>
      <c r="D5" s="35"/>
      <c r="E5" s="35"/>
      <c r="F5" s="506" t="s">
        <v>2455</v>
      </c>
      <c r="G5" s="509">
        <v>1</v>
      </c>
    </row>
    <row r="6" spans="2:7" ht="16.149999999999999" customHeight="1" thickTop="1" x14ac:dyDescent="0.2">
      <c r="B6" s="48" t="s">
        <v>68</v>
      </c>
      <c r="C6" s="49"/>
      <c r="D6" s="49"/>
      <c r="E6" s="283" t="s">
        <v>69</v>
      </c>
      <c r="F6" s="284" t="s">
        <v>70</v>
      </c>
      <c r="G6" s="510" t="s">
        <v>55</v>
      </c>
    </row>
    <row r="7" spans="2:7" ht="15.95" customHeight="1" x14ac:dyDescent="0.2">
      <c r="B7" s="50"/>
      <c r="C7"/>
      <c r="D7" s="783" t="s">
        <v>2</v>
      </c>
      <c r="E7" s="28" t="s">
        <v>71</v>
      </c>
      <c r="F7" s="28" t="s">
        <v>71</v>
      </c>
      <c r="G7" s="39"/>
    </row>
    <row r="8" spans="2:7" ht="16.149999999999999" customHeight="1" x14ac:dyDescent="0.2">
      <c r="B8" s="50"/>
      <c r="C8"/>
      <c r="D8" s="783"/>
      <c r="E8" s="28" t="s">
        <v>2457</v>
      </c>
      <c r="F8" s="28" t="s">
        <v>1878</v>
      </c>
      <c r="G8" s="39"/>
    </row>
    <row r="9" spans="2:7" ht="16.149999999999999" customHeight="1" thickBot="1" x14ac:dyDescent="0.25">
      <c r="B9" s="51"/>
      <c r="C9" s="13"/>
      <c r="D9" s="784"/>
      <c r="E9" s="30" t="s">
        <v>56</v>
      </c>
      <c r="F9" s="30" t="s">
        <v>56</v>
      </c>
      <c r="G9" s="487" t="s">
        <v>57</v>
      </c>
    </row>
    <row r="10" spans="2:7" ht="16.149999999999999" customHeight="1" x14ac:dyDescent="0.2">
      <c r="B10" s="53" t="s">
        <v>72</v>
      </c>
      <c r="C10" s="54"/>
      <c r="D10" s="272" t="s">
        <v>61</v>
      </c>
      <c r="E10" s="281">
        <f>'TAC06 Op Inc 1'!E56</f>
        <v>0</v>
      </c>
      <c r="F10" s="281">
        <f>'TAC06 Op Inc 1'!F56</f>
        <v>0</v>
      </c>
      <c r="G10" s="487" t="s">
        <v>73</v>
      </c>
    </row>
    <row r="11" spans="2:7" ht="16.149999999999999" customHeight="1" x14ac:dyDescent="0.2">
      <c r="B11" s="55" t="s">
        <v>74</v>
      </c>
      <c r="C11" s="32"/>
      <c r="D11" s="286" t="s">
        <v>61</v>
      </c>
      <c r="E11" s="281">
        <f>'TAC07 Op Inc 2'!E38</f>
        <v>0</v>
      </c>
      <c r="F11" s="281">
        <f>'TAC07 Op Inc 2'!F38</f>
        <v>0</v>
      </c>
      <c r="G11" s="487" t="s">
        <v>75</v>
      </c>
    </row>
    <row r="12" spans="2:7" ht="16.149999999999999" customHeight="1" thickBot="1" x14ac:dyDescent="0.25">
      <c r="B12" s="56" t="s">
        <v>76</v>
      </c>
      <c r="C12" s="33"/>
      <c r="D12" s="286" t="s">
        <v>59</v>
      </c>
      <c r="E12" s="281">
        <f>-'TAC08 Op Exp'!E72</f>
        <v>0</v>
      </c>
      <c r="F12" s="281">
        <f>-'TAC08 Op Exp'!F72</f>
        <v>0</v>
      </c>
      <c r="G12" s="487" t="s">
        <v>77</v>
      </c>
    </row>
    <row r="13" spans="2:7" ht="16.149999999999999" customHeight="1" x14ac:dyDescent="0.2">
      <c r="B13" s="57" t="s">
        <v>78</v>
      </c>
      <c r="C13" s="33"/>
      <c r="D13" s="286" t="s">
        <v>1</v>
      </c>
      <c r="E13" s="276">
        <f>SUM(E10:E12)</f>
        <v>0</v>
      </c>
      <c r="F13" s="276">
        <f>SUM(F10:F12)</f>
        <v>0</v>
      </c>
      <c r="G13" s="487" t="s">
        <v>79</v>
      </c>
    </row>
    <row r="14" spans="2:7" ht="16.149999999999999" customHeight="1" x14ac:dyDescent="0.2">
      <c r="B14" s="57" t="s">
        <v>80</v>
      </c>
      <c r="C14" s="58"/>
      <c r="D14" s="4"/>
      <c r="E14" s="1"/>
      <c r="F14" s="1"/>
      <c r="G14" s="40"/>
    </row>
    <row r="15" spans="2:7" ht="16.149999999999999" customHeight="1" x14ac:dyDescent="0.2">
      <c r="B15" s="55" t="s">
        <v>81</v>
      </c>
      <c r="C15" s="33"/>
      <c r="D15" s="286" t="s">
        <v>61</v>
      </c>
      <c r="E15" s="281">
        <f>'TAC11 Finance &amp; other'!E15</f>
        <v>0</v>
      </c>
      <c r="F15" s="281">
        <f>'TAC11 Finance &amp; other'!F15</f>
        <v>0</v>
      </c>
      <c r="G15" s="487" t="s">
        <v>82</v>
      </c>
    </row>
    <row r="16" spans="2:7" ht="16.149999999999999" customHeight="1" x14ac:dyDescent="0.2">
      <c r="B16" s="55" t="s">
        <v>83</v>
      </c>
      <c r="C16" s="33"/>
      <c r="D16" s="286" t="s">
        <v>59</v>
      </c>
      <c r="E16" s="281">
        <f>-'TAC11 Finance &amp; other'!E37</f>
        <v>0</v>
      </c>
      <c r="F16" s="281">
        <f>-'TAC11 Finance &amp; other'!F37</f>
        <v>0</v>
      </c>
      <c r="G16" s="487" t="s">
        <v>84</v>
      </c>
    </row>
    <row r="17" spans="2:7" ht="16.149999999999999" customHeight="1" thickBot="1" x14ac:dyDescent="0.25">
      <c r="B17" s="56" t="s">
        <v>85</v>
      </c>
      <c r="C17" s="32"/>
      <c r="D17" s="286" t="s">
        <v>59</v>
      </c>
      <c r="E17" s="282"/>
      <c r="F17" s="287"/>
      <c r="G17" s="487" t="s">
        <v>86</v>
      </c>
    </row>
    <row r="18" spans="2:7" ht="16.149999999999999" customHeight="1" x14ac:dyDescent="0.2">
      <c r="B18" s="57" t="s">
        <v>87</v>
      </c>
      <c r="C18" s="32"/>
      <c r="D18" s="286" t="s">
        <v>1</v>
      </c>
      <c r="E18" s="276">
        <f>SUM(E15:E17)</f>
        <v>0</v>
      </c>
      <c r="F18" s="276">
        <f>SUM(F15:F17)</f>
        <v>0</v>
      </c>
      <c r="G18" s="487" t="s">
        <v>88</v>
      </c>
    </row>
    <row r="19" spans="2:7" ht="16.149999999999999" customHeight="1" x14ac:dyDescent="0.2">
      <c r="B19" s="56" t="s">
        <v>89</v>
      </c>
      <c r="C19"/>
      <c r="D19" s="286" t="s">
        <v>1</v>
      </c>
      <c r="E19" s="281">
        <f>'TAC11 Finance &amp; other'!E85</f>
        <v>0</v>
      </c>
      <c r="F19" s="281">
        <f>'TAC11 Finance &amp; other'!F85</f>
        <v>0</v>
      </c>
      <c r="G19" s="487" t="s">
        <v>90</v>
      </c>
    </row>
    <row r="20" spans="2:7" ht="16.149999999999999" customHeight="1" x14ac:dyDescent="0.2">
      <c r="B20" s="59" t="s">
        <v>91</v>
      </c>
      <c r="C20" s="33"/>
      <c r="D20" s="286" t="s">
        <v>1</v>
      </c>
      <c r="E20" s="282"/>
      <c r="F20" s="287"/>
      <c r="G20" s="487" t="s">
        <v>92</v>
      </c>
    </row>
    <row r="21" spans="2:7" ht="16.149999999999999" customHeight="1" x14ac:dyDescent="0.2">
      <c r="B21" s="59" t="s">
        <v>93</v>
      </c>
      <c r="C21" s="32"/>
      <c r="D21" s="286" t="s">
        <v>1</v>
      </c>
      <c r="E21" s="282"/>
      <c r="F21" s="287"/>
      <c r="G21" s="487" t="s">
        <v>94</v>
      </c>
    </row>
    <row r="22" spans="2:7" ht="16.149999999999999" customHeight="1" thickBot="1" x14ac:dyDescent="0.25">
      <c r="B22" s="55" t="s">
        <v>95</v>
      </c>
      <c r="C22"/>
      <c r="D22" s="286" t="s">
        <v>59</v>
      </c>
      <c r="E22" s="282"/>
      <c r="F22" s="287"/>
      <c r="G22" s="487" t="s">
        <v>96</v>
      </c>
    </row>
    <row r="23" spans="2:7" ht="16.149999999999999" customHeight="1" x14ac:dyDescent="0.2">
      <c r="B23" s="60" t="s">
        <v>97</v>
      </c>
      <c r="C23" s="32"/>
      <c r="D23" s="286" t="s">
        <v>1</v>
      </c>
      <c r="E23" s="276">
        <f>E13+E18+SUM(E19:E22)</f>
        <v>0</v>
      </c>
      <c r="F23" s="276">
        <f>F13+F18+SUM(F19:F22)</f>
        <v>0</v>
      </c>
      <c r="G23" s="487" t="s">
        <v>98</v>
      </c>
    </row>
    <row r="24" spans="2:7" ht="26.25" thickBot="1" x14ac:dyDescent="0.25">
      <c r="B24" s="43" t="s">
        <v>99</v>
      </c>
      <c r="C24" s="32"/>
      <c r="D24" s="286" t="s">
        <v>1</v>
      </c>
      <c r="E24" s="281">
        <f>'TAC11 Finance &amp; other'!E96</f>
        <v>0</v>
      </c>
      <c r="F24" s="281">
        <f>'TAC11 Finance &amp; other'!F96</f>
        <v>0</v>
      </c>
      <c r="G24" s="487" t="s">
        <v>100</v>
      </c>
    </row>
    <row r="25" spans="2:7" ht="16.149999999999999" customHeight="1" x14ac:dyDescent="0.2">
      <c r="B25" s="60" t="s">
        <v>101</v>
      </c>
      <c r="C25"/>
      <c r="D25" s="286" t="s">
        <v>1</v>
      </c>
      <c r="E25" s="276">
        <f>SUM(E23:E24)</f>
        <v>0</v>
      </c>
      <c r="F25" s="276">
        <f>SUM(F23:F24)</f>
        <v>0</v>
      </c>
      <c r="G25" s="487" t="s">
        <v>102</v>
      </c>
    </row>
    <row r="26" spans="2:7" ht="16.149999999999999" customHeight="1" x14ac:dyDescent="0.2">
      <c r="B26" s="60" t="s">
        <v>103</v>
      </c>
      <c r="C26"/>
      <c r="D26" s="4"/>
      <c r="E26" s="1"/>
      <c r="F26" s="1"/>
      <c r="G26" s="40"/>
    </row>
    <row r="27" spans="2:7" ht="16.149999999999999" customHeight="1" x14ac:dyDescent="0.2">
      <c r="B27" s="61" t="s">
        <v>104</v>
      </c>
      <c r="C27"/>
      <c r="D27" s="4"/>
      <c r="E27" s="1"/>
      <c r="F27" s="1"/>
      <c r="G27" s="40"/>
    </row>
    <row r="28" spans="2:7" ht="16.149999999999999" customHeight="1" x14ac:dyDescent="0.2">
      <c r="B28" s="62" t="s">
        <v>105</v>
      </c>
      <c r="C28" s="32"/>
      <c r="D28" s="286" t="s">
        <v>59</v>
      </c>
      <c r="E28" s="281">
        <f>'TAC04 SOCIE'!E19</f>
        <v>0</v>
      </c>
      <c r="F28" s="281">
        <f>'TAC04 SOCIE'!E59</f>
        <v>0</v>
      </c>
      <c r="G28" s="487" t="s">
        <v>106</v>
      </c>
    </row>
    <row r="29" spans="2:7" ht="16.149999999999999" customHeight="1" x14ac:dyDescent="0.2">
      <c r="B29" s="63" t="s">
        <v>107</v>
      </c>
      <c r="C29" s="32"/>
      <c r="D29" s="286" t="s">
        <v>1</v>
      </c>
      <c r="E29" s="281">
        <f>SUM('TAC04 SOCIE'!E20:E23)</f>
        <v>0</v>
      </c>
      <c r="F29" s="281">
        <f>SUM('TAC04 SOCIE'!E60:E63)</f>
        <v>0</v>
      </c>
      <c r="G29" s="487" t="s">
        <v>108</v>
      </c>
    </row>
    <row r="30" spans="2:7" ht="16.149999999999999" customHeight="1" x14ac:dyDescent="0.2">
      <c r="B30" s="618" t="s">
        <v>109</v>
      </c>
      <c r="C30" s="32"/>
      <c r="D30" s="286" t="s">
        <v>1</v>
      </c>
      <c r="E30" s="281">
        <f>'TAC04 SOCIE'!E25</f>
        <v>0</v>
      </c>
      <c r="F30" s="281">
        <f>'TAC04 SOCIE'!E65</f>
        <v>0</v>
      </c>
      <c r="G30" s="487" t="s">
        <v>110</v>
      </c>
    </row>
    <row r="31" spans="2:7" ht="25.5" x14ac:dyDescent="0.2">
      <c r="B31" s="619" t="s">
        <v>2591</v>
      </c>
      <c r="C31" s="32"/>
      <c r="D31" s="286" t="s">
        <v>1</v>
      </c>
      <c r="E31" s="281">
        <f>'TAC04 SOCIE'!E27</f>
        <v>0</v>
      </c>
      <c r="F31" s="281">
        <f>'TAC04 SOCIE'!E67</f>
        <v>0</v>
      </c>
      <c r="G31" s="487" t="s">
        <v>111</v>
      </c>
    </row>
    <row r="32" spans="2:7" ht="16.149999999999999" customHeight="1" x14ac:dyDescent="0.2">
      <c r="B32" s="618" t="s">
        <v>112</v>
      </c>
      <c r="C32"/>
      <c r="D32" s="286" t="s">
        <v>1</v>
      </c>
      <c r="E32" s="281">
        <f>'TAC04 SOCIE'!E30</f>
        <v>0</v>
      </c>
      <c r="F32" s="281">
        <f>'TAC04 SOCIE'!E70</f>
        <v>0</v>
      </c>
      <c r="G32" s="487" t="s">
        <v>113</v>
      </c>
    </row>
    <row r="33" spans="2:7" ht="16.149999999999999" customHeight="1" x14ac:dyDescent="0.2">
      <c r="B33" s="216" t="s">
        <v>114</v>
      </c>
      <c r="C33" s="33"/>
      <c r="D33" s="286" t="s">
        <v>1</v>
      </c>
      <c r="E33" s="281">
        <f>'TAC04 SOCIE'!E31</f>
        <v>0</v>
      </c>
      <c r="F33" s="281">
        <f>'TAC04 SOCIE'!E71</f>
        <v>0</v>
      </c>
      <c r="G33" s="487" t="s">
        <v>115</v>
      </c>
    </row>
    <row r="34" spans="2:7" ht="15.6" customHeight="1" x14ac:dyDescent="0.2">
      <c r="B34" s="216" t="s">
        <v>116</v>
      </c>
      <c r="C34" s="33"/>
      <c r="D34" s="286" t="s">
        <v>1</v>
      </c>
      <c r="E34" s="765"/>
      <c r="F34" s="281">
        <f>'TAC04 SOCIE'!E54</f>
        <v>0</v>
      </c>
      <c r="G34" s="487" t="s">
        <v>117</v>
      </c>
    </row>
    <row r="35" spans="2:7" ht="16.149999999999999" customHeight="1" x14ac:dyDescent="0.2">
      <c r="B35" s="216" t="s">
        <v>118</v>
      </c>
      <c r="C35" s="32"/>
      <c r="D35" s="286" t="s">
        <v>1</v>
      </c>
      <c r="E35" s="281">
        <f>SUM('TAC04 SOCIE'!E37:E38)</f>
        <v>0</v>
      </c>
      <c r="F35" s="281">
        <f>SUM('TAC04 SOCIE'!E77:E78)</f>
        <v>0</v>
      </c>
      <c r="G35" s="487" t="s">
        <v>119</v>
      </c>
    </row>
    <row r="36" spans="2:7" ht="25.5" x14ac:dyDescent="0.2">
      <c r="B36" s="620" t="s">
        <v>120</v>
      </c>
      <c r="C36" s="31"/>
      <c r="D36" s="4"/>
      <c r="E36" s="1"/>
      <c r="F36" s="1"/>
      <c r="G36" s="40"/>
    </row>
    <row r="37" spans="2:7" ht="25.5" x14ac:dyDescent="0.2">
      <c r="B37" s="621" t="s">
        <v>2592</v>
      </c>
      <c r="C37" s="32"/>
      <c r="D37" s="286" t="s">
        <v>1</v>
      </c>
      <c r="E37" s="281">
        <f>'TAC04 SOCIE'!E26</f>
        <v>0</v>
      </c>
      <c r="F37" s="281">
        <f>'TAC04 SOCIE'!E66</f>
        <v>0</v>
      </c>
      <c r="G37" s="487" t="s">
        <v>121</v>
      </c>
    </row>
    <row r="38" spans="2:7" ht="25.5" x14ac:dyDescent="0.2">
      <c r="B38" s="613" t="s">
        <v>2593</v>
      </c>
      <c r="C38" s="32"/>
      <c r="D38" s="286" t="s">
        <v>1</v>
      </c>
      <c r="E38" s="281">
        <f>'TAC04 SOCIE'!E28</f>
        <v>0</v>
      </c>
      <c r="F38" s="281">
        <f>'TAC04 SOCIE'!E68</f>
        <v>0</v>
      </c>
      <c r="G38" s="487" t="s">
        <v>122</v>
      </c>
    </row>
    <row r="39" spans="2:7" ht="16.149999999999999" customHeight="1" thickBot="1" x14ac:dyDescent="0.25">
      <c r="B39" s="63" t="s">
        <v>123</v>
      </c>
      <c r="C39" s="32"/>
      <c r="D39" s="286" t="s">
        <v>1</v>
      </c>
      <c r="E39" s="281">
        <f>'TAC04 SOCIE'!E29</f>
        <v>0</v>
      </c>
      <c r="F39" s="281">
        <f>'TAC04 SOCIE'!E69</f>
        <v>0</v>
      </c>
      <c r="G39" s="487" t="s">
        <v>124</v>
      </c>
    </row>
    <row r="40" spans="2:7" ht="16.149999999999999" customHeight="1" thickBot="1" x14ac:dyDescent="0.25">
      <c r="B40" s="65" t="s">
        <v>125</v>
      </c>
      <c r="C40" s="66"/>
      <c r="D40" s="267" t="s">
        <v>1</v>
      </c>
      <c r="E40" s="276">
        <f>E25+SUM(E28:E35)+SUM(E37:E39)</f>
        <v>0</v>
      </c>
      <c r="F40" s="276">
        <f>F25+SUM(F28:F35)+SUM(F37:F39)</f>
        <v>0</v>
      </c>
      <c r="G40" s="488" t="s">
        <v>126</v>
      </c>
    </row>
    <row r="41" spans="2:7" ht="16.149999999999999" customHeight="1" thickTop="1" thickBot="1" x14ac:dyDescent="0.25">
      <c r="B41" s="45"/>
      <c r="C41" s="45"/>
      <c r="D41" s="45"/>
      <c r="E41" s="45"/>
      <c r="F41" s="45"/>
      <c r="G41" s="217"/>
    </row>
    <row r="42" spans="2:7" ht="16.149999999999999" customHeight="1" thickTop="1" thickBot="1" x14ac:dyDescent="0.25">
      <c r="B42" s="35"/>
      <c r="C42" s="35"/>
      <c r="D42" s="35"/>
      <c r="E42" s="35"/>
      <c r="F42" s="506" t="s">
        <v>2455</v>
      </c>
      <c r="G42" s="511">
        <v>2</v>
      </c>
    </row>
    <row r="43" spans="2:7" ht="16.149999999999999" customHeight="1" thickTop="1" x14ac:dyDescent="0.2">
      <c r="B43" s="48" t="s">
        <v>127</v>
      </c>
      <c r="C43" s="49"/>
      <c r="D43" s="49"/>
      <c r="E43" s="283" t="s">
        <v>69</v>
      </c>
      <c r="F43" s="284" t="s">
        <v>70</v>
      </c>
      <c r="G43" s="508" t="s">
        <v>55</v>
      </c>
    </row>
    <row r="44" spans="2:7" ht="16.149999999999999" customHeight="1" x14ac:dyDescent="0.2">
      <c r="B44" s="50"/>
      <c r="C44"/>
      <c r="D44" s="783" t="s">
        <v>2</v>
      </c>
      <c r="E44" s="28" t="s">
        <v>71</v>
      </c>
      <c r="F44" s="28" t="s">
        <v>71</v>
      </c>
      <c r="G44" s="39"/>
    </row>
    <row r="45" spans="2:7" ht="16.149999999999999" customHeight="1" x14ac:dyDescent="0.2">
      <c r="B45" s="50"/>
      <c r="C45"/>
      <c r="D45" s="783"/>
      <c r="E45" s="28" t="s">
        <v>2457</v>
      </c>
      <c r="F45" s="28" t="s">
        <v>1878</v>
      </c>
      <c r="G45" s="39"/>
    </row>
    <row r="46" spans="2:7" ht="16.149999999999999" customHeight="1" thickBot="1" x14ac:dyDescent="0.25">
      <c r="B46" s="51"/>
      <c r="C46" s="13"/>
      <c r="D46" s="784"/>
      <c r="E46" s="52" t="s">
        <v>56</v>
      </c>
      <c r="F46" s="52" t="s">
        <v>56</v>
      </c>
      <c r="G46" s="487" t="s">
        <v>57</v>
      </c>
    </row>
    <row r="47" spans="2:7" ht="16.149999999999999" customHeight="1" x14ac:dyDescent="0.2">
      <c r="B47" s="67" t="s">
        <v>128</v>
      </c>
      <c r="C47"/>
      <c r="D47"/>
      <c r="E47" s="1"/>
      <c r="F47" s="1"/>
      <c r="G47" s="40"/>
    </row>
    <row r="48" spans="2:7" ht="16.149999999999999" customHeight="1" x14ac:dyDescent="0.2">
      <c r="B48" s="59" t="s">
        <v>129</v>
      </c>
      <c r="C48" s="32"/>
      <c r="D48" s="286" t="s">
        <v>1</v>
      </c>
      <c r="E48" s="282"/>
      <c r="F48" s="287"/>
      <c r="G48" s="487" t="s">
        <v>130</v>
      </c>
    </row>
    <row r="49" spans="2:7" ht="16.149999999999999" customHeight="1" thickBot="1" x14ac:dyDescent="0.25">
      <c r="B49" s="56" t="s">
        <v>131</v>
      </c>
      <c r="C49"/>
      <c r="D49" s="286" t="s">
        <v>1</v>
      </c>
      <c r="E49" s="281">
        <f>E50-E48</f>
        <v>0</v>
      </c>
      <c r="F49" s="281">
        <f>F50-F48</f>
        <v>0</v>
      </c>
      <c r="G49" s="487" t="s">
        <v>132</v>
      </c>
    </row>
    <row r="50" spans="2:7" ht="16.149999999999999" customHeight="1" x14ac:dyDescent="0.2">
      <c r="B50" s="57" t="s">
        <v>133</v>
      </c>
      <c r="C50" s="32"/>
      <c r="D50" s="286" t="s">
        <v>1</v>
      </c>
      <c r="E50" s="276">
        <f>E25</f>
        <v>0</v>
      </c>
      <c r="F50" s="276">
        <f>F25</f>
        <v>0</v>
      </c>
      <c r="G50" s="487" t="s">
        <v>134</v>
      </c>
    </row>
    <row r="51" spans="2:7" ht="16.149999999999999" customHeight="1" x14ac:dyDescent="0.2">
      <c r="B51" s="60" t="s">
        <v>135</v>
      </c>
      <c r="C51" s="31"/>
      <c r="D51"/>
      <c r="E51" s="1"/>
      <c r="F51" s="1"/>
      <c r="G51" s="40"/>
    </row>
    <row r="52" spans="2:7" ht="16.149999999999999" customHeight="1" x14ac:dyDescent="0.2">
      <c r="B52" s="59" t="s">
        <v>129</v>
      </c>
      <c r="C52" s="32"/>
      <c r="D52" s="286" t="s">
        <v>1</v>
      </c>
      <c r="E52" s="282"/>
      <c r="F52" s="287"/>
      <c r="G52" s="487" t="s">
        <v>136</v>
      </c>
    </row>
    <row r="53" spans="2:7" ht="16.149999999999999" customHeight="1" thickBot="1" x14ac:dyDescent="0.25">
      <c r="B53" s="59" t="s">
        <v>131</v>
      </c>
      <c r="C53"/>
      <c r="D53" s="286" t="s">
        <v>1</v>
      </c>
      <c r="E53" s="281">
        <f>E54-E52</f>
        <v>0</v>
      </c>
      <c r="F53" s="281">
        <f>F54-F52</f>
        <v>0</v>
      </c>
      <c r="G53" s="487" t="s">
        <v>137</v>
      </c>
    </row>
    <row r="54" spans="2:7" ht="16.149999999999999" customHeight="1" thickBot="1" x14ac:dyDescent="0.25">
      <c r="B54" s="68" t="s">
        <v>133</v>
      </c>
      <c r="C54" s="69"/>
      <c r="D54" s="267" t="s">
        <v>1</v>
      </c>
      <c r="E54" s="276">
        <f>E40</f>
        <v>0</v>
      </c>
      <c r="F54" s="276">
        <f>F40</f>
        <v>0</v>
      </c>
      <c r="G54" s="488" t="s">
        <v>138</v>
      </c>
    </row>
    <row r="55" spans="2:7" ht="16.149999999999999" customHeight="1" thickTop="1" x14ac:dyDescent="0.2">
      <c r="B55" s="45"/>
      <c r="C55" s="45"/>
      <c r="D55" s="45"/>
      <c r="E55" s="45"/>
      <c r="F55" s="45"/>
      <c r="G55" s="46"/>
    </row>
  </sheetData>
  <sheetProtection algorithmName="SHA-512" hashValue="kjosyiGDpkAd9epdWtqKD8RdfmpuLgrV2pLjxPkxRPy0vBze3eDfeFlrrVGfWSl6kOTGb0qkjHd0cEnVVfKG5A==" saltValue="VbR6Vvpcte6OMNC+PaqBug==" spinCount="100000" sheet="1" objects="1" scenarios="1"/>
  <mergeCells count="2">
    <mergeCell ref="D7:D9"/>
    <mergeCell ref="D44:D46"/>
  </mergeCells>
  <phoneticPr fontId="31" type="noConversion"/>
  <pageMargins left="0.70866141732283472" right="0.70866141732283472" top="0.74803149606299213" bottom="0.74803149606299213" header="0.31496062992125984" footer="0.31496062992125984"/>
  <pageSetup paperSize="9" scale="5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7D384-34B0-4084-B8F5-C0CA350D261D}">
  <sheetPr codeName="Sheet79">
    <tabColor theme="2"/>
    <pageSetUpPr fitToPage="1"/>
  </sheetPr>
  <dimension ref="B1:J41"/>
  <sheetViews>
    <sheetView showGridLines="0" zoomScale="85" zoomScaleNormal="85" workbookViewId="0"/>
  </sheetViews>
  <sheetFormatPr defaultColWidth="9.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39" width="13.28515625" style="15" customWidth="1"/>
    <col min="40" max="16384" width="9.28515625" style="15"/>
  </cols>
  <sheetData>
    <row r="1" spans="2:10" ht="18.75" customHeight="1" x14ac:dyDescent="0.2">
      <c r="B1" s="16"/>
    </row>
    <row r="2" spans="2:10" ht="18.75" customHeight="1" x14ac:dyDescent="0.25">
      <c r="B2" s="17" t="s">
        <v>2456</v>
      </c>
    </row>
    <row r="3" spans="2:10" ht="18.75" customHeight="1" x14ac:dyDescent="0.25">
      <c r="B3" s="17" t="str">
        <f ca="1">MID(CELL("filename",E3),FIND("]",CELL("filename",E4))+1,99)</f>
        <v>TAC19 CCE</v>
      </c>
    </row>
    <row r="4" spans="2:10" ht="18.75" customHeight="1" thickBot="1" x14ac:dyDescent="0.25">
      <c r="B4" s="18" t="s">
        <v>3</v>
      </c>
    </row>
    <row r="5" spans="2:10" ht="16.149999999999999" customHeight="1" thickTop="1" thickBot="1" x14ac:dyDescent="0.25">
      <c r="B5" s="35"/>
      <c r="C5" s="35"/>
      <c r="D5" s="35"/>
      <c r="E5" s="35"/>
      <c r="F5" s="35"/>
      <c r="G5" s="35"/>
      <c r="H5" s="519" t="s">
        <v>2455</v>
      </c>
      <c r="I5" s="511">
        <v>1</v>
      </c>
    </row>
    <row r="6" spans="2:10" ht="16.149999999999999" customHeight="1" thickTop="1" x14ac:dyDescent="0.2">
      <c r="B6" s="48" t="s">
        <v>1680</v>
      </c>
      <c r="C6" s="49"/>
      <c r="D6" s="49"/>
      <c r="E6" s="411" t="s">
        <v>1681</v>
      </c>
      <c r="F6" s="411" t="s">
        <v>1682</v>
      </c>
      <c r="G6" s="412" t="s">
        <v>1683</v>
      </c>
      <c r="H6" s="412" t="s">
        <v>1684</v>
      </c>
      <c r="I6" s="413" t="s">
        <v>55</v>
      </c>
      <c r="J6" s="37"/>
    </row>
    <row r="7" spans="2:10" ht="51" x14ac:dyDescent="0.2">
      <c r="B7" s="50"/>
      <c r="C7"/>
      <c r="D7" s="783" t="s">
        <v>2</v>
      </c>
      <c r="E7" s="27" t="s">
        <v>1685</v>
      </c>
      <c r="F7" s="71" t="s">
        <v>1686</v>
      </c>
      <c r="G7" s="27" t="s">
        <v>1685</v>
      </c>
      <c r="H7" s="71" t="s">
        <v>1686</v>
      </c>
      <c r="I7" s="39"/>
      <c r="J7" s="37"/>
    </row>
    <row r="8" spans="2:10" ht="16.149999999999999" customHeight="1" x14ac:dyDescent="0.2">
      <c r="B8" s="50"/>
      <c r="C8"/>
      <c r="D8" s="783"/>
      <c r="E8" s="28" t="s">
        <v>2457</v>
      </c>
      <c r="F8" s="73" t="s">
        <v>2457</v>
      </c>
      <c r="G8" s="28" t="s">
        <v>1878</v>
      </c>
      <c r="H8" s="73" t="s">
        <v>1878</v>
      </c>
      <c r="I8" s="39"/>
      <c r="J8" s="37"/>
    </row>
    <row r="9" spans="2:10" ht="16.149999999999999" customHeight="1" thickBot="1" x14ac:dyDescent="0.25">
      <c r="B9" s="51"/>
      <c r="C9" s="13"/>
      <c r="D9" s="784"/>
      <c r="E9" s="52" t="s">
        <v>56</v>
      </c>
      <c r="F9" s="767" t="s">
        <v>56</v>
      </c>
      <c r="G9" s="52" t="s">
        <v>56</v>
      </c>
      <c r="H9" s="767" t="s">
        <v>56</v>
      </c>
      <c r="I9" s="414" t="s">
        <v>57</v>
      </c>
      <c r="J9" s="37"/>
    </row>
    <row r="10" spans="2:10" ht="16.149999999999999" customHeight="1" x14ac:dyDescent="0.2">
      <c r="B10" s="191" t="s">
        <v>1687</v>
      </c>
      <c r="C10" s="123"/>
      <c r="D10" s="274" t="s">
        <v>61</v>
      </c>
      <c r="E10" s="415">
        <f>G17</f>
        <v>0</v>
      </c>
      <c r="F10" s="415">
        <f>H17</f>
        <v>0</v>
      </c>
      <c r="G10" s="416"/>
      <c r="H10" s="416"/>
      <c r="I10" s="414" t="s">
        <v>1688</v>
      </c>
      <c r="J10" s="37"/>
    </row>
    <row r="11" spans="2:10" ht="16.149999999999999" customHeight="1" thickBot="1" x14ac:dyDescent="0.25">
      <c r="B11" s="56" t="s">
        <v>139</v>
      </c>
      <c r="C11"/>
      <c r="D11" s="417" t="s">
        <v>1</v>
      </c>
      <c r="E11" s="410"/>
      <c r="F11" s="410"/>
      <c r="G11" s="416"/>
      <c r="H11" s="410"/>
      <c r="I11" s="414" t="s">
        <v>1689</v>
      </c>
      <c r="J11" s="37"/>
    </row>
    <row r="12" spans="2:10" ht="16.149999999999999" customHeight="1" x14ac:dyDescent="0.2">
      <c r="B12" s="192" t="s">
        <v>1690</v>
      </c>
      <c r="C12" s="100"/>
      <c r="D12" s="417" t="s">
        <v>61</v>
      </c>
      <c r="E12" s="275">
        <f>SUM(E10:E11)</f>
        <v>0</v>
      </c>
      <c r="F12" s="275">
        <f>SUM(F10:F11)</f>
        <v>0</v>
      </c>
      <c r="G12" s="275">
        <f>SUM(G10:G11)</f>
        <v>0</v>
      </c>
      <c r="H12" s="275">
        <f>SUM(H10:H11)</f>
        <v>0</v>
      </c>
      <c r="I12" s="414" t="s">
        <v>1691</v>
      </c>
      <c r="J12" s="37"/>
    </row>
    <row r="13" spans="2:10" ht="16.149999999999999" customHeight="1" x14ac:dyDescent="0.2">
      <c r="B13" s="124" t="s">
        <v>1035</v>
      </c>
      <c r="C13" s="100"/>
      <c r="D13" s="417" t="s">
        <v>61</v>
      </c>
      <c r="E13" s="583"/>
      <c r="F13" s="583"/>
      <c r="G13" s="580"/>
      <c r="H13" s="580"/>
      <c r="I13" s="414" t="s">
        <v>1692</v>
      </c>
      <c r="J13" s="37"/>
    </row>
    <row r="14" spans="2:10" ht="16.149999999999999" customHeight="1" x14ac:dyDescent="0.2">
      <c r="B14" s="194" t="s">
        <v>1037</v>
      </c>
      <c r="C14" s="99"/>
      <c r="D14" s="417" t="s">
        <v>61</v>
      </c>
      <c r="E14" s="581"/>
      <c r="F14" s="581"/>
      <c r="G14" s="582"/>
      <c r="H14" s="582"/>
      <c r="I14" s="414" t="s">
        <v>1693</v>
      </c>
      <c r="J14" s="37"/>
    </row>
    <row r="15" spans="2:10" ht="16.149999999999999" customHeight="1" x14ac:dyDescent="0.2">
      <c r="B15" s="194" t="s">
        <v>1694</v>
      </c>
      <c r="C15" s="99"/>
      <c r="D15" s="417" t="s">
        <v>1</v>
      </c>
      <c r="E15" s="415">
        <f>E17-E16-SUM(E12:E14)</f>
        <v>0</v>
      </c>
      <c r="F15" s="415">
        <f>F17-F16-SUM(F12:F14)</f>
        <v>0</v>
      </c>
      <c r="G15" s="415">
        <f>G17-G16-SUM(G12:G14)</f>
        <v>0</v>
      </c>
      <c r="H15" s="415">
        <f>H17-H16-SUM(H12:H14)</f>
        <v>0</v>
      </c>
      <c r="I15" s="414" t="s">
        <v>1695</v>
      </c>
      <c r="J15" s="37"/>
    </row>
    <row r="16" spans="2:10" ht="16.149999999999999" customHeight="1" thickBot="1" x14ac:dyDescent="0.25">
      <c r="B16" s="194" t="s">
        <v>1696</v>
      </c>
      <c r="C16" s="99"/>
      <c r="D16" s="417" t="s">
        <v>1</v>
      </c>
      <c r="E16" s="583"/>
      <c r="F16" s="583"/>
      <c r="G16" s="580"/>
      <c r="H16" s="580"/>
      <c r="I16" s="414" t="s">
        <v>1697</v>
      </c>
      <c r="J16" s="37"/>
    </row>
    <row r="17" spans="2:10" ht="16.149999999999999" customHeight="1" thickBot="1" x14ac:dyDescent="0.25">
      <c r="B17" s="68" t="s">
        <v>2530</v>
      </c>
      <c r="C17" s="66"/>
      <c r="D17" s="418" t="s">
        <v>61</v>
      </c>
      <c r="E17" s="275">
        <f>E29</f>
        <v>0</v>
      </c>
      <c r="F17" s="275">
        <f>F29</f>
        <v>0</v>
      </c>
      <c r="G17" s="275">
        <f>G29</f>
        <v>0</v>
      </c>
      <c r="H17" s="275">
        <f>H29</f>
        <v>0</v>
      </c>
      <c r="I17" s="414" t="s">
        <v>1698</v>
      </c>
      <c r="J17" s="37"/>
    </row>
    <row r="18" spans="2:10" ht="16.149999999999999" customHeight="1" thickTop="1" thickBot="1" x14ac:dyDescent="0.25">
      <c r="B18" s="45"/>
      <c r="C18" s="45"/>
      <c r="D18" s="45"/>
      <c r="E18" s="45"/>
      <c r="F18" s="45"/>
      <c r="G18" s="45"/>
      <c r="H18" s="45"/>
      <c r="I18" s="46"/>
    </row>
    <row r="19" spans="2:10" ht="16.149999999999999" customHeight="1" thickTop="1" thickBot="1" x14ac:dyDescent="0.25">
      <c r="B19" s="35"/>
      <c r="C19" s="35"/>
      <c r="D19" s="35"/>
      <c r="E19" s="35"/>
      <c r="F19" s="35"/>
      <c r="G19" s="35"/>
      <c r="H19" s="519" t="s">
        <v>2455</v>
      </c>
      <c r="I19" s="511">
        <v>2</v>
      </c>
    </row>
    <row r="20" spans="2:10" ht="16.149999999999999" customHeight="1" thickTop="1" x14ac:dyDescent="0.2">
      <c r="B20" s="48" t="s">
        <v>1699</v>
      </c>
      <c r="C20" s="49"/>
      <c r="D20" s="49"/>
      <c r="E20" s="411" t="s">
        <v>1681</v>
      </c>
      <c r="F20" s="411" t="s">
        <v>1682</v>
      </c>
      <c r="G20" s="412" t="s">
        <v>1683</v>
      </c>
      <c r="H20" s="412" t="s">
        <v>1684</v>
      </c>
      <c r="I20" s="413" t="s">
        <v>55</v>
      </c>
      <c r="J20" s="37"/>
    </row>
    <row r="21" spans="2:10" ht="51" x14ac:dyDescent="0.2">
      <c r="B21" s="50"/>
      <c r="C21"/>
      <c r="D21" s="783" t="s">
        <v>2</v>
      </c>
      <c r="E21" s="27" t="s">
        <v>1685</v>
      </c>
      <c r="F21" s="71" t="s">
        <v>1686</v>
      </c>
      <c r="G21" s="27" t="s">
        <v>1685</v>
      </c>
      <c r="H21" s="71" t="s">
        <v>1686</v>
      </c>
      <c r="I21" s="39"/>
      <c r="J21" s="37"/>
    </row>
    <row r="22" spans="2:10" ht="16.149999999999999" customHeight="1" x14ac:dyDescent="0.2">
      <c r="B22" s="50"/>
      <c r="C22"/>
      <c r="D22" s="783"/>
      <c r="E22" s="669" t="s">
        <v>2598</v>
      </c>
      <c r="F22" s="768" t="s">
        <v>2598</v>
      </c>
      <c r="G22" s="669" t="s">
        <v>1877</v>
      </c>
      <c r="H22" s="768" t="s">
        <v>1877</v>
      </c>
      <c r="I22" s="39"/>
      <c r="J22" s="37"/>
    </row>
    <row r="23" spans="2:10" ht="16.149999999999999" customHeight="1" thickBot="1" x14ac:dyDescent="0.25">
      <c r="B23" s="51"/>
      <c r="C23" s="13"/>
      <c r="D23" s="784"/>
      <c r="E23" s="52" t="s">
        <v>56</v>
      </c>
      <c r="F23" s="767" t="s">
        <v>56</v>
      </c>
      <c r="G23" s="52" t="s">
        <v>56</v>
      </c>
      <c r="H23" s="767" t="s">
        <v>56</v>
      </c>
      <c r="I23" s="414" t="s">
        <v>57</v>
      </c>
      <c r="J23" s="37"/>
    </row>
    <row r="24" spans="2:10" ht="16.149999999999999" customHeight="1" x14ac:dyDescent="0.2">
      <c r="B24" s="191" t="s">
        <v>1700</v>
      </c>
      <c r="C24" s="196"/>
      <c r="D24"/>
      <c r="E24" s="1"/>
      <c r="F24" s="1"/>
      <c r="G24" s="1"/>
      <c r="H24" s="1"/>
      <c r="I24" s="40"/>
      <c r="J24" s="37"/>
    </row>
    <row r="25" spans="2:10" ht="16.149999999999999" customHeight="1" x14ac:dyDescent="0.2">
      <c r="B25" s="194" t="s">
        <v>1701</v>
      </c>
      <c r="C25" s="99"/>
      <c r="D25" s="417" t="s">
        <v>61</v>
      </c>
      <c r="E25" s="419"/>
      <c r="F25" s="419"/>
      <c r="G25" s="416"/>
      <c r="H25" s="416"/>
      <c r="I25" s="414" t="s">
        <v>1702</v>
      </c>
      <c r="J25" s="37"/>
    </row>
    <row r="26" spans="2:10" ht="16.149999999999999" customHeight="1" x14ac:dyDescent="0.2">
      <c r="B26" s="56" t="s">
        <v>1703</v>
      </c>
      <c r="C26" s="99"/>
      <c r="D26" s="417" t="s">
        <v>61</v>
      </c>
      <c r="E26" s="419"/>
      <c r="F26" s="419"/>
      <c r="G26" s="416"/>
      <c r="H26" s="416"/>
      <c r="I26" s="414" t="s">
        <v>1704</v>
      </c>
      <c r="J26" s="37"/>
    </row>
    <row r="27" spans="2:10" ht="16.149999999999999" customHeight="1" x14ac:dyDescent="0.2">
      <c r="B27" s="124" t="s">
        <v>1705</v>
      </c>
      <c r="C27" s="100"/>
      <c r="D27" s="417" t="s">
        <v>61</v>
      </c>
      <c r="E27" s="419"/>
      <c r="F27" s="419"/>
      <c r="G27" s="416"/>
      <c r="H27" s="416"/>
      <c r="I27" s="414" t="s">
        <v>1706</v>
      </c>
      <c r="J27" s="37"/>
    </row>
    <row r="28" spans="2:10" ht="16.149999999999999" customHeight="1" thickBot="1" x14ac:dyDescent="0.25">
      <c r="B28" s="194" t="s">
        <v>1707</v>
      </c>
      <c r="C28" s="99"/>
      <c r="D28" s="417" t="s">
        <v>61</v>
      </c>
      <c r="E28" s="419"/>
      <c r="F28" s="419"/>
      <c r="G28" s="416"/>
      <c r="H28" s="416"/>
      <c r="I28" s="414" t="s">
        <v>1708</v>
      </c>
      <c r="J28" s="37"/>
    </row>
    <row r="29" spans="2:10" ht="16.149999999999999" customHeight="1" x14ac:dyDescent="0.2">
      <c r="B29" s="197" t="s">
        <v>1709</v>
      </c>
      <c r="C29" s="99"/>
      <c r="D29" s="417" t="s">
        <v>61</v>
      </c>
      <c r="E29" s="275">
        <f>SUM(E25:E28)</f>
        <v>0</v>
      </c>
      <c r="F29" s="275">
        <f>SUM(F25:F28)</f>
        <v>0</v>
      </c>
      <c r="G29" s="275">
        <f>SUM(G25:G28)</f>
        <v>0</v>
      </c>
      <c r="H29" s="275">
        <f>SUM(H25:H28)</f>
        <v>0</v>
      </c>
      <c r="I29" s="414" t="s">
        <v>1710</v>
      </c>
      <c r="J29" s="37"/>
    </row>
    <row r="30" spans="2:10" ht="16.149999999999999" customHeight="1" x14ac:dyDescent="0.2">
      <c r="B30" s="194" t="s">
        <v>1711</v>
      </c>
      <c r="C30" s="99"/>
      <c r="D30" s="417" t="s">
        <v>59</v>
      </c>
      <c r="E30" s="415">
        <f>-('TAC21 Borrowings'!E11+'TAC21 Borrowings'!E12)</f>
        <v>0</v>
      </c>
      <c r="F30" s="581"/>
      <c r="G30" s="415">
        <f>-('TAC21 Borrowings'!F11+'TAC21 Borrowings'!F12)</f>
        <v>0</v>
      </c>
      <c r="H30" s="582"/>
      <c r="I30" s="414" t="s">
        <v>1712</v>
      </c>
      <c r="J30" s="37"/>
    </row>
    <row r="31" spans="2:10" ht="16.149999999999999" customHeight="1" thickBot="1" x14ac:dyDescent="0.25">
      <c r="B31" s="194" t="s">
        <v>1713</v>
      </c>
      <c r="C31" s="99"/>
      <c r="D31" s="417" t="s">
        <v>59</v>
      </c>
      <c r="E31" s="415">
        <f>-'TAC21 Borrowings'!E14</f>
        <v>0</v>
      </c>
      <c r="F31" s="410"/>
      <c r="G31" s="415">
        <f>'TAC21 Borrowings'!F14</f>
        <v>0</v>
      </c>
      <c r="H31" s="410"/>
      <c r="I31" s="414" t="s">
        <v>1714</v>
      </c>
      <c r="J31" s="37"/>
    </row>
    <row r="32" spans="2:10" ht="16.149999999999999" customHeight="1" thickBot="1" x14ac:dyDescent="0.25">
      <c r="B32" s="68" t="s">
        <v>1715</v>
      </c>
      <c r="C32" s="66"/>
      <c r="D32" s="418" t="s">
        <v>1</v>
      </c>
      <c r="E32" s="275">
        <f>SUM(E29:E31)</f>
        <v>0</v>
      </c>
      <c r="F32" s="275">
        <f>SUM(F29:F31)</f>
        <v>0</v>
      </c>
      <c r="G32" s="275">
        <f>SUM(G29:G31)</f>
        <v>0</v>
      </c>
      <c r="H32" s="275">
        <f>SUM(H29:H31)</f>
        <v>0</v>
      </c>
      <c r="I32" s="414" t="s">
        <v>1716</v>
      </c>
      <c r="J32" s="37"/>
    </row>
    <row r="33" spans="2:9" ht="16.149999999999999" customHeight="1" thickTop="1" thickBot="1" x14ac:dyDescent="0.25">
      <c r="B33" s="45"/>
      <c r="C33" s="45"/>
      <c r="D33" s="45"/>
      <c r="E33" s="45"/>
      <c r="F33" s="45"/>
      <c r="G33" s="45"/>
      <c r="H33" s="45"/>
      <c r="I33" s="46"/>
    </row>
    <row r="34" spans="2:9" ht="16.149999999999999" customHeight="1" thickTop="1" thickBot="1" x14ac:dyDescent="0.25">
      <c r="B34" s="35"/>
      <c r="C34" s="35"/>
      <c r="D34" s="35"/>
      <c r="E34" s="35"/>
      <c r="F34" s="519" t="s">
        <v>2455</v>
      </c>
      <c r="G34" s="511">
        <v>3</v>
      </c>
    </row>
    <row r="35" spans="2:9" ht="16.149999999999999" customHeight="1" thickTop="1" x14ac:dyDescent="0.2">
      <c r="B35" s="48" t="s">
        <v>1717</v>
      </c>
      <c r="C35" s="49"/>
      <c r="D35" s="49"/>
      <c r="E35" s="411" t="s">
        <v>1681</v>
      </c>
      <c r="F35" s="412" t="s">
        <v>1683</v>
      </c>
      <c r="G35" s="413" t="s">
        <v>55</v>
      </c>
      <c r="H35" s="37"/>
    </row>
    <row r="36" spans="2:9" ht="12.75" x14ac:dyDescent="0.2">
      <c r="B36" s="50"/>
      <c r="C36"/>
      <c r="D36" s="783"/>
      <c r="E36" s="669" t="s">
        <v>2598</v>
      </c>
      <c r="F36" s="669" t="s">
        <v>1877</v>
      </c>
      <c r="G36" s="39"/>
      <c r="H36" s="37"/>
    </row>
    <row r="37" spans="2:9" ht="13.5" thickBot="1" x14ac:dyDescent="0.25">
      <c r="B37" s="51"/>
      <c r="C37" s="13"/>
      <c r="D37" s="784"/>
      <c r="E37" s="52" t="s">
        <v>56</v>
      </c>
      <c r="F37" s="52" t="s">
        <v>56</v>
      </c>
      <c r="G37" s="414" t="s">
        <v>57</v>
      </c>
      <c r="H37" s="37"/>
    </row>
    <row r="38" spans="2:9" ht="16.149999999999999" customHeight="1" x14ac:dyDescent="0.2">
      <c r="B38" s="122" t="s">
        <v>1718</v>
      </c>
      <c r="C38" s="123"/>
      <c r="D38" s="417" t="s">
        <v>61</v>
      </c>
      <c r="E38" s="419"/>
      <c r="F38" s="416"/>
      <c r="G38" s="414" t="s">
        <v>1719</v>
      </c>
      <c r="H38" s="37"/>
    </row>
    <row r="39" spans="2:9" ht="15.95" customHeight="1" thickBot="1" x14ac:dyDescent="0.25">
      <c r="B39" s="124" t="s">
        <v>1720</v>
      </c>
      <c r="C39" s="100"/>
      <c r="D39" s="417" t="s">
        <v>61</v>
      </c>
      <c r="E39" s="419"/>
      <c r="F39" s="416"/>
      <c r="G39" s="414" t="s">
        <v>1721</v>
      </c>
      <c r="H39" s="37"/>
    </row>
    <row r="40" spans="2:9" ht="16.149999999999999" customHeight="1" thickBot="1" x14ac:dyDescent="0.25">
      <c r="B40" s="68" t="s">
        <v>1722</v>
      </c>
      <c r="C40" s="66"/>
      <c r="D40" s="418" t="s">
        <v>61</v>
      </c>
      <c r="E40" s="275">
        <f>SUM(E38:E39)</f>
        <v>0</v>
      </c>
      <c r="F40" s="275">
        <f>SUM(F38:F39)</f>
        <v>0</v>
      </c>
      <c r="G40" s="414" t="s">
        <v>1723</v>
      </c>
      <c r="H40" s="37"/>
    </row>
    <row r="41" spans="2:9" ht="16.149999999999999" customHeight="1" thickTop="1" x14ac:dyDescent="0.2">
      <c r="B41" s="45"/>
      <c r="C41" s="45"/>
      <c r="D41" s="45"/>
      <c r="E41" s="45"/>
      <c r="F41" s="45"/>
      <c r="G41" s="46"/>
    </row>
  </sheetData>
  <sheetProtection algorithmName="SHA-512" hashValue="RBDJwjmY8EGPIKFuLQGEQzbULzizr+/rbEgKiSL47NJp9VFyAjEaKaGOhS1V/3PAm0JmHvwgz9SqV9XW34pd6g==" saltValue="3r9UeZbFxMhTRJ4ynKZIHw==" spinCount="100000" sheet="1" objects="1" scenarios="1"/>
  <mergeCells count="3">
    <mergeCell ref="D7:D9"/>
    <mergeCell ref="D21:D23"/>
    <mergeCell ref="D36:D37"/>
  </mergeCells>
  <pageMargins left="0.7" right="0.7" top="0.75" bottom="0.75" header="0.3" footer="0.3"/>
  <pageSetup paperSize="9" scale="5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DD303-971A-4C89-B870-652FF91562B1}">
  <sheetPr codeName="Sheet80">
    <tabColor theme="2"/>
    <pageSetUpPr fitToPage="1"/>
  </sheetPr>
  <dimension ref="B1:J86"/>
  <sheetViews>
    <sheetView showGridLines="0" zoomScale="85" zoomScaleNormal="85" workbookViewId="0"/>
  </sheetViews>
  <sheetFormatPr defaultColWidth="13.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8" width="13.28515625" style="15"/>
    <col min="9" max="9" width="14.28515625" style="15" customWidth="1"/>
    <col min="10" max="21" width="13.28515625" style="15"/>
    <col min="22" max="22" width="14.28515625" style="15" customWidth="1"/>
    <col min="23" max="16384" width="13.28515625" style="15"/>
  </cols>
  <sheetData>
    <row r="1" spans="2:8" ht="18.75" customHeight="1" x14ac:dyDescent="0.2">
      <c r="B1" s="16"/>
    </row>
    <row r="2" spans="2:8" ht="18.75" customHeight="1" x14ac:dyDescent="0.25">
      <c r="B2" s="17" t="s">
        <v>2456</v>
      </c>
    </row>
    <row r="3" spans="2:8" ht="18.75" customHeight="1" x14ac:dyDescent="0.25">
      <c r="B3" s="17" t="str">
        <f ca="1">MID(CELL("filename",E3),FIND("]",CELL("filename",E4))+1,99)</f>
        <v>TAC20 Payables</v>
      </c>
    </row>
    <row r="4" spans="2:8" ht="18.75" customHeight="1" thickBot="1" x14ac:dyDescent="0.25">
      <c r="B4" s="18" t="s">
        <v>3</v>
      </c>
    </row>
    <row r="5" spans="2:8" ht="16.149999999999999" customHeight="1" thickTop="1" thickBot="1" x14ac:dyDescent="0.25">
      <c r="B5" s="35"/>
      <c r="C5" s="35"/>
      <c r="D5" s="35"/>
      <c r="E5" s="35"/>
      <c r="F5" s="519" t="s">
        <v>2455</v>
      </c>
      <c r="G5" s="511">
        <v>1</v>
      </c>
    </row>
    <row r="6" spans="2:8" ht="16.149999999999999" customHeight="1" thickTop="1" x14ac:dyDescent="0.2">
      <c r="B6" s="101" t="s">
        <v>1724</v>
      </c>
      <c r="C6" s="49"/>
      <c r="D6" s="49"/>
      <c r="E6" s="411" t="s">
        <v>1725</v>
      </c>
      <c r="F6" s="412" t="s">
        <v>1726</v>
      </c>
      <c r="G6" s="413" t="s">
        <v>55</v>
      </c>
      <c r="H6" s="37"/>
    </row>
    <row r="7" spans="2:8" ht="12.75" x14ac:dyDescent="0.2">
      <c r="B7" s="108"/>
      <c r="C7"/>
      <c r="D7" s="783" t="s">
        <v>2</v>
      </c>
      <c r="E7" s="27" t="s">
        <v>19</v>
      </c>
      <c r="F7" s="27" t="s">
        <v>19</v>
      </c>
      <c r="G7" s="39"/>
      <c r="H7" s="37"/>
    </row>
    <row r="8" spans="2:8" ht="16.149999999999999" customHeight="1" x14ac:dyDescent="0.2">
      <c r="B8" s="50"/>
      <c r="C8"/>
      <c r="D8" s="783"/>
      <c r="E8" s="669" t="s">
        <v>2598</v>
      </c>
      <c r="F8" s="669" t="s">
        <v>1877</v>
      </c>
      <c r="G8" s="39"/>
      <c r="H8" s="37"/>
    </row>
    <row r="9" spans="2:8" ht="16.149999999999999" customHeight="1" thickBot="1" x14ac:dyDescent="0.25">
      <c r="B9" s="51"/>
      <c r="C9" s="13"/>
      <c r="D9" s="784"/>
      <c r="E9" s="30" t="s">
        <v>56</v>
      </c>
      <c r="F9" s="30" t="s">
        <v>56</v>
      </c>
      <c r="G9" s="362" t="s">
        <v>57</v>
      </c>
      <c r="H9" s="37"/>
    </row>
    <row r="10" spans="2:8" ht="16.149999999999999" customHeight="1" x14ac:dyDescent="0.2">
      <c r="B10" s="67" t="s">
        <v>1520</v>
      </c>
      <c r="C10" s="76"/>
      <c r="D10"/>
      <c r="E10" s="1"/>
      <c r="F10" s="1"/>
      <c r="G10" s="40"/>
      <c r="H10" s="37"/>
    </row>
    <row r="11" spans="2:8" ht="16.149999999999999" customHeight="1" x14ac:dyDescent="0.2">
      <c r="B11" s="59" t="s">
        <v>1727</v>
      </c>
      <c r="C11" s="32"/>
      <c r="D11" s="370" t="s">
        <v>61</v>
      </c>
      <c r="E11" s="581"/>
      <c r="F11" s="582"/>
      <c r="G11" s="362" t="s">
        <v>1728</v>
      </c>
      <c r="H11" s="37"/>
    </row>
    <row r="12" spans="2:8" ht="16.149999999999999" customHeight="1" x14ac:dyDescent="0.2">
      <c r="B12" s="59" t="s">
        <v>1729</v>
      </c>
      <c r="C12" s="32"/>
      <c r="D12" s="417" t="s">
        <v>61</v>
      </c>
      <c r="E12" s="581"/>
      <c r="F12" s="582"/>
      <c r="G12" s="362" t="s">
        <v>1730</v>
      </c>
      <c r="H12" s="37"/>
    </row>
    <row r="13" spans="2:8" ht="16.149999999999999" customHeight="1" x14ac:dyDescent="0.2">
      <c r="B13" s="59" t="s">
        <v>1731</v>
      </c>
      <c r="C13" s="32"/>
      <c r="D13" s="370" t="s">
        <v>61</v>
      </c>
      <c r="E13" s="581"/>
      <c r="F13" s="582"/>
      <c r="G13" s="362" t="s">
        <v>1732</v>
      </c>
      <c r="H13" s="37"/>
    </row>
    <row r="14" spans="2:8" ht="15.6" customHeight="1" x14ac:dyDescent="0.2">
      <c r="B14" s="59" t="s">
        <v>1733</v>
      </c>
      <c r="C14" s="420" t="s">
        <v>0</v>
      </c>
      <c r="D14" s="370" t="s">
        <v>61</v>
      </c>
      <c r="E14" s="581"/>
      <c r="F14" s="582"/>
      <c r="G14" s="362" t="s">
        <v>1734</v>
      </c>
      <c r="H14" s="37"/>
    </row>
    <row r="15" spans="2:8" ht="16.149999999999999" customHeight="1" x14ac:dyDescent="0.2">
      <c r="B15" s="59" t="s">
        <v>1735</v>
      </c>
      <c r="C15" s="42"/>
      <c r="D15" s="417" t="s">
        <v>61</v>
      </c>
      <c r="E15" s="581"/>
      <c r="F15" s="582"/>
      <c r="G15" s="362" t="s">
        <v>1736</v>
      </c>
      <c r="H15" s="37"/>
    </row>
    <row r="16" spans="2:8" ht="16.149999999999999" customHeight="1" x14ac:dyDescent="0.2">
      <c r="B16" s="43" t="s">
        <v>1737</v>
      </c>
      <c r="C16" s="31"/>
      <c r="D16" s="417" t="s">
        <v>61</v>
      </c>
      <c r="E16" s="581"/>
      <c r="F16" s="582"/>
      <c r="G16" s="362" t="s">
        <v>1738</v>
      </c>
      <c r="H16" s="37"/>
    </row>
    <row r="17" spans="2:8" ht="16.149999999999999" customHeight="1" x14ac:dyDescent="0.2">
      <c r="B17" s="59" t="s">
        <v>1739</v>
      </c>
      <c r="C17" s="32"/>
      <c r="D17" s="417" t="s">
        <v>61</v>
      </c>
      <c r="E17" s="581"/>
      <c r="F17" s="582"/>
      <c r="G17" s="362" t="s">
        <v>1740</v>
      </c>
      <c r="H17" s="37"/>
    </row>
    <row r="18" spans="2:8" ht="16.149999999999999" customHeight="1" x14ac:dyDescent="0.2">
      <c r="B18" s="59" t="s">
        <v>1741</v>
      </c>
      <c r="C18" s="31"/>
      <c r="D18" s="370" t="s">
        <v>61</v>
      </c>
      <c r="E18" s="581"/>
      <c r="F18" s="582"/>
      <c r="G18" s="362" t="s">
        <v>1742</v>
      </c>
      <c r="H18" s="37"/>
    </row>
    <row r="19" spans="2:8" ht="16.149999999999999" customHeight="1" x14ac:dyDescent="0.2">
      <c r="B19" s="59" t="s">
        <v>1743</v>
      </c>
      <c r="C19" s="31"/>
      <c r="D19" s="370" t="s">
        <v>61</v>
      </c>
      <c r="E19" s="581"/>
      <c r="F19" s="582"/>
      <c r="G19" s="362" t="s">
        <v>1744</v>
      </c>
      <c r="H19" s="37"/>
    </row>
    <row r="20" spans="2:8" ht="16.149999999999999" customHeight="1" x14ac:dyDescent="0.2">
      <c r="B20" s="59" t="s">
        <v>53</v>
      </c>
      <c r="C20" s="31"/>
      <c r="D20" s="370" t="s">
        <v>61</v>
      </c>
      <c r="E20" s="581"/>
      <c r="F20" s="582"/>
      <c r="G20" s="362" t="s">
        <v>1745</v>
      </c>
      <c r="H20" s="37"/>
    </row>
    <row r="21" spans="2:8" ht="16.149999999999999" customHeight="1" x14ac:dyDescent="0.2">
      <c r="B21" s="59" t="s">
        <v>1746</v>
      </c>
      <c r="C21" s="374" t="s">
        <v>0</v>
      </c>
      <c r="D21" s="417" t="s">
        <v>61</v>
      </c>
      <c r="E21" s="581"/>
      <c r="F21" s="582"/>
      <c r="G21" s="362" t="s">
        <v>1747</v>
      </c>
      <c r="H21" s="37"/>
    </row>
    <row r="22" spans="2:8" ht="16.149999999999999" customHeight="1" x14ac:dyDescent="0.2">
      <c r="B22" s="91" t="s">
        <v>1748</v>
      </c>
      <c r="C22" s="369" t="s">
        <v>0</v>
      </c>
      <c r="D22" s="417" t="s">
        <v>61</v>
      </c>
      <c r="E22" s="581"/>
      <c r="F22" s="582"/>
      <c r="G22" s="362" t="s">
        <v>1749</v>
      </c>
      <c r="H22" s="37"/>
    </row>
    <row r="23" spans="2:8" ht="16.149999999999999" customHeight="1" thickBot="1" x14ac:dyDescent="0.25">
      <c r="B23" s="82" t="s">
        <v>1750</v>
      </c>
      <c r="C23" s="707"/>
      <c r="D23" s="370" t="s">
        <v>61</v>
      </c>
      <c r="E23" s="581"/>
      <c r="F23" s="582"/>
      <c r="G23" s="362" t="s">
        <v>1751</v>
      </c>
      <c r="H23" s="37"/>
    </row>
    <row r="24" spans="2:8" ht="16.149999999999999" customHeight="1" x14ac:dyDescent="0.2">
      <c r="B24" s="57" t="s">
        <v>1752</v>
      </c>
      <c r="C24" s="31"/>
      <c r="D24" s="370" t="s">
        <v>61</v>
      </c>
      <c r="E24" s="275">
        <f>SUM(E11:E23)</f>
        <v>0</v>
      </c>
      <c r="F24" s="275">
        <f>SUM(F11:F23)</f>
        <v>0</v>
      </c>
      <c r="G24" s="362" t="s">
        <v>1753</v>
      </c>
      <c r="H24" s="37"/>
    </row>
    <row r="25" spans="2:8" ht="16.149999999999999" customHeight="1" x14ac:dyDescent="0.2">
      <c r="B25" s="57" t="s">
        <v>1754</v>
      </c>
      <c r="C25" s="31"/>
      <c r="D25"/>
      <c r="E25" s="1"/>
      <c r="F25" s="1"/>
      <c r="G25" s="40"/>
      <c r="H25" s="37"/>
    </row>
    <row r="26" spans="2:8" ht="16.149999999999999" customHeight="1" x14ac:dyDescent="0.2">
      <c r="B26" s="59" t="s">
        <v>1727</v>
      </c>
      <c r="C26" s="32"/>
      <c r="D26" s="370" t="s">
        <v>61</v>
      </c>
      <c r="E26" s="581"/>
      <c r="F26" s="582"/>
      <c r="G26" s="362" t="s">
        <v>1755</v>
      </c>
      <c r="H26" s="37"/>
    </row>
    <row r="27" spans="2:8" ht="16.149999999999999" customHeight="1" x14ac:dyDescent="0.2">
      <c r="B27" s="59" t="s">
        <v>1729</v>
      </c>
      <c r="C27" s="32"/>
      <c r="D27" s="417" t="s">
        <v>61</v>
      </c>
      <c r="E27" s="581"/>
      <c r="F27" s="582"/>
      <c r="G27" s="362" t="s">
        <v>1756</v>
      </c>
      <c r="H27" s="37"/>
    </row>
    <row r="28" spans="2:8" ht="16.149999999999999" customHeight="1" x14ac:dyDescent="0.2">
      <c r="B28" s="59" t="s">
        <v>1731</v>
      </c>
      <c r="C28" s="32"/>
      <c r="D28" s="370" t="s">
        <v>61</v>
      </c>
      <c r="E28" s="581"/>
      <c r="F28" s="582"/>
      <c r="G28" s="362" t="s">
        <v>1757</v>
      </c>
      <c r="H28" s="37"/>
    </row>
    <row r="29" spans="2:8" ht="16.149999999999999" customHeight="1" x14ac:dyDescent="0.2">
      <c r="B29" s="59" t="s">
        <v>1735</v>
      </c>
      <c r="C29" s="31"/>
      <c r="D29" s="370" t="s">
        <v>61</v>
      </c>
      <c r="E29" s="581"/>
      <c r="F29" s="582"/>
      <c r="G29" s="362" t="s">
        <v>1758</v>
      </c>
      <c r="H29" s="37"/>
    </row>
    <row r="30" spans="2:8" ht="16.149999999999999" customHeight="1" x14ac:dyDescent="0.2">
      <c r="B30" s="43" t="s">
        <v>1737</v>
      </c>
      <c r="C30" s="31"/>
      <c r="D30" s="417" t="s">
        <v>61</v>
      </c>
      <c r="E30" s="581"/>
      <c r="F30" s="582"/>
      <c r="G30" s="362" t="s">
        <v>1759</v>
      </c>
      <c r="H30" s="37"/>
    </row>
    <row r="31" spans="2:8" ht="16.149999999999999" customHeight="1" x14ac:dyDescent="0.2">
      <c r="B31" s="59" t="s">
        <v>1741</v>
      </c>
      <c r="C31" s="32"/>
      <c r="D31" s="417" t="s">
        <v>61</v>
      </c>
      <c r="E31" s="581"/>
      <c r="F31" s="582"/>
      <c r="G31" s="362" t="s">
        <v>1760</v>
      </c>
      <c r="H31" s="37"/>
    </row>
    <row r="32" spans="2:8" ht="16.149999999999999" customHeight="1" x14ac:dyDescent="0.2">
      <c r="B32" s="59" t="s">
        <v>1743</v>
      </c>
      <c r="C32" s="33"/>
      <c r="D32" s="370" t="s">
        <v>61</v>
      </c>
      <c r="E32" s="581"/>
      <c r="F32" s="582"/>
      <c r="G32" s="362" t="s">
        <v>1761</v>
      </c>
      <c r="H32" s="37"/>
    </row>
    <row r="33" spans="2:10" ht="16.149999999999999" customHeight="1" x14ac:dyDescent="0.2">
      <c r="B33" s="59" t="s">
        <v>1748</v>
      </c>
      <c r="C33" s="420" t="s">
        <v>0</v>
      </c>
      <c r="D33" s="370" t="s">
        <v>61</v>
      </c>
      <c r="E33" s="581"/>
      <c r="F33" s="582"/>
      <c r="G33" s="362" t="s">
        <v>1762</v>
      </c>
      <c r="H33" s="37"/>
    </row>
    <row r="34" spans="2:10" ht="16.149999999999999" customHeight="1" thickBot="1" x14ac:dyDescent="0.25">
      <c r="B34" s="82" t="s">
        <v>1750</v>
      </c>
      <c r="C34" s="708"/>
      <c r="D34" s="370" t="s">
        <v>61</v>
      </c>
      <c r="E34" s="581"/>
      <c r="F34" s="582"/>
      <c r="G34" s="362" t="s">
        <v>1763</v>
      </c>
      <c r="H34" s="37"/>
    </row>
    <row r="35" spans="2:10" ht="16.149999999999999" customHeight="1" x14ac:dyDescent="0.2">
      <c r="B35" s="57" t="s">
        <v>1764</v>
      </c>
      <c r="C35" s="32"/>
      <c r="D35" s="370" t="s">
        <v>61</v>
      </c>
      <c r="E35" s="275">
        <f>SUM(E26:E34)</f>
        <v>0</v>
      </c>
      <c r="F35" s="275">
        <f>SUM(F26:F34)</f>
        <v>0</v>
      </c>
      <c r="G35" s="362" t="s">
        <v>1765</v>
      </c>
      <c r="H35" s="37"/>
    </row>
    <row r="36" spans="2:10" ht="16.149999999999999" customHeight="1" thickBot="1" x14ac:dyDescent="0.25">
      <c r="B36" s="57"/>
      <c r="C36" s="58"/>
      <c r="D36" s="126"/>
      <c r="E36" s="5"/>
      <c r="F36" s="261"/>
      <c r="G36" s="2"/>
      <c r="H36" s="37"/>
    </row>
    <row r="37" spans="2:10" ht="16.149999999999999" customHeight="1" x14ac:dyDescent="0.2">
      <c r="B37" s="57" t="s">
        <v>1766</v>
      </c>
      <c r="C37" s="58"/>
      <c r="D37" s="370" t="s">
        <v>61</v>
      </c>
      <c r="E37" s="275">
        <f t="shared" ref="E37" si="0">E35+E24</f>
        <v>0</v>
      </c>
      <c r="F37" s="277">
        <f t="shared" ref="F37" si="1">F35+F24</f>
        <v>0</v>
      </c>
      <c r="G37" s="362" t="s">
        <v>1767</v>
      </c>
      <c r="H37" s="37"/>
    </row>
    <row r="38" spans="2:10" ht="20.25" customHeight="1" x14ac:dyDescent="0.2">
      <c r="B38" s="207" t="s">
        <v>1768</v>
      </c>
      <c r="C38" s="58"/>
      <c r="D38"/>
      <c r="E38" s="1"/>
      <c r="F38" s="293"/>
      <c r="G38" s="40"/>
      <c r="H38" s="37"/>
    </row>
    <row r="39" spans="2:10" ht="16.149999999999999" customHeight="1" x14ac:dyDescent="0.2">
      <c r="B39" s="62" t="s">
        <v>1520</v>
      </c>
      <c r="C39" s="420" t="s">
        <v>0</v>
      </c>
      <c r="D39" s="370" t="s">
        <v>61</v>
      </c>
      <c r="E39" s="581"/>
      <c r="F39" s="582"/>
      <c r="G39" s="362" t="s">
        <v>1769</v>
      </c>
      <c r="H39" s="37"/>
    </row>
    <row r="40" spans="2:10" ht="16.149999999999999" customHeight="1" thickBot="1" x14ac:dyDescent="0.25">
      <c r="B40" s="213" t="s">
        <v>1559</v>
      </c>
      <c r="C40" s="369" t="s">
        <v>0</v>
      </c>
      <c r="D40" s="418" t="s">
        <v>61</v>
      </c>
      <c r="E40" s="581"/>
      <c r="F40" s="582"/>
      <c r="G40" s="362" t="s">
        <v>1770</v>
      </c>
      <c r="H40" s="37"/>
    </row>
    <row r="41" spans="2:10" ht="16.149999999999999" customHeight="1" thickTop="1" thickBot="1" x14ac:dyDescent="0.25">
      <c r="B41" s="45"/>
      <c r="C41" s="45"/>
      <c r="D41" s="45"/>
      <c r="E41" s="45"/>
      <c r="F41" s="45"/>
      <c r="G41" s="45"/>
    </row>
    <row r="42" spans="2:10" ht="16.149999999999999" customHeight="1" thickTop="1" thickBot="1" x14ac:dyDescent="0.25">
      <c r="B42" s="35"/>
      <c r="C42" s="35"/>
      <c r="D42" s="35"/>
      <c r="E42" s="35"/>
      <c r="F42" s="35"/>
      <c r="G42" s="35"/>
      <c r="H42" s="519" t="s">
        <v>2455</v>
      </c>
      <c r="I42" s="511">
        <v>2</v>
      </c>
    </row>
    <row r="43" spans="2:10" ht="16.149999999999999" customHeight="1" thickTop="1" x14ac:dyDescent="0.2">
      <c r="B43" s="101" t="s">
        <v>1771</v>
      </c>
      <c r="C43" s="49"/>
      <c r="D43" s="49"/>
      <c r="E43" s="411" t="s">
        <v>1772</v>
      </c>
      <c r="F43" s="411" t="s">
        <v>1773</v>
      </c>
      <c r="G43" s="412" t="s">
        <v>1774</v>
      </c>
      <c r="H43" s="412" t="s">
        <v>1775</v>
      </c>
      <c r="I43" s="413" t="s">
        <v>55</v>
      </c>
      <c r="J43" s="37"/>
    </row>
    <row r="44" spans="2:10" ht="16.149999999999999" customHeight="1" x14ac:dyDescent="0.2">
      <c r="B44" s="108"/>
      <c r="C44"/>
      <c r="D44" s="783"/>
      <c r="E44" s="669" t="s">
        <v>2598</v>
      </c>
      <c r="F44" s="669" t="s">
        <v>2598</v>
      </c>
      <c r="G44" s="669" t="s">
        <v>1877</v>
      </c>
      <c r="H44" s="669" t="s">
        <v>1877</v>
      </c>
      <c r="I44" s="39"/>
      <c r="J44" s="37"/>
    </row>
    <row r="45" spans="2:10" ht="13.5" thickBot="1" x14ac:dyDescent="0.25">
      <c r="B45" s="51"/>
      <c r="C45" s="13"/>
      <c r="D45" s="784"/>
      <c r="E45" s="30" t="s">
        <v>56</v>
      </c>
      <c r="F45" s="30" t="s">
        <v>67</v>
      </c>
      <c r="G45" s="30" t="s">
        <v>56</v>
      </c>
      <c r="H45" s="30" t="s">
        <v>67</v>
      </c>
      <c r="I45" s="362" t="s">
        <v>57</v>
      </c>
      <c r="J45" s="37"/>
    </row>
    <row r="46" spans="2:10" ht="15.6" customHeight="1" x14ac:dyDescent="0.2">
      <c r="B46" s="264" t="s">
        <v>1776</v>
      </c>
      <c r="C46" s="258"/>
      <c r="D46" s="370" t="s">
        <v>61</v>
      </c>
      <c r="E46" s="368"/>
      <c r="F46" s="410"/>
      <c r="G46" s="416"/>
      <c r="H46" s="410"/>
      <c r="I46" s="362" t="s">
        <v>1777</v>
      </c>
      <c r="J46" s="37"/>
    </row>
    <row r="47" spans="2:10" ht="16.149999999999999" customHeight="1" thickBot="1" x14ac:dyDescent="0.25">
      <c r="B47" s="131" t="s">
        <v>1778</v>
      </c>
      <c r="C47" s="32"/>
      <c r="D47" s="370" t="s">
        <v>61</v>
      </c>
      <c r="E47" s="410"/>
      <c r="F47" s="368"/>
      <c r="G47" s="410"/>
      <c r="H47" s="416"/>
      <c r="I47" s="362" t="s">
        <v>1779</v>
      </c>
      <c r="J47" s="37"/>
    </row>
    <row r="48" spans="2:10" ht="16.149999999999999" customHeight="1" thickTop="1" thickBot="1" x14ac:dyDescent="0.25">
      <c r="B48" s="45"/>
      <c r="C48" s="45"/>
      <c r="D48" s="45"/>
      <c r="E48" s="45"/>
      <c r="F48" s="45"/>
      <c r="G48" s="45"/>
      <c r="H48" s="45"/>
      <c r="I48" s="46"/>
    </row>
    <row r="49" spans="2:8" ht="16.149999999999999" customHeight="1" thickTop="1" thickBot="1" x14ac:dyDescent="0.25">
      <c r="B49" s="35"/>
      <c r="C49" s="35"/>
      <c r="D49" s="35"/>
      <c r="E49" s="35"/>
      <c r="F49" s="519" t="s">
        <v>2455</v>
      </c>
      <c r="G49" s="511">
        <v>4</v>
      </c>
    </row>
    <row r="50" spans="2:8" ht="16.149999999999999" customHeight="1" thickTop="1" x14ac:dyDescent="0.2">
      <c r="B50" s="101" t="s">
        <v>1780</v>
      </c>
      <c r="C50" s="49"/>
      <c r="D50" s="49"/>
      <c r="E50" s="411" t="s">
        <v>1725</v>
      </c>
      <c r="F50" s="412" t="s">
        <v>1726</v>
      </c>
      <c r="G50" s="413" t="s">
        <v>55</v>
      </c>
      <c r="H50" s="37"/>
    </row>
    <row r="51" spans="2:8" ht="12.75" x14ac:dyDescent="0.2">
      <c r="B51" s="108"/>
      <c r="C51"/>
      <c r="D51" s="783" t="s">
        <v>2</v>
      </c>
      <c r="E51" s="27" t="s">
        <v>19</v>
      </c>
      <c r="F51" s="27" t="s">
        <v>19</v>
      </c>
      <c r="G51" s="39"/>
      <c r="H51" s="37"/>
    </row>
    <row r="52" spans="2:8" ht="16.149999999999999" customHeight="1" x14ac:dyDescent="0.2">
      <c r="B52" s="50"/>
      <c r="C52"/>
      <c r="D52" s="783"/>
      <c r="E52" s="669" t="s">
        <v>2598</v>
      </c>
      <c r="F52" s="669" t="s">
        <v>1877</v>
      </c>
      <c r="G52" s="39"/>
      <c r="H52" s="37"/>
    </row>
    <row r="53" spans="2:8" ht="16.149999999999999" customHeight="1" thickBot="1" x14ac:dyDescent="0.25">
      <c r="B53" s="51"/>
      <c r="C53" s="13"/>
      <c r="D53" s="784"/>
      <c r="E53" s="30" t="s">
        <v>56</v>
      </c>
      <c r="F53" s="30" t="s">
        <v>56</v>
      </c>
      <c r="G53" s="362" t="s">
        <v>57</v>
      </c>
      <c r="H53" s="37"/>
    </row>
    <row r="54" spans="2:8" ht="16.149999999999999" customHeight="1" x14ac:dyDescent="0.2">
      <c r="B54" s="262" t="s">
        <v>1520</v>
      </c>
      <c r="C54" s="280"/>
      <c r="D54"/>
      <c r="E54" s="1"/>
      <c r="F54" s="1"/>
      <c r="G54" s="40"/>
      <c r="H54" s="37"/>
    </row>
    <row r="55" spans="2:8" ht="16.149999999999999" customHeight="1" x14ac:dyDescent="0.2">
      <c r="B55" s="59" t="s">
        <v>2660</v>
      </c>
      <c r="C55" s="369" t="s">
        <v>0</v>
      </c>
      <c r="D55" s="417" t="s">
        <v>61</v>
      </c>
      <c r="E55" s="581"/>
      <c r="F55" s="582"/>
      <c r="G55" s="362" t="s">
        <v>1781</v>
      </c>
      <c r="H55" s="37"/>
    </row>
    <row r="56" spans="2:8" ht="16.149999999999999" customHeight="1" x14ac:dyDescent="0.2">
      <c r="B56" s="59" t="s">
        <v>1782</v>
      </c>
      <c r="C56" s="94"/>
      <c r="D56" s="417" t="s">
        <v>61</v>
      </c>
      <c r="E56" s="581"/>
      <c r="F56" s="582"/>
      <c r="G56" s="362" t="s">
        <v>1783</v>
      </c>
      <c r="H56" s="37"/>
    </row>
    <row r="57" spans="2:8" ht="16.149999999999999" customHeight="1" x14ac:dyDescent="0.2">
      <c r="B57" s="91" t="s">
        <v>1784</v>
      </c>
      <c r="C57" s="369" t="s">
        <v>0</v>
      </c>
      <c r="D57" s="417" t="s">
        <v>61</v>
      </c>
      <c r="E57" s="581"/>
      <c r="F57" s="582"/>
      <c r="G57" s="362" t="s">
        <v>1785</v>
      </c>
      <c r="H57" s="37"/>
    </row>
    <row r="58" spans="2:8" ht="16.149999999999999" customHeight="1" x14ac:dyDescent="0.2">
      <c r="B58" s="59" t="s">
        <v>2661</v>
      </c>
      <c r="C58" s="86"/>
      <c r="D58" s="417" t="s">
        <v>61</v>
      </c>
      <c r="E58" s="581"/>
      <c r="F58" s="582"/>
      <c r="G58" s="362" t="s">
        <v>1786</v>
      </c>
      <c r="H58" s="37"/>
    </row>
    <row r="59" spans="2:8" ht="16.149999999999999" customHeight="1" x14ac:dyDescent="0.2">
      <c r="B59" s="59" t="s">
        <v>2662</v>
      </c>
      <c r="C59" s="369" t="s">
        <v>0</v>
      </c>
      <c r="D59" s="417" t="s">
        <v>61</v>
      </c>
      <c r="E59" s="581"/>
      <c r="F59" s="582"/>
      <c r="G59" s="362" t="s">
        <v>1787</v>
      </c>
      <c r="H59" s="37"/>
    </row>
    <row r="60" spans="2:8" ht="16.149999999999999" customHeight="1" thickBot="1" x14ac:dyDescent="0.25">
      <c r="B60" s="82" t="s">
        <v>1788</v>
      </c>
      <c r="C60" s="708"/>
      <c r="D60" s="370" t="s">
        <v>61</v>
      </c>
      <c r="E60" s="581"/>
      <c r="F60" s="582"/>
      <c r="G60" s="362" t="s">
        <v>1789</v>
      </c>
      <c r="H60" s="37"/>
    </row>
    <row r="61" spans="2:8" ht="16.149999999999999" customHeight="1" x14ac:dyDescent="0.2">
      <c r="B61" s="57" t="s">
        <v>1790</v>
      </c>
      <c r="C61" s="32"/>
      <c r="D61" s="370" t="s">
        <v>61</v>
      </c>
      <c r="E61" s="277">
        <f>SUM(E55:E60)</f>
        <v>0</v>
      </c>
      <c r="F61" s="277">
        <f t="shared" ref="F61" si="2">SUM(F55:F60)</f>
        <v>0</v>
      </c>
      <c r="G61" s="362" t="s">
        <v>1791</v>
      </c>
      <c r="H61" s="37"/>
    </row>
    <row r="62" spans="2:8" ht="16.149999999999999" customHeight="1" x14ac:dyDescent="0.2">
      <c r="B62" s="57" t="s">
        <v>1559</v>
      </c>
      <c r="C62" s="31"/>
      <c r="D62"/>
      <c r="E62" s="1"/>
      <c r="F62" s="1"/>
      <c r="G62" s="40"/>
      <c r="H62" s="37"/>
    </row>
    <row r="63" spans="2:8" ht="16.149999999999999" customHeight="1" x14ac:dyDescent="0.2">
      <c r="B63" s="59" t="s">
        <v>2663</v>
      </c>
      <c r="C63" s="420" t="s">
        <v>0</v>
      </c>
      <c r="D63" s="370" t="s">
        <v>61</v>
      </c>
      <c r="E63" s="581"/>
      <c r="F63" s="582"/>
      <c r="G63" s="362" t="s">
        <v>1792</v>
      </c>
      <c r="H63" s="37"/>
    </row>
    <row r="64" spans="2:8" ht="16.149999999999999" customHeight="1" x14ac:dyDescent="0.2">
      <c r="B64" s="59" t="s">
        <v>1782</v>
      </c>
      <c r="C64"/>
      <c r="D64" s="417" t="s">
        <v>61</v>
      </c>
      <c r="E64" s="581"/>
      <c r="F64" s="582"/>
      <c r="G64" s="362" t="s">
        <v>1793</v>
      </c>
      <c r="H64" s="37"/>
    </row>
    <row r="65" spans="2:8" ht="16.149999999999999" customHeight="1" x14ac:dyDescent="0.2">
      <c r="B65" s="91" t="s">
        <v>1784</v>
      </c>
      <c r="C65" s="369" t="s">
        <v>0</v>
      </c>
      <c r="D65" s="417" t="s">
        <v>61</v>
      </c>
      <c r="E65" s="581"/>
      <c r="F65" s="582"/>
      <c r="G65" s="362" t="s">
        <v>1794</v>
      </c>
      <c r="H65" s="37"/>
    </row>
    <row r="66" spans="2:8" ht="16.149999999999999" customHeight="1" x14ac:dyDescent="0.2">
      <c r="B66" s="59" t="s">
        <v>2661</v>
      </c>
      <c r="C66" s="42"/>
      <c r="D66" s="417" t="s">
        <v>61</v>
      </c>
      <c r="E66" s="581"/>
      <c r="F66" s="582"/>
      <c r="G66" s="362" t="s">
        <v>1795</v>
      </c>
      <c r="H66" s="37"/>
    </row>
    <row r="67" spans="2:8" ht="16.149999999999999" customHeight="1" x14ac:dyDescent="0.2">
      <c r="B67" s="59" t="s">
        <v>2662</v>
      </c>
      <c r="C67" s="369" t="s">
        <v>0</v>
      </c>
      <c r="D67" s="417" t="s">
        <v>61</v>
      </c>
      <c r="E67" s="581"/>
      <c r="F67" s="582"/>
      <c r="G67" s="362" t="s">
        <v>1796</v>
      </c>
      <c r="H67" s="37"/>
    </row>
    <row r="68" spans="2:8" ht="16.149999999999999" customHeight="1" x14ac:dyDescent="0.2">
      <c r="B68" s="82" t="s">
        <v>1788</v>
      </c>
      <c r="C68" s="708"/>
      <c r="D68" s="421" t="s">
        <v>61</v>
      </c>
      <c r="E68" s="581"/>
      <c r="F68" s="582"/>
      <c r="G68" s="362" t="s">
        <v>1797</v>
      </c>
      <c r="H68" s="37"/>
    </row>
    <row r="69" spans="2:8" ht="16.149999999999999" customHeight="1" thickBot="1" x14ac:dyDescent="0.25">
      <c r="B69" s="91" t="s">
        <v>1798</v>
      </c>
      <c r="C69" s="420" t="s">
        <v>0</v>
      </c>
      <c r="D69" s="370" t="s">
        <v>61</v>
      </c>
      <c r="E69" s="581"/>
      <c r="F69" s="582"/>
      <c r="G69" s="362" t="s">
        <v>1799</v>
      </c>
      <c r="H69" s="37"/>
    </row>
    <row r="70" spans="2:8" ht="16.149999999999999" customHeight="1" thickBot="1" x14ac:dyDescent="0.25">
      <c r="B70" s="60" t="s">
        <v>1800</v>
      </c>
      <c r="C70" s="8"/>
      <c r="D70" s="370" t="s">
        <v>61</v>
      </c>
      <c r="E70" s="277">
        <f t="shared" ref="E70" si="3">SUM(E63:E69)</f>
        <v>0</v>
      </c>
      <c r="F70" s="277">
        <f>SUM(F63:F69)</f>
        <v>0</v>
      </c>
      <c r="G70" s="362" t="s">
        <v>1801</v>
      </c>
      <c r="H70" s="37"/>
    </row>
    <row r="71" spans="2:8" ht="16.149999999999999" customHeight="1" thickBot="1" x14ac:dyDescent="0.25">
      <c r="B71" s="65" t="s">
        <v>1802</v>
      </c>
      <c r="C71" s="69"/>
      <c r="D71" s="418" t="s">
        <v>61</v>
      </c>
      <c r="E71" s="275">
        <f>E70+E61</f>
        <v>0</v>
      </c>
      <c r="F71" s="277">
        <f t="shared" ref="F71" si="4">F70+F61</f>
        <v>0</v>
      </c>
      <c r="G71" s="362" t="s">
        <v>1803</v>
      </c>
      <c r="H71" s="37"/>
    </row>
    <row r="72" spans="2:8" ht="16.149999999999999" customHeight="1" thickTop="1" thickBot="1" x14ac:dyDescent="0.25">
      <c r="B72" s="45"/>
      <c r="C72" s="45"/>
      <c r="D72" s="45"/>
      <c r="E72" s="45"/>
      <c r="F72" s="45"/>
      <c r="G72" s="45"/>
    </row>
    <row r="73" spans="2:8" ht="16.149999999999999" customHeight="1" thickTop="1" thickBot="1" x14ac:dyDescent="0.25">
      <c r="B73" s="35"/>
      <c r="C73" s="35"/>
      <c r="D73" s="35"/>
      <c r="E73" s="35"/>
      <c r="F73" s="519" t="s">
        <v>2455</v>
      </c>
      <c r="G73" s="511">
        <v>5</v>
      </c>
    </row>
    <row r="74" spans="2:8" ht="16.149999999999999" customHeight="1" thickTop="1" x14ac:dyDescent="0.2">
      <c r="B74" s="102" t="s">
        <v>1804</v>
      </c>
      <c r="C74"/>
      <c r="D74"/>
      <c r="E74" s="411" t="s">
        <v>1725</v>
      </c>
      <c r="F74" s="412" t="s">
        <v>1726</v>
      </c>
      <c r="G74" s="413" t="s">
        <v>55</v>
      </c>
      <c r="H74" s="37"/>
    </row>
    <row r="75" spans="2:8" ht="16.149999999999999" customHeight="1" x14ac:dyDescent="0.2">
      <c r="B75" s="108"/>
      <c r="C75"/>
      <c r="D75" s="783" t="s">
        <v>2</v>
      </c>
      <c r="E75" s="27" t="s">
        <v>19</v>
      </c>
      <c r="F75" s="27" t="s">
        <v>19</v>
      </c>
      <c r="G75" s="39"/>
      <c r="H75" s="37"/>
    </row>
    <row r="76" spans="2:8" ht="16.149999999999999" customHeight="1" x14ac:dyDescent="0.2">
      <c r="B76" s="50"/>
      <c r="C76"/>
      <c r="D76" s="783"/>
      <c r="E76" s="669" t="s">
        <v>2598</v>
      </c>
      <c r="F76" s="669" t="s">
        <v>1877</v>
      </c>
      <c r="G76" s="39"/>
      <c r="H76" s="37"/>
    </row>
    <row r="77" spans="2:8" ht="16.149999999999999" customHeight="1" thickBot="1" x14ac:dyDescent="0.25">
      <c r="B77" s="51"/>
      <c r="C77" s="13"/>
      <c r="D77" s="784"/>
      <c r="E77" s="30" t="s">
        <v>56</v>
      </c>
      <c r="F77" s="30" t="s">
        <v>56</v>
      </c>
      <c r="G77" s="362" t="s">
        <v>57</v>
      </c>
      <c r="H77" s="37"/>
    </row>
    <row r="78" spans="2:8" ht="16.149999999999999" customHeight="1" x14ac:dyDescent="0.2">
      <c r="B78" s="262" t="s">
        <v>1520</v>
      </c>
      <c r="C78" s="280"/>
      <c r="D78"/>
      <c r="E78" s="1"/>
      <c r="F78" s="1"/>
      <c r="G78" s="40"/>
      <c r="H78" s="37"/>
    </row>
    <row r="79" spans="2:8" ht="25.5" x14ac:dyDescent="0.2">
      <c r="B79" s="43" t="s">
        <v>1805</v>
      </c>
      <c r="C79" s="32"/>
      <c r="D79" s="370" t="s">
        <v>61</v>
      </c>
      <c r="E79" s="368"/>
      <c r="F79" s="416"/>
      <c r="G79" s="362" t="s">
        <v>1806</v>
      </c>
      <c r="H79" s="37"/>
    </row>
    <row r="80" spans="2:8" ht="16.149999999999999" customHeight="1" thickBot="1" x14ac:dyDescent="0.25">
      <c r="B80" s="59" t="s">
        <v>169</v>
      </c>
      <c r="C80" s="31"/>
      <c r="D80" s="370" t="s">
        <v>61</v>
      </c>
      <c r="E80" s="368"/>
      <c r="F80" s="416"/>
      <c r="G80" s="362" t="s">
        <v>1807</v>
      </c>
      <c r="H80" s="37"/>
    </row>
    <row r="81" spans="2:8" ht="16.149999999999999" customHeight="1" x14ac:dyDescent="0.2">
      <c r="B81" s="57" t="s">
        <v>19</v>
      </c>
      <c r="C81" s="32"/>
      <c r="D81" s="370" t="s">
        <v>61</v>
      </c>
      <c r="E81" s="275">
        <f>SUM(E79:E80)</f>
        <v>0</v>
      </c>
      <c r="F81" s="275">
        <f>SUM(F79:F80)</f>
        <v>0</v>
      </c>
      <c r="G81" s="362" t="s">
        <v>1808</v>
      </c>
      <c r="H81" s="37"/>
    </row>
    <row r="82" spans="2:8" ht="16.149999999999999" customHeight="1" x14ac:dyDescent="0.2">
      <c r="B82" s="57" t="s">
        <v>1559</v>
      </c>
      <c r="C82" s="31"/>
      <c r="D82"/>
      <c r="E82" s="1"/>
      <c r="F82" s="1"/>
      <c r="G82" s="40"/>
      <c r="H82" s="37"/>
    </row>
    <row r="83" spans="2:8" ht="25.5" x14ac:dyDescent="0.2">
      <c r="B83" s="43" t="s">
        <v>1805</v>
      </c>
      <c r="C83" s="31"/>
      <c r="D83" s="370" t="s">
        <v>61</v>
      </c>
      <c r="E83" s="368"/>
      <c r="F83" s="416"/>
      <c r="G83" s="362" t="s">
        <v>1809</v>
      </c>
      <c r="H83" s="37"/>
    </row>
    <row r="84" spans="2:8" ht="16.149999999999999" customHeight="1" thickBot="1" x14ac:dyDescent="0.25">
      <c r="B84" s="59" t="s">
        <v>169</v>
      </c>
      <c r="C84" s="32"/>
      <c r="D84" s="370" t="s">
        <v>61</v>
      </c>
      <c r="E84" s="368"/>
      <c r="F84" s="416"/>
      <c r="G84" s="362" t="s">
        <v>1810</v>
      </c>
      <c r="H84" s="37"/>
    </row>
    <row r="85" spans="2:8" ht="16.149999999999999" customHeight="1" thickBot="1" x14ac:dyDescent="0.25">
      <c r="B85" s="68" t="s">
        <v>19</v>
      </c>
      <c r="C85" s="205"/>
      <c r="D85" s="418" t="s">
        <v>61</v>
      </c>
      <c r="E85" s="275">
        <f>SUM(E83:E84)</f>
        <v>0</v>
      </c>
      <c r="F85" s="275">
        <f>SUM(F83:F84)</f>
        <v>0</v>
      </c>
      <c r="G85" s="362" t="s">
        <v>1811</v>
      </c>
      <c r="H85" s="37"/>
    </row>
    <row r="86" spans="2:8" ht="16.149999999999999" customHeight="1" thickTop="1" x14ac:dyDescent="0.2">
      <c r="B86" s="45"/>
      <c r="C86" s="45"/>
      <c r="D86" s="45"/>
      <c r="E86" s="45"/>
      <c r="F86" s="45"/>
      <c r="G86" s="46"/>
    </row>
  </sheetData>
  <sheetProtection algorithmName="SHA-512" hashValue="aT4fjjDbBwn9kWFJhmFAXHqg+1/lWG/NZ8ebcN31yqaY5eYHTUA4NUFTKWJ8okGvAF3YMg7k05yebc5ixlb/Yg==" saltValue="yj8PW8a3BRRwDUnReaM33g==" spinCount="100000" sheet="1" objects="1" scenarios="1"/>
  <mergeCells count="4">
    <mergeCell ref="D75:D77"/>
    <mergeCell ref="D7:D9"/>
    <mergeCell ref="D44:D45"/>
    <mergeCell ref="D51:D53"/>
  </mergeCells>
  <dataValidations count="8">
    <dataValidation allowBlank="1" showInputMessage="1" showErrorMessage="1" promptTitle="Pension contributions payable" prompt="To be used for employer and employee pension contributions owed to the NHS pension scheme or other pension scheme at year end." sqref="C21" xr:uid="{4570E9F7-5F21-475D-B1EC-E237D57ED7F6}"/>
    <dataValidation allowBlank="1" showInputMessage="1" showErrorMessage="1" promptTitle="Net pension scheme liability:" prompt="The net closing position of on-SoFP pension schemes should be recorded in the SoFP as a single figure. Where an on-SoFP pension scheme has a net asset, this should be recorded within 'Other assets' and this row left blank." sqref="C69" xr:uid="{5B9AA853-5C92-414D-A1A8-953F9AD22FC3}"/>
    <dataValidation allowBlank="1" showInputMessage="1" showErrorMessage="1" promptTitle="PFI: deferred income / credits" prompt="Credit associated with PFI refinancing gains, schemes without a unitary payment and assets funded by third parties including assets received for &quot;free&quot; outside of unitary payment." sqref="C57 C65" xr:uid="{1E5143C4-B0F2-4A28-9561-BBE64F14DF3F}"/>
    <dataValidation allowBlank="1" showInputMessage="1" showErrorMessage="1" promptTitle="Other payables:" prompt="Should include amounts in respect of early retirements" sqref="C22 C33" xr:uid="{A971E7FD-0F82-4087-A405-95729AA168F6}"/>
    <dataValidation allowBlank="1" showInputMessage="1" showErrorMessage="1" promptTitle="Deferred income" prompt="Relates to contract income under IFRS 15. Contract liability per paragraph 106." sqref="C55 C63" xr:uid="{D3DE258E-7A82-4AB2-BFA3-900B3AEEAF50}"/>
    <dataValidation allowBlank="1" showInputMessage="1" showErrorMessage="1" promptTitle="Deferred income: other" prompt="Relating to income or gains which do not fall under the scope of IFRS 15 and are not grants, lease incentives or PFI related. Expected to be rarely used." sqref="C67 C59" xr:uid="{E60308A1-0F11-4945-A4F3-0F7CC6B7B398}"/>
    <dataValidation allowBlank="1" showInputMessage="1" showErrorMessage="1" promptTitle="NHS bodies" prompt="Any amounts payables to NHS Blood and Transplant or the Medicines &amp; Healthcare products Regulatory Authority should be disclosed here as NHS payables._x000a_" sqref="C39:C40" xr:uid="{4CD4B260-19AD-4BA7-A03D-1F86A5F37260}"/>
    <dataValidation allowBlank="1" showInputMessage="1" showErrorMessage="1" promptTitle=" Annual leave accrual:" prompt="The annual leave accrual needs to be separated out in the TACs only. In the accounts this can continue to be included in accruals or other payables. " sqref="C14" xr:uid="{F87D78DD-4BDE-4BC5-8CC3-B1638779D07A}"/>
  </dataValidations>
  <pageMargins left="0.25" right="0.25" top="0.75" bottom="0.75" header="0.3" footer="0.3"/>
  <pageSetup paperSize="9" scale="36"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E7F85-016B-4527-B5A4-602BEE0C1457}">
  <sheetPr codeName="Sheet81">
    <tabColor theme="2"/>
    <pageSetUpPr fitToPage="1"/>
  </sheetPr>
  <dimension ref="B1:J170"/>
  <sheetViews>
    <sheetView showGridLines="0" zoomScale="85" zoomScaleNormal="85" workbookViewId="0"/>
  </sheetViews>
  <sheetFormatPr defaultColWidth="13.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7" width="13.28515625" style="15"/>
    <col min="8" max="9" width="13.28515625" style="15" customWidth="1"/>
    <col min="10" max="16384" width="13.28515625" style="15"/>
  </cols>
  <sheetData>
    <row r="1" spans="2:7" ht="18.75" customHeight="1" x14ac:dyDescent="0.2">
      <c r="B1" s="16"/>
    </row>
    <row r="2" spans="2:7" ht="18.75" customHeight="1" x14ac:dyDescent="0.25">
      <c r="B2" s="17" t="s">
        <v>2456</v>
      </c>
    </row>
    <row r="3" spans="2:7" ht="18.75" customHeight="1" x14ac:dyDescent="0.25">
      <c r="B3" s="17" t="str">
        <f ca="1">MID(CELL("filename",E3),FIND("]",CELL("filename",E4))+1,99)</f>
        <v>TAC21 Borrowings</v>
      </c>
    </row>
    <row r="4" spans="2:7" ht="18.75" customHeight="1" thickBot="1" x14ac:dyDescent="0.25">
      <c r="B4" s="18" t="s">
        <v>3</v>
      </c>
    </row>
    <row r="5" spans="2:7" ht="16.149999999999999" customHeight="1" thickTop="1" thickBot="1" x14ac:dyDescent="0.25">
      <c r="B5" s="35"/>
      <c r="C5" s="35"/>
      <c r="D5" s="35"/>
      <c r="E5" s="35"/>
      <c r="F5" s="519" t="s">
        <v>2455</v>
      </c>
      <c r="G5" s="511">
        <v>1</v>
      </c>
    </row>
    <row r="6" spans="2:7" ht="16.149999999999999" customHeight="1" thickTop="1" x14ac:dyDescent="0.2">
      <c r="B6" s="156" t="s">
        <v>1812</v>
      </c>
      <c r="C6"/>
      <c r="D6"/>
      <c r="E6" s="422" t="s">
        <v>1813</v>
      </c>
      <c r="F6" s="423" t="s">
        <v>1814</v>
      </c>
      <c r="G6" s="408" t="s">
        <v>55</v>
      </c>
    </row>
    <row r="7" spans="2:7" ht="12.75" x14ac:dyDescent="0.2">
      <c r="B7" s="50"/>
      <c r="C7"/>
      <c r="D7" s="783" t="s">
        <v>2</v>
      </c>
      <c r="E7" s="27" t="s">
        <v>19</v>
      </c>
      <c r="F7" s="256" t="s">
        <v>19</v>
      </c>
      <c r="G7" s="39"/>
    </row>
    <row r="8" spans="2:7" ht="16.149999999999999" customHeight="1" x14ac:dyDescent="0.2">
      <c r="B8" s="50"/>
      <c r="C8"/>
      <c r="D8" s="783"/>
      <c r="E8" s="669" t="s">
        <v>2598</v>
      </c>
      <c r="F8" s="669" t="s">
        <v>1877</v>
      </c>
      <c r="G8" s="39"/>
    </row>
    <row r="9" spans="2:7" ht="16.149999999999999" customHeight="1" thickBot="1" x14ac:dyDescent="0.25">
      <c r="B9" s="51"/>
      <c r="C9" s="13"/>
      <c r="D9" s="784"/>
      <c r="E9" s="52" t="s">
        <v>56</v>
      </c>
      <c r="F9" s="52" t="s">
        <v>56</v>
      </c>
      <c r="G9" s="424" t="s">
        <v>57</v>
      </c>
    </row>
    <row r="10" spans="2:7" ht="16.149999999999999" customHeight="1" x14ac:dyDescent="0.2">
      <c r="B10" s="262" t="s">
        <v>1520</v>
      </c>
      <c r="C10" s="280"/>
      <c r="D10"/>
      <c r="E10" s="1"/>
      <c r="F10" s="1"/>
      <c r="G10" s="121"/>
    </row>
    <row r="11" spans="2:7" ht="16.149999999999999" customHeight="1" x14ac:dyDescent="0.2">
      <c r="B11" s="59" t="s">
        <v>1815</v>
      </c>
      <c r="C11" s="32"/>
      <c r="D11" s="365" t="s">
        <v>61</v>
      </c>
      <c r="E11" s="515"/>
      <c r="F11" s="516"/>
      <c r="G11" s="424" t="s">
        <v>1816</v>
      </c>
    </row>
    <row r="12" spans="2:7" ht="16.149999999999999" customHeight="1" x14ac:dyDescent="0.2">
      <c r="B12" s="59" t="s">
        <v>1817</v>
      </c>
      <c r="C12" s="32"/>
      <c r="D12" s="365" t="s">
        <v>61</v>
      </c>
      <c r="E12" s="515"/>
      <c r="F12" s="516"/>
      <c r="G12" s="424" t="s">
        <v>1818</v>
      </c>
    </row>
    <row r="13" spans="2:7" ht="16.149999999999999" customHeight="1" x14ac:dyDescent="0.2">
      <c r="B13" s="82" t="s">
        <v>1819</v>
      </c>
      <c r="C13" s="83"/>
      <c r="D13" s="365" t="s">
        <v>61</v>
      </c>
      <c r="E13" s="515"/>
      <c r="F13" s="516"/>
      <c r="G13" s="424" t="s">
        <v>1820</v>
      </c>
    </row>
    <row r="14" spans="2:7" ht="16.149999999999999" customHeight="1" x14ac:dyDescent="0.2">
      <c r="B14" s="59" t="s">
        <v>1713</v>
      </c>
      <c r="C14" s="32"/>
      <c r="D14" s="365" t="s">
        <v>61</v>
      </c>
      <c r="E14" s="515"/>
      <c r="F14" s="516"/>
      <c r="G14" s="424" t="s">
        <v>1821</v>
      </c>
    </row>
    <row r="15" spans="2:7" ht="16.149999999999999" customHeight="1" x14ac:dyDescent="0.2">
      <c r="B15" s="59" t="s">
        <v>1822</v>
      </c>
      <c r="C15" s="31"/>
      <c r="D15" s="3"/>
      <c r="E15" s="1"/>
      <c r="F15" s="1"/>
      <c r="G15" s="121"/>
    </row>
    <row r="16" spans="2:7" ht="16.149999999999999" customHeight="1" x14ac:dyDescent="0.2">
      <c r="B16" s="62" t="s">
        <v>1823</v>
      </c>
      <c r="C16" s="31"/>
      <c r="D16" s="365" t="s">
        <v>61</v>
      </c>
      <c r="E16" s="515"/>
      <c r="F16" s="516"/>
      <c r="G16" s="424" t="s">
        <v>1824</v>
      </c>
    </row>
    <row r="17" spans="2:8" ht="16.149999999999999" customHeight="1" x14ac:dyDescent="0.2">
      <c r="B17" s="62" t="s">
        <v>1825</v>
      </c>
      <c r="C17" s="31"/>
      <c r="D17" s="365" t="s">
        <v>61</v>
      </c>
      <c r="E17" s="515"/>
      <c r="F17" s="516"/>
      <c r="G17" s="424" t="s">
        <v>1826</v>
      </c>
    </row>
    <row r="18" spans="2:8" ht="16.149999999999999" customHeight="1" x14ac:dyDescent="0.2">
      <c r="B18" s="59" t="s">
        <v>1827</v>
      </c>
      <c r="C18" s="32"/>
      <c r="D18" s="365" t="s">
        <v>61</v>
      </c>
      <c r="E18" s="515"/>
      <c r="F18" s="516"/>
      <c r="G18" s="424" t="s">
        <v>1828</v>
      </c>
      <c r="H18" s="823"/>
    </row>
    <row r="19" spans="2:8" ht="16.149999999999999" customHeight="1" x14ac:dyDescent="0.2">
      <c r="B19" s="92" t="s">
        <v>1829</v>
      </c>
      <c r="C19" s="32"/>
      <c r="D19" s="365" t="s">
        <v>61</v>
      </c>
      <c r="E19" s="515"/>
      <c r="F19" s="516"/>
      <c r="G19" s="424" t="s">
        <v>1830</v>
      </c>
      <c r="H19" s="823"/>
    </row>
    <row r="20" spans="2:8" ht="26.85" customHeight="1" x14ac:dyDescent="0.2">
      <c r="B20" s="120" t="s">
        <v>1831</v>
      </c>
      <c r="C20" s="32"/>
      <c r="D20" s="365" t="s">
        <v>61</v>
      </c>
      <c r="E20" s="515"/>
      <c r="F20" s="516"/>
      <c r="G20" s="424" t="s">
        <v>1832</v>
      </c>
    </row>
    <row r="21" spans="2:8" ht="16.149999999999999" customHeight="1" thickBot="1" x14ac:dyDescent="0.25">
      <c r="B21" s="82" t="s">
        <v>1833</v>
      </c>
      <c r="C21" s="83"/>
      <c r="D21" s="365" t="s">
        <v>61</v>
      </c>
      <c r="E21" s="515"/>
      <c r="F21" s="516"/>
      <c r="G21" s="424" t="s">
        <v>1834</v>
      </c>
    </row>
    <row r="22" spans="2:8" ht="16.149999999999999" customHeight="1" x14ac:dyDescent="0.2">
      <c r="B22" s="106" t="s">
        <v>1835</v>
      </c>
      <c r="C22" s="32"/>
      <c r="D22" s="365" t="s">
        <v>61</v>
      </c>
      <c r="E22" s="530">
        <f>SUM(E10:E21)</f>
        <v>0</v>
      </c>
      <c r="F22" s="530">
        <f>SUM(F10:F21)</f>
        <v>0</v>
      </c>
      <c r="G22" s="424" t="s">
        <v>1836</v>
      </c>
    </row>
    <row r="23" spans="2:8" ht="16.149999999999999" customHeight="1" x14ac:dyDescent="0.2">
      <c r="B23" s="106" t="s">
        <v>1559</v>
      </c>
      <c r="C23" s="31"/>
      <c r="D23" s="3"/>
      <c r="E23" s="1"/>
      <c r="F23" s="1"/>
      <c r="G23" s="121"/>
    </row>
    <row r="24" spans="2:8" ht="16.149999999999999" customHeight="1" x14ac:dyDescent="0.2">
      <c r="B24" s="92" t="s">
        <v>1822</v>
      </c>
      <c r="C24" s="31"/>
      <c r="D24" s="214"/>
      <c r="E24" s="176"/>
      <c r="F24" s="176"/>
      <c r="G24" s="215"/>
    </row>
    <row r="25" spans="2:8" ht="16.149999999999999" customHeight="1" x14ac:dyDescent="0.2">
      <c r="B25" s="216" t="s">
        <v>1823</v>
      </c>
      <c r="C25" s="31"/>
      <c r="D25" s="365" t="s">
        <v>61</v>
      </c>
      <c r="E25" s="515"/>
      <c r="F25" s="516"/>
      <c r="G25" s="424" t="s">
        <v>1837</v>
      </c>
    </row>
    <row r="26" spans="2:8" ht="16.149999999999999" customHeight="1" x14ac:dyDescent="0.2">
      <c r="B26" s="216" t="s">
        <v>1825</v>
      </c>
      <c r="C26" s="31"/>
      <c r="D26" s="365" t="s">
        <v>61</v>
      </c>
      <c r="E26" s="515"/>
      <c r="F26" s="516"/>
      <c r="G26" s="424" t="s">
        <v>1838</v>
      </c>
    </row>
    <row r="27" spans="2:8" ht="16.149999999999999" customHeight="1" x14ac:dyDescent="0.2">
      <c r="B27" s="92" t="s">
        <v>1827</v>
      </c>
      <c r="C27" s="32"/>
      <c r="D27" s="365" t="s">
        <v>61</v>
      </c>
      <c r="E27" s="515"/>
      <c r="F27" s="516"/>
      <c r="G27" s="424" t="s">
        <v>1839</v>
      </c>
    </row>
    <row r="28" spans="2:8" ht="16.149999999999999" customHeight="1" x14ac:dyDescent="0.2">
      <c r="B28" s="92" t="s">
        <v>1829</v>
      </c>
      <c r="C28" s="32"/>
      <c r="D28" s="365" t="s">
        <v>61</v>
      </c>
      <c r="E28" s="515"/>
      <c r="F28" s="516"/>
      <c r="G28" s="424" t="s">
        <v>1840</v>
      </c>
    </row>
    <row r="29" spans="2:8" ht="25.5" x14ac:dyDescent="0.2">
      <c r="B29" s="43" t="s">
        <v>1831</v>
      </c>
      <c r="C29" s="32"/>
      <c r="D29" s="365" t="s">
        <v>61</v>
      </c>
      <c r="E29" s="515"/>
      <c r="F29" s="516"/>
      <c r="G29" s="424" t="s">
        <v>1841</v>
      </c>
    </row>
    <row r="30" spans="2:8" ht="16.149999999999999" customHeight="1" thickBot="1" x14ac:dyDescent="0.25">
      <c r="B30" s="82" t="s">
        <v>1842</v>
      </c>
      <c r="C30" s="83"/>
      <c r="D30" s="365" t="s">
        <v>61</v>
      </c>
      <c r="E30" s="515"/>
      <c r="F30" s="516"/>
      <c r="G30" s="424" t="s">
        <v>1843</v>
      </c>
    </row>
    <row r="31" spans="2:8" ht="16.149999999999999" customHeight="1" thickBot="1" x14ac:dyDescent="0.25">
      <c r="B31" s="68" t="s">
        <v>1844</v>
      </c>
      <c r="C31" s="205"/>
      <c r="D31" s="425" t="s">
        <v>61</v>
      </c>
      <c r="E31" s="530">
        <f>SUM(E24:E30)</f>
        <v>0</v>
      </c>
      <c r="F31" s="530">
        <f>SUM(F24:F30)</f>
        <v>0</v>
      </c>
      <c r="G31" s="426" t="s">
        <v>1845</v>
      </c>
    </row>
    <row r="32" spans="2:8" ht="16.149999999999999" customHeight="1" thickTop="1" thickBot="1" x14ac:dyDescent="0.25">
      <c r="B32" s="45"/>
      <c r="C32" s="45"/>
      <c r="D32" s="45"/>
      <c r="E32" s="45"/>
      <c r="F32" s="45"/>
      <c r="G32" s="217"/>
    </row>
    <row r="33" spans="2:6" ht="14.25" thickTop="1" thickBot="1" x14ac:dyDescent="0.25">
      <c r="B33" s="35"/>
      <c r="C33" s="35"/>
      <c r="D33" s="222"/>
      <c r="E33" s="555" t="s">
        <v>2455</v>
      </c>
      <c r="F33" s="509">
        <v>2</v>
      </c>
    </row>
    <row r="34" spans="2:6" ht="16.149999999999999" customHeight="1" thickTop="1" x14ac:dyDescent="0.2">
      <c r="B34" s="101" t="s">
        <v>2531</v>
      </c>
      <c r="C34" s="49"/>
      <c r="D34"/>
      <c r="E34" s="562" t="s">
        <v>1813</v>
      </c>
      <c r="F34" s="590" t="s">
        <v>55</v>
      </c>
    </row>
    <row r="35" spans="2:6" ht="12.75" x14ac:dyDescent="0.2">
      <c r="B35" s="108"/>
      <c r="C35"/>
      <c r="D35" s="783" t="s">
        <v>2</v>
      </c>
      <c r="E35" s="27" t="s">
        <v>19</v>
      </c>
      <c r="F35" s="39"/>
    </row>
    <row r="36" spans="2:6" ht="16.149999999999999" customHeight="1" x14ac:dyDescent="0.2">
      <c r="B36" s="50"/>
      <c r="C36"/>
      <c r="D36" s="783"/>
      <c r="E36" s="669" t="s">
        <v>2598</v>
      </c>
      <c r="F36" s="39"/>
    </row>
    <row r="37" spans="2:6" ht="16.149999999999999" customHeight="1" thickBot="1" x14ac:dyDescent="0.25">
      <c r="B37" s="51"/>
      <c r="C37" s="13"/>
      <c r="D37" s="784"/>
      <c r="E37" s="30" t="s">
        <v>56</v>
      </c>
      <c r="F37" s="529" t="s">
        <v>57</v>
      </c>
    </row>
    <row r="38" spans="2:6" ht="16.149999999999999" customHeight="1" x14ac:dyDescent="0.2">
      <c r="B38" s="67" t="s">
        <v>1846</v>
      </c>
      <c r="C38" s="76"/>
      <c r="D38" s="769"/>
      <c r="E38" s="564"/>
      <c r="F38" s="560"/>
    </row>
    <row r="39" spans="2:6" ht="16.149999999999999" customHeight="1" x14ac:dyDescent="0.2">
      <c r="B39" s="59" t="s">
        <v>38</v>
      </c>
      <c r="C39" s="32"/>
      <c r="D39" s="365" t="s">
        <v>61</v>
      </c>
      <c r="E39" s="515"/>
      <c r="F39" s="529" t="s">
        <v>2565</v>
      </c>
    </row>
    <row r="40" spans="2:6" ht="16.149999999999999" customHeight="1" x14ac:dyDescent="0.2">
      <c r="B40" s="59" t="s">
        <v>39</v>
      </c>
      <c r="C40" s="32"/>
      <c r="D40" s="365" t="s">
        <v>61</v>
      </c>
      <c r="E40" s="515"/>
      <c r="F40" s="529" t="s">
        <v>2566</v>
      </c>
    </row>
    <row r="41" spans="2:6" ht="16.149999999999999" customHeight="1" thickBot="1" x14ac:dyDescent="0.25">
      <c r="B41" s="59" t="s">
        <v>40</v>
      </c>
      <c r="C41" s="32"/>
      <c r="D41" s="365" t="s">
        <v>61</v>
      </c>
      <c r="E41" s="515"/>
      <c r="F41" s="529" t="s">
        <v>2567</v>
      </c>
    </row>
    <row r="42" spans="2:6" ht="16.149999999999999" customHeight="1" x14ac:dyDescent="0.2">
      <c r="B42" s="57" t="s">
        <v>1847</v>
      </c>
      <c r="C42" s="32"/>
      <c r="D42" s="370" t="s">
        <v>61</v>
      </c>
      <c r="E42" s="530">
        <f>SUM(E39:E41)</f>
        <v>0</v>
      </c>
      <c r="F42" s="529" t="s">
        <v>2568</v>
      </c>
    </row>
    <row r="43" spans="2:6" ht="16.149999999999999" customHeight="1" thickBot="1" x14ac:dyDescent="0.25">
      <c r="B43" s="59" t="s">
        <v>1848</v>
      </c>
      <c r="C43" s="32"/>
      <c r="D43" s="365" t="s">
        <v>59</v>
      </c>
      <c r="E43" s="515"/>
      <c r="F43" s="529" t="s">
        <v>2569</v>
      </c>
    </row>
    <row r="44" spans="2:6" ht="16.149999999999999" customHeight="1" x14ac:dyDescent="0.2">
      <c r="B44" s="57" t="s">
        <v>1849</v>
      </c>
      <c r="C44" s="32"/>
      <c r="D44" s="365" t="s">
        <v>61</v>
      </c>
      <c r="E44" s="530">
        <f>SUM(E42:E43)</f>
        <v>0</v>
      </c>
      <c r="F44" s="529" t="s">
        <v>2570</v>
      </c>
    </row>
    <row r="45" spans="2:6" ht="16.149999999999999" customHeight="1" x14ac:dyDescent="0.2">
      <c r="B45" s="207" t="s">
        <v>16</v>
      </c>
      <c r="C45"/>
      <c r="D45" s="9"/>
      <c r="E45" s="7"/>
      <c r="F45" s="121"/>
    </row>
    <row r="46" spans="2:6" ht="16.149999999999999" customHeight="1" x14ac:dyDescent="0.2">
      <c r="B46" s="218" t="s">
        <v>29</v>
      </c>
      <c r="C46" s="32"/>
      <c r="D46" s="365" t="s">
        <v>61</v>
      </c>
      <c r="E46" s="515"/>
      <c r="F46" s="595" t="s">
        <v>2571</v>
      </c>
    </row>
    <row r="47" spans="2:6" ht="16.149999999999999" customHeight="1" thickBot="1" x14ac:dyDescent="0.25">
      <c r="B47" s="218" t="s">
        <v>30</v>
      </c>
      <c r="C47" s="31"/>
      <c r="D47" s="365" t="s">
        <v>61</v>
      </c>
      <c r="E47" s="515"/>
      <c r="F47" s="596" t="s">
        <v>2572</v>
      </c>
    </row>
    <row r="48" spans="2:6" ht="16.149999999999999" customHeight="1" thickTop="1" thickBot="1" x14ac:dyDescent="0.25">
      <c r="B48" s="45"/>
      <c r="C48" s="45"/>
      <c r="D48" s="45"/>
      <c r="E48" s="45"/>
    </row>
    <row r="49" spans="2:6" ht="14.25" thickTop="1" thickBot="1" x14ac:dyDescent="0.25">
      <c r="D49" s="222"/>
      <c r="E49" s="555" t="s">
        <v>2455</v>
      </c>
      <c r="F49" s="509">
        <v>3</v>
      </c>
    </row>
    <row r="50" spans="2:6" ht="16.149999999999999" customHeight="1" thickTop="1" x14ac:dyDescent="0.2">
      <c r="B50" s="101" t="s">
        <v>2532</v>
      </c>
      <c r="C50" s="49"/>
      <c r="D50"/>
      <c r="E50" s="561" t="s">
        <v>1814</v>
      </c>
      <c r="F50" s="590" t="s">
        <v>55</v>
      </c>
    </row>
    <row r="51" spans="2:6" ht="12.75" x14ac:dyDescent="0.2">
      <c r="B51" s="36"/>
      <c r="C51"/>
      <c r="D51" s="810" t="s">
        <v>2</v>
      </c>
      <c r="E51" s="27" t="s">
        <v>19</v>
      </c>
      <c r="F51" s="560"/>
    </row>
    <row r="52" spans="2:6" ht="16.149999999999999" customHeight="1" x14ac:dyDescent="0.2">
      <c r="B52" s="210"/>
      <c r="C52"/>
      <c r="D52" s="810"/>
      <c r="E52" s="669" t="s">
        <v>1877</v>
      </c>
      <c r="F52" s="560"/>
    </row>
    <row r="53" spans="2:6" ht="16.149999999999999" customHeight="1" thickBot="1" x14ac:dyDescent="0.25">
      <c r="B53" s="211"/>
      <c r="C53" s="13"/>
      <c r="D53" s="811"/>
      <c r="E53" s="52" t="s">
        <v>56</v>
      </c>
      <c r="F53" s="529" t="s">
        <v>57</v>
      </c>
    </row>
    <row r="54" spans="2:6" ht="16.149999999999999" customHeight="1" x14ac:dyDescent="0.2">
      <c r="B54" s="67" t="s">
        <v>1846</v>
      </c>
      <c r="C54" s="76"/>
      <c r="D54" s="564"/>
      <c r="E54" s="564"/>
      <c r="F54" s="560"/>
    </row>
    <row r="55" spans="2:6" ht="16.149999999999999" customHeight="1" x14ac:dyDescent="0.2">
      <c r="B55" s="59" t="s">
        <v>38</v>
      </c>
      <c r="C55" s="32"/>
      <c r="D55" s="365" t="s">
        <v>61</v>
      </c>
      <c r="E55" s="516"/>
      <c r="F55" s="529" t="s">
        <v>2565</v>
      </c>
    </row>
    <row r="56" spans="2:6" ht="16.149999999999999" customHeight="1" x14ac:dyDescent="0.2">
      <c r="B56" s="59" t="s">
        <v>39</v>
      </c>
      <c r="C56" s="32"/>
      <c r="D56" s="365" t="s">
        <v>61</v>
      </c>
      <c r="E56" s="516"/>
      <c r="F56" s="529" t="s">
        <v>2566</v>
      </c>
    </row>
    <row r="57" spans="2:6" ht="16.149999999999999" customHeight="1" thickBot="1" x14ac:dyDescent="0.25">
      <c r="B57" s="59" t="s">
        <v>40</v>
      </c>
      <c r="C57" s="32"/>
      <c r="D57" s="365" t="s">
        <v>61</v>
      </c>
      <c r="E57" s="516"/>
      <c r="F57" s="529" t="s">
        <v>2567</v>
      </c>
    </row>
    <row r="58" spans="2:6" ht="16.149999999999999" customHeight="1" x14ac:dyDescent="0.2">
      <c r="B58" s="57" t="s">
        <v>1847</v>
      </c>
      <c r="C58" s="32"/>
      <c r="D58" s="370" t="s">
        <v>61</v>
      </c>
      <c r="E58" s="530">
        <f>SUM(E55:E57)</f>
        <v>0</v>
      </c>
      <c r="F58" s="529" t="s">
        <v>2568</v>
      </c>
    </row>
    <row r="59" spans="2:6" ht="16.149999999999999" customHeight="1" thickBot="1" x14ac:dyDescent="0.25">
      <c r="B59" s="59" t="s">
        <v>1848</v>
      </c>
      <c r="C59" s="32"/>
      <c r="D59" s="365" t="s">
        <v>59</v>
      </c>
      <c r="E59" s="516" t="s">
        <v>2718</v>
      </c>
      <c r="F59" s="529" t="s">
        <v>2569</v>
      </c>
    </row>
    <row r="60" spans="2:6" ht="16.149999999999999" customHeight="1" x14ac:dyDescent="0.2">
      <c r="B60" s="57" t="s">
        <v>1849</v>
      </c>
      <c r="C60" s="32"/>
      <c r="D60" s="365" t="s">
        <v>61</v>
      </c>
      <c r="E60" s="530">
        <f>SUM(E58:E59)</f>
        <v>0</v>
      </c>
      <c r="F60" s="529" t="s">
        <v>2570</v>
      </c>
    </row>
    <row r="61" spans="2:6" ht="16.149999999999999" customHeight="1" x14ac:dyDescent="0.2">
      <c r="B61" s="207" t="s">
        <v>16</v>
      </c>
      <c r="C61" s="31"/>
      <c r="D61" s="126"/>
      <c r="E61" s="7"/>
      <c r="F61" s="121"/>
    </row>
    <row r="62" spans="2:6" ht="16.149999999999999" customHeight="1" x14ac:dyDescent="0.2">
      <c r="B62" s="129" t="s">
        <v>1850</v>
      </c>
      <c r="C62" s="31"/>
      <c r="D62" s="370" t="s">
        <v>61</v>
      </c>
      <c r="E62" s="516"/>
      <c r="F62" s="595" t="s">
        <v>2571</v>
      </c>
    </row>
    <row r="63" spans="2:6" ht="16.149999999999999" customHeight="1" thickBot="1" x14ac:dyDescent="0.25">
      <c r="B63" s="597" t="s">
        <v>1851</v>
      </c>
      <c r="C63" s="111"/>
      <c r="D63" s="418" t="s">
        <v>61</v>
      </c>
      <c r="E63" s="516"/>
      <c r="F63" s="596" t="s">
        <v>2572</v>
      </c>
    </row>
    <row r="64" spans="2:6" ht="16.149999999999999" customHeight="1" thickTop="1" thickBot="1" x14ac:dyDescent="0.25">
      <c r="B64" s="212"/>
      <c r="C64" s="45"/>
      <c r="D64" s="45"/>
      <c r="E64" s="45"/>
    </row>
    <row r="65" spans="2:6" ht="14.25" thickTop="1" thickBot="1" x14ac:dyDescent="0.25">
      <c r="B65" s="35"/>
      <c r="C65" s="35"/>
      <c r="D65" s="222"/>
      <c r="E65" s="555" t="s">
        <v>2455</v>
      </c>
      <c r="F65" s="511">
        <v>4</v>
      </c>
    </row>
    <row r="66" spans="2:6" ht="16.149999999999999" customHeight="1" thickTop="1" x14ac:dyDescent="0.2">
      <c r="B66" s="794" t="s">
        <v>2533</v>
      </c>
      <c r="C66" s="49"/>
      <c r="D66"/>
      <c r="E66" s="562" t="s">
        <v>1852</v>
      </c>
      <c r="F66" s="592" t="s">
        <v>55</v>
      </c>
    </row>
    <row r="67" spans="2:6" ht="12.75" x14ac:dyDescent="0.2">
      <c r="B67" s="795"/>
      <c r="C67"/>
      <c r="D67" s="783" t="s">
        <v>2</v>
      </c>
      <c r="E67" s="27" t="s">
        <v>19</v>
      </c>
      <c r="F67" s="560"/>
    </row>
    <row r="68" spans="2:6" ht="16.149999999999999" customHeight="1" x14ac:dyDescent="0.2">
      <c r="B68" s="50"/>
      <c r="C68"/>
      <c r="D68" s="783"/>
      <c r="E68" s="669" t="s">
        <v>2457</v>
      </c>
      <c r="F68" s="560"/>
    </row>
    <row r="69" spans="2:6" ht="16.149999999999999" customHeight="1" thickBot="1" x14ac:dyDescent="0.25">
      <c r="B69" s="51"/>
      <c r="C69" s="13"/>
      <c r="D69" s="784"/>
      <c r="E69" s="30" t="s">
        <v>56</v>
      </c>
      <c r="F69" s="529" t="s">
        <v>57</v>
      </c>
    </row>
    <row r="70" spans="2:6" ht="16.149999999999999" customHeight="1" x14ac:dyDescent="0.2">
      <c r="B70" s="67" t="s">
        <v>2534</v>
      </c>
      <c r="C70" s="54"/>
      <c r="D70" s="365" t="s">
        <v>61</v>
      </c>
      <c r="E70" s="515"/>
      <c r="F70" s="559" t="s">
        <v>2580</v>
      </c>
    </row>
    <row r="71" spans="2:6" ht="16.149999999999999" customHeight="1" x14ac:dyDescent="0.2">
      <c r="B71" s="207" t="s">
        <v>1855</v>
      </c>
      <c r="C71" s="31"/>
      <c r="D71" s="427"/>
      <c r="E71" s="5"/>
      <c r="F71" s="121"/>
    </row>
    <row r="72" spans="2:6" ht="16.149999999999999" customHeight="1" x14ac:dyDescent="0.2">
      <c r="B72" s="62" t="s">
        <v>1856</v>
      </c>
      <c r="C72" s="32"/>
      <c r="D72" s="370" t="s">
        <v>59</v>
      </c>
      <c r="E72" s="515"/>
      <c r="F72" s="529" t="s">
        <v>1857</v>
      </c>
    </row>
    <row r="73" spans="2:6" ht="16.899999999999999" customHeight="1" x14ac:dyDescent="0.2">
      <c r="B73" s="64" t="s">
        <v>1858</v>
      </c>
      <c r="C73" s="32"/>
      <c r="D73" s="370" t="s">
        <v>59</v>
      </c>
      <c r="E73" s="515"/>
      <c r="F73" s="529" t="s">
        <v>1859</v>
      </c>
    </row>
    <row r="74" spans="2:6" ht="16.149999999999999" customHeight="1" x14ac:dyDescent="0.2">
      <c r="B74" s="207" t="s">
        <v>1860</v>
      </c>
      <c r="C74" s="31"/>
      <c r="D74" s="427"/>
      <c r="E74" s="5"/>
      <c r="F74" s="121"/>
    </row>
    <row r="75" spans="2:6" ht="16.149999999999999" customHeight="1" x14ac:dyDescent="0.2">
      <c r="B75" s="62" t="s">
        <v>1035</v>
      </c>
      <c r="C75" s="32"/>
      <c r="D75" s="365" t="s">
        <v>61</v>
      </c>
      <c r="E75" s="556"/>
      <c r="F75" s="529" t="s">
        <v>1862</v>
      </c>
    </row>
    <row r="76" spans="2:6" ht="16.149999999999999" customHeight="1" x14ac:dyDescent="0.2">
      <c r="B76" s="62" t="s">
        <v>1037</v>
      </c>
      <c r="C76" s="32"/>
      <c r="D76" s="365" t="s">
        <v>61</v>
      </c>
      <c r="E76" s="515"/>
      <c r="F76" s="529" t="s">
        <v>1863</v>
      </c>
    </row>
    <row r="77" spans="2:6" ht="16.149999999999999" customHeight="1" x14ac:dyDescent="0.2">
      <c r="B77" s="216" t="s">
        <v>1864</v>
      </c>
      <c r="C77" s="606"/>
      <c r="D77" s="365" t="s">
        <v>61</v>
      </c>
      <c r="E77" s="515"/>
      <c r="F77" s="529" t="s">
        <v>2573</v>
      </c>
    </row>
    <row r="78" spans="2:6" ht="29.65" customHeight="1" x14ac:dyDescent="0.2">
      <c r="B78" s="64" t="s">
        <v>2664</v>
      </c>
      <c r="C78" s="32"/>
      <c r="D78" s="370" t="s">
        <v>61</v>
      </c>
      <c r="E78" s="515"/>
      <c r="F78" s="529" t="s">
        <v>2574</v>
      </c>
    </row>
    <row r="79" spans="2:6" ht="26.25" customHeight="1" x14ac:dyDescent="0.2">
      <c r="B79" s="64" t="s">
        <v>2665</v>
      </c>
      <c r="C79" s="32"/>
      <c r="D79" s="370" t="s">
        <v>61</v>
      </c>
      <c r="E79" s="515"/>
      <c r="F79" s="529" t="s">
        <v>2575</v>
      </c>
    </row>
    <row r="80" spans="2:6" ht="16.149999999999999" customHeight="1" x14ac:dyDescent="0.2">
      <c r="B80" s="62" t="s">
        <v>1865</v>
      </c>
      <c r="C80" s="32"/>
      <c r="D80" s="370" t="s">
        <v>1</v>
      </c>
      <c r="E80" s="515"/>
      <c r="F80" s="529" t="s">
        <v>2576</v>
      </c>
    </row>
    <row r="81" spans="2:6" ht="27.75" customHeight="1" x14ac:dyDescent="0.2">
      <c r="B81" s="821" t="s">
        <v>1866</v>
      </c>
      <c r="C81" s="822"/>
      <c r="D81" s="370" t="s">
        <v>1</v>
      </c>
      <c r="E81" s="515"/>
      <c r="F81" s="529" t="s">
        <v>2577</v>
      </c>
    </row>
    <row r="82" spans="2:6" ht="28.5" customHeight="1" x14ac:dyDescent="0.2">
      <c r="B82" s="64" t="s">
        <v>2666</v>
      </c>
      <c r="C82" s="32"/>
      <c r="D82" s="370" t="s">
        <v>1</v>
      </c>
      <c r="E82" s="515"/>
      <c r="F82" s="529" t="s">
        <v>2578</v>
      </c>
    </row>
    <row r="83" spans="2:6" ht="16.149999999999999" customHeight="1" x14ac:dyDescent="0.2">
      <c r="B83" s="62" t="s">
        <v>1867</v>
      </c>
      <c r="C83" s="32"/>
      <c r="D83" s="370" t="s">
        <v>61</v>
      </c>
      <c r="E83" s="515"/>
      <c r="F83" s="529" t="s">
        <v>1868</v>
      </c>
    </row>
    <row r="84" spans="2:6" ht="16.149999999999999" customHeight="1" x14ac:dyDescent="0.2">
      <c r="B84" s="62" t="s">
        <v>1869</v>
      </c>
      <c r="C84" s="31"/>
      <c r="D84" s="365" t="s">
        <v>59</v>
      </c>
      <c r="E84" s="515"/>
      <c r="F84" s="529" t="s">
        <v>1870</v>
      </c>
    </row>
    <row r="85" spans="2:6" ht="16.149999999999999" customHeight="1" x14ac:dyDescent="0.2">
      <c r="B85" s="62" t="s">
        <v>1891</v>
      </c>
      <c r="C85" s="32"/>
      <c r="D85" s="365" t="s">
        <v>61</v>
      </c>
      <c r="E85" s="515"/>
      <c r="F85" s="529" t="s">
        <v>1871</v>
      </c>
    </row>
    <row r="86" spans="2:6" ht="16.149999999999999" customHeight="1" x14ac:dyDescent="0.2">
      <c r="B86" s="216" t="s">
        <v>271</v>
      </c>
      <c r="C86" s="606"/>
      <c r="D86" s="370" t="s">
        <v>59</v>
      </c>
      <c r="E86" s="556"/>
      <c r="F86" s="529" t="s">
        <v>1872</v>
      </c>
    </row>
    <row r="87" spans="2:6" ht="16.149999999999999" customHeight="1" x14ac:dyDescent="0.2">
      <c r="B87" s="62" t="s">
        <v>1055</v>
      </c>
      <c r="C87" s="32"/>
      <c r="D87" s="370" t="s">
        <v>1</v>
      </c>
      <c r="E87" s="515"/>
      <c r="F87" s="529" t="s">
        <v>2579</v>
      </c>
    </row>
    <row r="88" spans="2:6" ht="16.149999999999999" customHeight="1" x14ac:dyDescent="0.2">
      <c r="B88" s="62" t="s">
        <v>1873</v>
      </c>
      <c r="C88" s="32"/>
      <c r="D88" s="370" t="s">
        <v>1</v>
      </c>
      <c r="E88" s="515"/>
      <c r="F88" s="529" t="s">
        <v>1874</v>
      </c>
    </row>
    <row r="89" spans="2:6" ht="16.149999999999999" customHeight="1" thickBot="1" x14ac:dyDescent="0.25">
      <c r="B89" s="61" t="s">
        <v>2535</v>
      </c>
      <c r="C89" s="31"/>
      <c r="D89" s="365" t="s">
        <v>61</v>
      </c>
      <c r="E89" s="505">
        <f>SUM(E70:E88)</f>
        <v>0</v>
      </c>
      <c r="F89" s="563" t="s">
        <v>1875</v>
      </c>
    </row>
    <row r="90" spans="2:6" ht="16.149999999999999" customHeight="1" thickTop="1" thickBot="1" x14ac:dyDescent="0.25">
      <c r="B90" s="45"/>
      <c r="C90" s="45"/>
      <c r="D90" s="45"/>
      <c r="E90" s="45"/>
    </row>
    <row r="91" spans="2:6" ht="14.25" thickTop="1" thickBot="1" x14ac:dyDescent="0.25">
      <c r="B91" s="35"/>
      <c r="C91" s="35"/>
      <c r="D91" s="222"/>
      <c r="E91" s="555" t="s">
        <v>2455</v>
      </c>
      <c r="F91" s="509">
        <v>5</v>
      </c>
    </row>
    <row r="92" spans="2:6" ht="16.149999999999999" customHeight="1" thickTop="1" x14ac:dyDescent="0.2">
      <c r="B92" s="794" t="s">
        <v>2536</v>
      </c>
      <c r="C92" s="49"/>
      <c r="D92"/>
      <c r="E92" s="593" t="s">
        <v>1876</v>
      </c>
      <c r="F92" s="594" t="s">
        <v>55</v>
      </c>
    </row>
    <row r="93" spans="2:6" ht="12.75" x14ac:dyDescent="0.2">
      <c r="B93" s="795"/>
      <c r="C93"/>
      <c r="D93" s="783" t="s">
        <v>2</v>
      </c>
      <c r="E93" s="27" t="s">
        <v>19</v>
      </c>
      <c r="F93" s="560"/>
    </row>
    <row r="94" spans="2:6" ht="16.149999999999999" customHeight="1" x14ac:dyDescent="0.2">
      <c r="B94" s="50"/>
      <c r="C94"/>
      <c r="D94" s="783"/>
      <c r="E94" s="669" t="s">
        <v>1878</v>
      </c>
      <c r="F94" s="560"/>
    </row>
    <row r="95" spans="2:6" ht="16.149999999999999" customHeight="1" thickBot="1" x14ac:dyDescent="0.25">
      <c r="B95" s="51"/>
      <c r="C95" s="13"/>
      <c r="D95" s="784"/>
      <c r="E95" s="30" t="s">
        <v>56</v>
      </c>
      <c r="F95" s="529" t="s">
        <v>57</v>
      </c>
    </row>
    <row r="96" spans="2:6" ht="16.149999999999999" customHeight="1" x14ac:dyDescent="0.2">
      <c r="B96" s="67" t="s">
        <v>2537</v>
      </c>
      <c r="C96" s="54"/>
      <c r="D96" s="365" t="s">
        <v>61</v>
      </c>
      <c r="E96" s="516"/>
      <c r="F96" s="529" t="s">
        <v>2580</v>
      </c>
    </row>
    <row r="97" spans="2:6" ht="16.149999999999999" customHeight="1" thickBot="1" x14ac:dyDescent="0.25">
      <c r="B97" s="59" t="s">
        <v>222</v>
      </c>
      <c r="C97" s="32"/>
      <c r="D97" s="370" t="s">
        <v>1</v>
      </c>
      <c r="E97" s="516"/>
      <c r="F97" s="529" t="s">
        <v>1853</v>
      </c>
    </row>
    <row r="98" spans="2:6" ht="16.149999999999999" customHeight="1" x14ac:dyDescent="0.2">
      <c r="B98" s="57" t="s">
        <v>2538</v>
      </c>
      <c r="C98" s="32"/>
      <c r="D98" s="365" t="s">
        <v>61</v>
      </c>
      <c r="E98" s="530">
        <f>SUM(E96:E97)</f>
        <v>0</v>
      </c>
      <c r="F98" s="529" t="s">
        <v>1854</v>
      </c>
    </row>
    <row r="99" spans="2:6" ht="16.149999999999999" customHeight="1" x14ac:dyDescent="0.2">
      <c r="B99" s="207" t="s">
        <v>1855</v>
      </c>
      <c r="C99" s="31"/>
      <c r="D99" s="427"/>
      <c r="E99" s="5"/>
      <c r="F99" s="121"/>
    </row>
    <row r="100" spans="2:6" ht="16.149999999999999" customHeight="1" x14ac:dyDescent="0.2">
      <c r="B100" s="62" t="s">
        <v>1856</v>
      </c>
      <c r="C100" s="32"/>
      <c r="D100" s="370" t="s">
        <v>59</v>
      </c>
      <c r="E100" s="516"/>
      <c r="F100" s="529" t="s">
        <v>1857</v>
      </c>
    </row>
    <row r="101" spans="2:6" ht="16.149999999999999" customHeight="1" x14ac:dyDescent="0.2">
      <c r="B101" s="64" t="s">
        <v>1858</v>
      </c>
      <c r="C101" s="32"/>
      <c r="D101" s="370" t="s">
        <v>59</v>
      </c>
      <c r="E101" s="516"/>
      <c r="F101" s="529" t="s">
        <v>1859</v>
      </c>
    </row>
    <row r="102" spans="2:6" ht="16.149999999999999" customHeight="1" x14ac:dyDescent="0.2">
      <c r="B102" s="207" t="s">
        <v>1860</v>
      </c>
      <c r="C102" s="31"/>
      <c r="D102" s="427"/>
      <c r="E102" s="5"/>
      <c r="F102" s="121"/>
    </row>
    <row r="103" spans="2:6" ht="16.149999999999999" customHeight="1" x14ac:dyDescent="0.2">
      <c r="B103" s="62" t="s">
        <v>2539</v>
      </c>
      <c r="C103" s="32"/>
      <c r="D103" s="365" t="s">
        <v>61</v>
      </c>
      <c r="E103" s="516"/>
      <c r="F103" s="529" t="s">
        <v>1861</v>
      </c>
    </row>
    <row r="104" spans="2:6" ht="16.149999999999999" customHeight="1" x14ac:dyDescent="0.2">
      <c r="B104" s="62" t="s">
        <v>1035</v>
      </c>
      <c r="C104" s="32"/>
      <c r="D104" s="365" t="s">
        <v>61</v>
      </c>
      <c r="E104" s="556"/>
      <c r="F104" s="529" t="s">
        <v>1862</v>
      </c>
    </row>
    <row r="105" spans="2:6" ht="16.149999999999999" customHeight="1" x14ac:dyDescent="0.2">
      <c r="B105" s="62" t="s">
        <v>1037</v>
      </c>
      <c r="C105" s="32"/>
      <c r="D105" s="365" t="s">
        <v>61</v>
      </c>
      <c r="E105" s="516"/>
      <c r="F105" s="529" t="s">
        <v>1863</v>
      </c>
    </row>
    <row r="106" spans="2:6" ht="16.149999999999999" customHeight="1" x14ac:dyDescent="0.2">
      <c r="B106" s="216" t="s">
        <v>1864</v>
      </c>
      <c r="C106" s="606"/>
      <c r="D106" s="365" t="s">
        <v>61</v>
      </c>
      <c r="E106" s="516"/>
      <c r="F106" s="529" t="s">
        <v>2573</v>
      </c>
    </row>
    <row r="107" spans="2:6" ht="29.25" customHeight="1" x14ac:dyDescent="0.2">
      <c r="B107" s="64" t="s">
        <v>2667</v>
      </c>
      <c r="C107" s="32"/>
      <c r="D107" s="370" t="s">
        <v>61</v>
      </c>
      <c r="E107" s="516"/>
      <c r="F107" s="529" t="s">
        <v>2574</v>
      </c>
    </row>
    <row r="108" spans="2:6" ht="26.25" customHeight="1" x14ac:dyDescent="0.2">
      <c r="B108" s="64" t="s">
        <v>2668</v>
      </c>
      <c r="C108" s="32"/>
      <c r="D108" s="370" t="s">
        <v>61</v>
      </c>
      <c r="E108" s="516"/>
      <c r="F108" s="529" t="s">
        <v>2575</v>
      </c>
    </row>
    <row r="109" spans="2:6" ht="16.149999999999999" customHeight="1" x14ac:dyDescent="0.2">
      <c r="B109" s="62" t="s">
        <v>1865</v>
      </c>
      <c r="C109" s="32"/>
      <c r="D109" s="370" t="s">
        <v>1</v>
      </c>
      <c r="E109" s="516"/>
      <c r="F109" s="529" t="s">
        <v>2576</v>
      </c>
    </row>
    <row r="110" spans="2:6" ht="30" customHeight="1" x14ac:dyDescent="0.2">
      <c r="B110" s="821" t="s">
        <v>1866</v>
      </c>
      <c r="C110" s="822"/>
      <c r="D110" s="370" t="s">
        <v>1</v>
      </c>
      <c r="E110" s="516"/>
      <c r="F110" s="529" t="s">
        <v>2577</v>
      </c>
    </row>
    <row r="111" spans="2:6" ht="28.5" customHeight="1" x14ac:dyDescent="0.2">
      <c r="B111" s="64" t="s">
        <v>2666</v>
      </c>
      <c r="C111" s="32"/>
      <c r="D111" s="370" t="s">
        <v>1</v>
      </c>
      <c r="E111" s="516"/>
      <c r="F111" s="529" t="s">
        <v>2578</v>
      </c>
    </row>
    <row r="112" spans="2:6" ht="16.149999999999999" customHeight="1" x14ac:dyDescent="0.2">
      <c r="B112" s="62" t="s">
        <v>1867</v>
      </c>
      <c r="C112" s="32"/>
      <c r="D112" s="370" t="s">
        <v>61</v>
      </c>
      <c r="E112" s="516"/>
      <c r="F112" s="529" t="s">
        <v>1868</v>
      </c>
    </row>
    <row r="113" spans="2:10" ht="16.149999999999999" customHeight="1" x14ac:dyDescent="0.2">
      <c r="B113" s="62" t="s">
        <v>1869</v>
      </c>
      <c r="C113" s="31"/>
      <c r="D113" s="365" t="s">
        <v>59</v>
      </c>
      <c r="E113" s="516"/>
      <c r="F113" s="529" t="s">
        <v>1870</v>
      </c>
    </row>
    <row r="114" spans="2:10" ht="16.149999999999999" customHeight="1" x14ac:dyDescent="0.2">
      <c r="B114" s="62" t="s">
        <v>1891</v>
      </c>
      <c r="C114" s="32"/>
      <c r="D114" s="365" t="s">
        <v>61</v>
      </c>
      <c r="E114" s="516"/>
      <c r="F114" s="529" t="s">
        <v>1871</v>
      </c>
    </row>
    <row r="115" spans="2:10" ht="16.149999999999999" customHeight="1" x14ac:dyDescent="0.2">
      <c r="B115" s="216" t="s">
        <v>271</v>
      </c>
      <c r="C115" s="606"/>
      <c r="D115" s="370" t="s">
        <v>59</v>
      </c>
      <c r="E115" s="556"/>
      <c r="F115" s="529" t="s">
        <v>1872</v>
      </c>
    </row>
    <row r="116" spans="2:10" ht="16.149999999999999" customHeight="1" x14ac:dyDescent="0.2">
      <c r="B116" s="62" t="s">
        <v>1055</v>
      </c>
      <c r="C116" s="32"/>
      <c r="D116" s="370" t="s">
        <v>1</v>
      </c>
      <c r="E116" s="516"/>
      <c r="F116" s="529" t="s">
        <v>2579</v>
      </c>
    </row>
    <row r="117" spans="2:10" ht="16.149999999999999" customHeight="1" thickBot="1" x14ac:dyDescent="0.25">
      <c r="B117" s="62" t="s">
        <v>1873</v>
      </c>
      <c r="C117" s="32"/>
      <c r="D117" s="370" t="s">
        <v>1</v>
      </c>
      <c r="E117" s="516"/>
      <c r="F117" s="529" t="s">
        <v>1874</v>
      </c>
    </row>
    <row r="118" spans="2:10" ht="16.149999999999999" customHeight="1" thickBot="1" x14ac:dyDescent="0.25">
      <c r="B118" s="61" t="s">
        <v>2514</v>
      </c>
      <c r="C118" s="31"/>
      <c r="D118" s="365" t="s">
        <v>61</v>
      </c>
      <c r="E118" s="530">
        <f>SUM(E98:E117)</f>
        <v>0</v>
      </c>
      <c r="F118" s="591" t="s">
        <v>1875</v>
      </c>
    </row>
    <row r="119" spans="2:10" ht="16.149999999999999" customHeight="1" thickTop="1" thickBot="1" x14ac:dyDescent="0.25">
      <c r="B119" s="45"/>
      <c r="C119" s="45"/>
      <c r="D119" s="45"/>
      <c r="E119" s="45"/>
    </row>
    <row r="120" spans="2:10" ht="16.149999999999999" customHeight="1" thickTop="1" thickBot="1" x14ac:dyDescent="0.25">
      <c r="I120" s="519" t="s">
        <v>2455</v>
      </c>
      <c r="J120" s="509">
        <v>6</v>
      </c>
    </row>
    <row r="121" spans="2:10" ht="16.149999999999999" customHeight="1" thickTop="1" x14ac:dyDescent="0.2">
      <c r="B121" s="794" t="s">
        <v>2562</v>
      </c>
      <c r="C121" s="49"/>
      <c r="D121" s="49"/>
      <c r="E121" s="574" t="s">
        <v>1813</v>
      </c>
      <c r="F121" s="574" t="s">
        <v>2581</v>
      </c>
      <c r="G121" s="574" t="s">
        <v>2582</v>
      </c>
      <c r="H121" s="574" t="s">
        <v>2583</v>
      </c>
      <c r="I121" s="577" t="s">
        <v>2584</v>
      </c>
      <c r="J121" s="578" t="s">
        <v>55</v>
      </c>
    </row>
    <row r="122" spans="2:10" ht="66.75" customHeight="1" x14ac:dyDescent="0.2">
      <c r="B122" s="795"/>
      <c r="C122"/>
      <c r="D122" s="783" t="s">
        <v>2</v>
      </c>
      <c r="E122" s="27" t="s">
        <v>1879</v>
      </c>
      <c r="F122" s="27" t="s">
        <v>1880</v>
      </c>
      <c r="G122" s="27" t="s">
        <v>2585</v>
      </c>
      <c r="H122" s="27" t="s">
        <v>1829</v>
      </c>
      <c r="I122" s="27" t="s">
        <v>2586</v>
      </c>
      <c r="J122" s="39"/>
    </row>
    <row r="123" spans="2:10" ht="16.149999999999999" customHeight="1" x14ac:dyDescent="0.2">
      <c r="B123" s="806" t="s">
        <v>2713</v>
      </c>
      <c r="C123" s="807"/>
      <c r="D123" s="783"/>
      <c r="E123" s="28" t="s">
        <v>2457</v>
      </c>
      <c r="F123" s="28" t="s">
        <v>2457</v>
      </c>
      <c r="G123" s="28" t="s">
        <v>2457</v>
      </c>
      <c r="H123" s="28" t="s">
        <v>2457</v>
      </c>
      <c r="I123" s="28" t="s">
        <v>2457</v>
      </c>
      <c r="J123" s="39"/>
    </row>
    <row r="124" spans="2:10" ht="16.149999999999999" customHeight="1" thickBot="1" x14ac:dyDescent="0.25">
      <c r="B124" s="808"/>
      <c r="C124" s="809"/>
      <c r="D124" s="784"/>
      <c r="E124" s="30" t="s">
        <v>56</v>
      </c>
      <c r="F124" s="30" t="s">
        <v>56</v>
      </c>
      <c r="G124" s="30" t="s">
        <v>56</v>
      </c>
      <c r="H124" s="30" t="s">
        <v>56</v>
      </c>
      <c r="I124" s="30" t="s">
        <v>56</v>
      </c>
      <c r="J124" s="487" t="s">
        <v>57</v>
      </c>
    </row>
    <row r="125" spans="2:10" ht="16.149999999999999" customHeight="1" x14ac:dyDescent="0.2">
      <c r="B125" s="627" t="s">
        <v>2534</v>
      </c>
      <c r="C125" s="647"/>
      <c r="D125" s="531" t="s">
        <v>61</v>
      </c>
      <c r="E125" s="532">
        <v>0</v>
      </c>
      <c r="F125" s="532">
        <f>F169</f>
        <v>0</v>
      </c>
      <c r="G125" s="532">
        <f t="shared" ref="G125:I125" si="0">G169</f>
        <v>0</v>
      </c>
      <c r="H125" s="532">
        <f t="shared" si="0"/>
        <v>0</v>
      </c>
      <c r="I125" s="532">
        <f t="shared" si="0"/>
        <v>0</v>
      </c>
      <c r="J125" s="487" t="s">
        <v>1881</v>
      </c>
    </row>
    <row r="126" spans="2:10" ht="16.149999999999999" customHeight="1" x14ac:dyDescent="0.2">
      <c r="B126" s="648" t="s">
        <v>1855</v>
      </c>
      <c r="C126" s="604"/>
      <c r="D126" s="10"/>
      <c r="E126" s="5"/>
      <c r="F126" s="7"/>
      <c r="G126" s="7"/>
      <c r="H126" s="575"/>
      <c r="I126" s="575"/>
      <c r="J126" s="121"/>
    </row>
    <row r="127" spans="2:10" ht="16.149999999999999" customHeight="1" x14ac:dyDescent="0.2">
      <c r="B127" s="649" t="s">
        <v>1856</v>
      </c>
      <c r="C127" s="604"/>
      <c r="D127" s="531" t="s">
        <v>1</v>
      </c>
      <c r="E127" s="532">
        <f>SUM(F127:I127)</f>
        <v>0</v>
      </c>
      <c r="F127" s="565">
        <f>'TAC05 SoCF'!E53</f>
        <v>0</v>
      </c>
      <c r="G127" s="565">
        <f>'TAC05 SoCF'!E54</f>
        <v>0</v>
      </c>
      <c r="H127" s="565">
        <f>E72</f>
        <v>0</v>
      </c>
      <c r="I127" s="515"/>
      <c r="J127" s="487" t="s">
        <v>1857</v>
      </c>
    </row>
    <row r="128" spans="2:10" ht="28.9" customHeight="1" x14ac:dyDescent="0.2">
      <c r="B128" s="64" t="s">
        <v>2669</v>
      </c>
      <c r="C128" s="650" t="s">
        <v>0</v>
      </c>
      <c r="D128" s="514" t="s">
        <v>59</v>
      </c>
      <c r="E128" s="532">
        <f>SUM(F128:I128)</f>
        <v>0</v>
      </c>
      <c r="F128" s="565">
        <f>'TAC05 SoCF'!E58</f>
        <v>0</v>
      </c>
      <c r="G128" s="565">
        <f>'TAC05 SoCF'!E59</f>
        <v>0</v>
      </c>
      <c r="H128" s="565">
        <f>E73</f>
        <v>0</v>
      </c>
      <c r="I128" s="515"/>
      <c r="J128" s="487" t="s">
        <v>1859</v>
      </c>
    </row>
    <row r="129" spans="2:10" ht="16.149999999999999" customHeight="1" x14ac:dyDescent="0.2">
      <c r="B129" s="648" t="s">
        <v>1860</v>
      </c>
      <c r="C129" s="651"/>
      <c r="D129" s="1"/>
      <c r="E129" s="1"/>
      <c r="F129" s="1"/>
      <c r="G129" s="1"/>
      <c r="H129" s="1"/>
      <c r="I129" s="1"/>
      <c r="J129" s="121"/>
    </row>
    <row r="130" spans="2:10" ht="16.149999999999999" customHeight="1" x14ac:dyDescent="0.2">
      <c r="B130" s="653" t="s">
        <v>2563</v>
      </c>
      <c r="C130" s="654"/>
      <c r="D130" s="514" t="s">
        <v>1</v>
      </c>
      <c r="E130" s="532">
        <f>SUM(F130:I130)</f>
        <v>0</v>
      </c>
      <c r="F130" s="528"/>
      <c r="G130" s="528"/>
      <c r="H130" s="528"/>
      <c r="I130" s="515"/>
      <c r="J130" s="529" t="s">
        <v>1861</v>
      </c>
    </row>
    <row r="131" spans="2:10" ht="16.149999999999999" customHeight="1" x14ac:dyDescent="0.2">
      <c r="B131" s="216" t="s">
        <v>1035</v>
      </c>
      <c r="C131" s="606"/>
      <c r="D131" s="524" t="s">
        <v>61</v>
      </c>
      <c r="E131" s="532">
        <f t="shared" ref="E131" si="1">SUM(F131:I131)</f>
        <v>0</v>
      </c>
      <c r="F131" s="567"/>
      <c r="G131" s="567"/>
      <c r="H131" s="567"/>
      <c r="I131" s="567"/>
      <c r="J131" s="487" t="s">
        <v>1862</v>
      </c>
    </row>
    <row r="132" spans="2:10" ht="16.149999999999999" customHeight="1" x14ac:dyDescent="0.2">
      <c r="B132" s="216" t="s">
        <v>1037</v>
      </c>
      <c r="C132" s="606"/>
      <c r="D132" s="571" t="s">
        <v>1</v>
      </c>
      <c r="E132" s="532">
        <f>SUM(F132:I132)</f>
        <v>0</v>
      </c>
      <c r="F132" s="566"/>
      <c r="G132" s="566"/>
      <c r="H132" s="565">
        <f>E76</f>
        <v>0</v>
      </c>
      <c r="I132" s="566"/>
      <c r="J132" s="487" t="s">
        <v>1863</v>
      </c>
    </row>
    <row r="133" spans="2:10" ht="16.149999999999999" customHeight="1" x14ac:dyDescent="0.2">
      <c r="B133" s="216" t="s">
        <v>1329</v>
      </c>
      <c r="C133" s="606"/>
      <c r="D133" s="524" t="s">
        <v>61</v>
      </c>
      <c r="E133" s="532">
        <f>SUM(F133:I133)</f>
        <v>0</v>
      </c>
      <c r="F133" s="528"/>
      <c r="G133" s="528"/>
      <c r="H133" s="527">
        <f>E77+E78+E79</f>
        <v>0</v>
      </c>
      <c r="I133" s="566"/>
      <c r="J133" s="487" t="s">
        <v>1882</v>
      </c>
    </row>
    <row r="134" spans="2:10" ht="16.149999999999999" customHeight="1" x14ac:dyDescent="0.2">
      <c r="B134" s="216" t="s">
        <v>1883</v>
      </c>
      <c r="C134" s="606"/>
      <c r="D134" s="524" t="s">
        <v>1</v>
      </c>
      <c r="E134" s="525">
        <f t="shared" ref="E134:E142" si="2">SUM(F134:I134)</f>
        <v>0</v>
      </c>
      <c r="F134" s="528"/>
      <c r="G134" s="528"/>
      <c r="H134" s="527">
        <f>E80+E81+E82</f>
        <v>0</v>
      </c>
      <c r="I134" s="528"/>
      <c r="J134" s="487" t="s">
        <v>1884</v>
      </c>
    </row>
    <row r="135" spans="2:10" ht="30" customHeight="1" x14ac:dyDescent="0.2">
      <c r="B135" s="819" t="s">
        <v>2596</v>
      </c>
      <c r="C135" s="820"/>
      <c r="D135" s="524" t="s">
        <v>1</v>
      </c>
      <c r="E135" s="532">
        <f>SUM(F135:I135)</f>
        <v>0</v>
      </c>
      <c r="F135" s="528"/>
      <c r="G135" s="528"/>
      <c r="H135" s="528"/>
      <c r="I135" s="515"/>
      <c r="J135" s="487" t="s">
        <v>1885</v>
      </c>
    </row>
    <row r="136" spans="2:10" ht="16.149999999999999" customHeight="1" x14ac:dyDescent="0.2">
      <c r="B136" s="216" t="s">
        <v>1891</v>
      </c>
      <c r="C136" s="606"/>
      <c r="D136" s="571" t="s">
        <v>1</v>
      </c>
      <c r="E136" s="532">
        <f t="shared" si="2"/>
        <v>0</v>
      </c>
      <c r="F136" s="528"/>
      <c r="G136" s="528"/>
      <c r="H136" s="527">
        <f>E85</f>
        <v>0</v>
      </c>
      <c r="I136" s="528"/>
      <c r="J136" s="487" t="s">
        <v>1871</v>
      </c>
    </row>
    <row r="137" spans="2:10" ht="16.149999999999999" customHeight="1" x14ac:dyDescent="0.2">
      <c r="B137" s="216" t="s">
        <v>1867</v>
      </c>
      <c r="C137" s="652" t="s">
        <v>0</v>
      </c>
      <c r="D137" s="524" t="s">
        <v>61</v>
      </c>
      <c r="E137" s="532">
        <f t="shared" si="2"/>
        <v>0</v>
      </c>
      <c r="F137" s="515"/>
      <c r="G137" s="515"/>
      <c r="H137" s="565">
        <f>E83</f>
        <v>0</v>
      </c>
      <c r="I137" s="515"/>
      <c r="J137" s="487" t="s">
        <v>1868</v>
      </c>
    </row>
    <row r="138" spans="2:10" ht="16.149999999999999" customHeight="1" x14ac:dyDescent="0.2">
      <c r="B138" s="216" t="s">
        <v>1886</v>
      </c>
      <c r="C138" s="606"/>
      <c r="D138" s="571" t="s">
        <v>1</v>
      </c>
      <c r="E138" s="532">
        <f t="shared" si="2"/>
        <v>0</v>
      </c>
      <c r="F138" s="528"/>
      <c r="G138" s="515"/>
      <c r="H138" s="528"/>
      <c r="I138" s="515"/>
      <c r="J138" s="487" t="s">
        <v>1887</v>
      </c>
    </row>
    <row r="139" spans="2:10" ht="16.149999999999999" customHeight="1" x14ac:dyDescent="0.2">
      <c r="B139" s="216" t="s">
        <v>1888</v>
      </c>
      <c r="C139" s="606"/>
      <c r="D139" s="571" t="s">
        <v>1</v>
      </c>
      <c r="E139" s="532">
        <f t="shared" si="2"/>
        <v>0</v>
      </c>
      <c r="F139" s="528"/>
      <c r="G139" s="515"/>
      <c r="H139" s="528"/>
      <c r="I139" s="528"/>
      <c r="J139" s="487" t="s">
        <v>1889</v>
      </c>
    </row>
    <row r="140" spans="2:10" ht="16.149999999999999" customHeight="1" x14ac:dyDescent="0.2">
      <c r="B140" s="216" t="s">
        <v>1890</v>
      </c>
      <c r="C140" s="652" t="s">
        <v>0</v>
      </c>
      <c r="D140" s="571" t="s">
        <v>59</v>
      </c>
      <c r="E140" s="532">
        <f t="shared" si="2"/>
        <v>0</v>
      </c>
      <c r="F140" s="528"/>
      <c r="G140" s="528"/>
      <c r="H140" s="527">
        <f>E84</f>
        <v>0</v>
      </c>
      <c r="I140" s="566"/>
      <c r="J140" s="487" t="s">
        <v>1870</v>
      </c>
    </row>
    <row r="141" spans="2:10" ht="16.149999999999999" customHeight="1" x14ac:dyDescent="0.2">
      <c r="B141" s="216" t="s">
        <v>271</v>
      </c>
      <c r="C141" s="606"/>
      <c r="D141" s="571" t="s">
        <v>59</v>
      </c>
      <c r="E141" s="532">
        <f t="shared" ref="E141" si="3">SUM(F141:I141)</f>
        <v>0</v>
      </c>
      <c r="F141" s="567"/>
      <c r="G141" s="567"/>
      <c r="H141" s="567"/>
      <c r="I141" s="567"/>
      <c r="J141" s="487" t="s">
        <v>1872</v>
      </c>
    </row>
    <row r="142" spans="2:10" ht="16.149999999999999" customHeight="1" thickBot="1" x14ac:dyDescent="0.25">
      <c r="B142" s="216" t="s">
        <v>1873</v>
      </c>
      <c r="C142" s="652" t="s">
        <v>0</v>
      </c>
      <c r="D142" s="571" t="s">
        <v>1</v>
      </c>
      <c r="E142" s="525">
        <f t="shared" si="2"/>
        <v>0</v>
      </c>
      <c r="F142" s="528"/>
      <c r="G142" s="515"/>
      <c r="H142" s="565">
        <f>E87+E88</f>
        <v>0</v>
      </c>
      <c r="I142" s="515"/>
      <c r="J142" s="487" t="s">
        <v>1874</v>
      </c>
    </row>
    <row r="143" spans="2:10" ht="16.149999999999999" customHeight="1" thickBot="1" x14ac:dyDescent="0.25">
      <c r="B143" s="576" t="s">
        <v>2517</v>
      </c>
      <c r="C143" s="66"/>
      <c r="D143" s="534" t="s">
        <v>61</v>
      </c>
      <c r="E143" s="254">
        <f>SUM(E124:E142)</f>
        <v>0</v>
      </c>
      <c r="F143" s="254">
        <f>SUM(F125:F142)</f>
        <v>0</v>
      </c>
      <c r="G143" s="254">
        <f t="shared" ref="G143:I143" si="4">SUM(G125:G142)</f>
        <v>0</v>
      </c>
      <c r="H143" s="254">
        <f t="shared" si="4"/>
        <v>0</v>
      </c>
      <c r="I143" s="254">
        <f t="shared" si="4"/>
        <v>0</v>
      </c>
      <c r="J143" s="573" t="s">
        <v>1875</v>
      </c>
    </row>
    <row r="144" spans="2:10" ht="16.149999999999999" customHeight="1" thickTop="1" thickBot="1" x14ac:dyDescent="0.25">
      <c r="F144" s="217"/>
    </row>
    <row r="145" spans="2:10" ht="16.149999999999999" customHeight="1" thickTop="1" thickBot="1" x14ac:dyDescent="0.25">
      <c r="B145" s="549"/>
      <c r="C145" s="568"/>
      <c r="D145" s="568"/>
      <c r="I145" s="519" t="s">
        <v>2455</v>
      </c>
      <c r="J145" s="509">
        <v>7</v>
      </c>
    </row>
    <row r="146" spans="2:10" ht="16.149999999999999" customHeight="1" thickTop="1" x14ac:dyDescent="0.2">
      <c r="B146" s="794" t="s">
        <v>2564</v>
      </c>
      <c r="C146" s="49"/>
      <c r="D146" s="49"/>
      <c r="E146" s="569" t="s">
        <v>1814</v>
      </c>
      <c r="F146" s="569" t="s">
        <v>2587</v>
      </c>
      <c r="G146" s="569" t="s">
        <v>2588</v>
      </c>
      <c r="H146" s="569" t="s">
        <v>2589</v>
      </c>
      <c r="I146" s="579" t="s">
        <v>2590</v>
      </c>
      <c r="J146" s="578" t="s">
        <v>55</v>
      </c>
    </row>
    <row r="147" spans="2:10" ht="66.75" customHeight="1" x14ac:dyDescent="0.2">
      <c r="B147" s="795"/>
      <c r="C147"/>
      <c r="D147" s="783" t="s">
        <v>2</v>
      </c>
      <c r="E147" s="27" t="s">
        <v>1879</v>
      </c>
      <c r="F147" s="27" t="s">
        <v>1880</v>
      </c>
      <c r="G147" s="27" t="s">
        <v>2585</v>
      </c>
      <c r="H147" s="27" t="s">
        <v>1829</v>
      </c>
      <c r="I147" s="27" t="s">
        <v>2586</v>
      </c>
      <c r="J147" s="39"/>
    </row>
    <row r="148" spans="2:10" ht="16.149999999999999" customHeight="1" x14ac:dyDescent="0.2">
      <c r="B148" s="50"/>
      <c r="C148"/>
      <c r="D148" s="783"/>
      <c r="E148" s="28" t="s">
        <v>1878</v>
      </c>
      <c r="F148" s="28" t="s">
        <v>1878</v>
      </c>
      <c r="G148" s="28" t="s">
        <v>1878</v>
      </c>
      <c r="H148" s="28" t="s">
        <v>1878</v>
      </c>
      <c r="I148" s="28" t="s">
        <v>1878</v>
      </c>
      <c r="J148" s="39"/>
    </row>
    <row r="149" spans="2:10" ht="16.149999999999999" customHeight="1" thickBot="1" x14ac:dyDescent="0.25">
      <c r="B149" s="51"/>
      <c r="C149" s="13"/>
      <c r="D149" s="784"/>
      <c r="E149" s="30" t="s">
        <v>56</v>
      </c>
      <c r="F149" s="30" t="s">
        <v>56</v>
      </c>
      <c r="G149" s="30" t="s">
        <v>56</v>
      </c>
      <c r="H149" s="30" t="s">
        <v>56</v>
      </c>
      <c r="I149" s="30" t="s">
        <v>56</v>
      </c>
      <c r="J149" s="529" t="s">
        <v>57</v>
      </c>
    </row>
    <row r="150" spans="2:10" ht="16.149999999999999" customHeight="1" x14ac:dyDescent="0.2">
      <c r="B150" s="67" t="s">
        <v>2537</v>
      </c>
      <c r="C150" s="76"/>
      <c r="D150" s="531" t="s">
        <v>61</v>
      </c>
      <c r="E150" s="532">
        <v>0</v>
      </c>
      <c r="F150" s="516"/>
      <c r="G150" s="516"/>
      <c r="H150" s="770">
        <f>E96</f>
        <v>0</v>
      </c>
      <c r="I150" s="516"/>
      <c r="J150" s="529" t="s">
        <v>1881</v>
      </c>
    </row>
    <row r="151" spans="2:10" ht="16.149999999999999" customHeight="1" thickBot="1" x14ac:dyDescent="0.25">
      <c r="B151" s="59" t="s">
        <v>222</v>
      </c>
      <c r="C151" s="31"/>
      <c r="D151" s="514" t="s">
        <v>1</v>
      </c>
      <c r="E151" s="532">
        <f>SUM(F151:I151)</f>
        <v>0</v>
      </c>
      <c r="F151" s="516"/>
      <c r="G151" s="516"/>
      <c r="H151" s="770">
        <f>E97</f>
        <v>0</v>
      </c>
      <c r="I151" s="516"/>
      <c r="J151" s="529" t="s">
        <v>1853</v>
      </c>
    </row>
    <row r="152" spans="2:10" ht="16.149999999999999" customHeight="1" x14ac:dyDescent="0.2">
      <c r="B152" s="57" t="s">
        <v>2538</v>
      </c>
      <c r="C152" s="31"/>
      <c r="D152" s="531" t="s">
        <v>61</v>
      </c>
      <c r="E152" s="755">
        <f>SUM(F152:I152)</f>
        <v>0</v>
      </c>
      <c r="F152" s="755">
        <f>F150+F151</f>
        <v>0</v>
      </c>
      <c r="G152" s="755">
        <f t="shared" ref="G152:I152" si="5">G150+G151</f>
        <v>0</v>
      </c>
      <c r="H152" s="755">
        <f t="shared" si="5"/>
        <v>0</v>
      </c>
      <c r="I152" s="755">
        <f t="shared" si="5"/>
        <v>0</v>
      </c>
      <c r="J152" s="529" t="s">
        <v>1854</v>
      </c>
    </row>
    <row r="153" spans="2:10" ht="16.149999999999999" customHeight="1" x14ac:dyDescent="0.2">
      <c r="B153" s="207" t="s">
        <v>1855</v>
      </c>
      <c r="C153" s="31"/>
      <c r="D153" s="570"/>
      <c r="E153" s="5"/>
      <c r="F153" s="5"/>
      <c r="G153" s="5"/>
      <c r="H153" s="5"/>
      <c r="I153" s="5"/>
      <c r="J153" s="121"/>
    </row>
    <row r="154" spans="2:10" ht="16.149999999999999" customHeight="1" x14ac:dyDescent="0.2">
      <c r="B154" s="62" t="s">
        <v>1856</v>
      </c>
      <c r="C154" s="94"/>
      <c r="D154" s="514" t="s">
        <v>59</v>
      </c>
      <c r="E154" s="532">
        <f>SUM(F154:I154)</f>
        <v>0</v>
      </c>
      <c r="F154" s="565">
        <f>'TAC05 SoCF'!F53</f>
        <v>0</v>
      </c>
      <c r="G154" s="565">
        <f>'TAC05 SoCF'!F54</f>
        <v>0</v>
      </c>
      <c r="H154" s="770">
        <f>E100</f>
        <v>0</v>
      </c>
      <c r="I154" s="770">
        <f>'TAC05 SoCF'!F57</f>
        <v>0</v>
      </c>
      <c r="J154" s="529" t="s">
        <v>1857</v>
      </c>
    </row>
    <row r="155" spans="2:10" ht="27.75" customHeight="1" x14ac:dyDescent="0.2">
      <c r="B155" s="64" t="s">
        <v>2670</v>
      </c>
      <c r="C155" s="513" t="s">
        <v>0</v>
      </c>
      <c r="D155" s="514" t="s">
        <v>59</v>
      </c>
      <c r="E155" s="532">
        <f>SUM(F155:I155)</f>
        <v>0</v>
      </c>
      <c r="F155" s="565">
        <f>'TAC05 SoCF'!F58</f>
        <v>0</v>
      </c>
      <c r="G155" s="565">
        <f>'TAC05 SoCF'!F59</f>
        <v>0</v>
      </c>
      <c r="H155" s="770">
        <f>E101</f>
        <v>0</v>
      </c>
      <c r="I155" s="516"/>
      <c r="J155" s="529" t="s">
        <v>1859</v>
      </c>
    </row>
    <row r="156" spans="2:10" ht="16.149999999999999" customHeight="1" x14ac:dyDescent="0.2">
      <c r="B156" s="207" t="s">
        <v>1860</v>
      </c>
      <c r="C156" s="31"/>
      <c r="D156" s="1"/>
      <c r="E156" s="5"/>
      <c r="F156" s="5"/>
      <c r="G156" s="5"/>
      <c r="H156" s="5"/>
      <c r="I156" s="5"/>
      <c r="J156" s="121"/>
    </row>
    <row r="157" spans="2:10" ht="16.149999999999999" customHeight="1" x14ac:dyDescent="0.2">
      <c r="B157" s="429" t="s">
        <v>2539</v>
      </c>
      <c r="C157" s="430"/>
      <c r="D157" s="514" t="s">
        <v>1</v>
      </c>
      <c r="E157" s="532">
        <f>SUM(F157:I157)</f>
        <v>0</v>
      </c>
      <c r="F157" s="528"/>
      <c r="G157" s="528"/>
      <c r="H157" s="527">
        <f>E103</f>
        <v>0</v>
      </c>
      <c r="I157" s="528"/>
      <c r="J157" s="487" t="s">
        <v>1861</v>
      </c>
    </row>
    <row r="158" spans="2:10" ht="16.149999999999999" customHeight="1" x14ac:dyDescent="0.2">
      <c r="B158" s="62" t="s">
        <v>1035</v>
      </c>
      <c r="C158" s="31"/>
      <c r="D158" s="524" t="s">
        <v>61</v>
      </c>
      <c r="E158" s="532">
        <f t="shared" ref="E158:E159" si="6">SUM(F158:I158)</f>
        <v>0</v>
      </c>
      <c r="F158" s="580"/>
      <c r="G158" s="580"/>
      <c r="H158" s="527">
        <f>E104</f>
        <v>0</v>
      </c>
      <c r="I158" s="580"/>
      <c r="J158" s="487" t="s">
        <v>1862</v>
      </c>
    </row>
    <row r="159" spans="2:10" ht="16.149999999999999" customHeight="1" x14ac:dyDescent="0.2">
      <c r="B159" s="62" t="s">
        <v>1037</v>
      </c>
      <c r="C159" s="31"/>
      <c r="D159" s="571" t="s">
        <v>1</v>
      </c>
      <c r="E159" s="532">
        <f t="shared" si="6"/>
        <v>0</v>
      </c>
      <c r="F159" s="516"/>
      <c r="G159" s="516"/>
      <c r="H159" s="565">
        <f>E105</f>
        <v>0</v>
      </c>
      <c r="I159" s="516"/>
      <c r="J159" s="487" t="s">
        <v>1863</v>
      </c>
    </row>
    <row r="160" spans="2:10" ht="16.149999999999999" customHeight="1" x14ac:dyDescent="0.2">
      <c r="B160" s="62" t="s">
        <v>1329</v>
      </c>
      <c r="C160" s="31"/>
      <c r="D160" s="524" t="s">
        <v>61</v>
      </c>
      <c r="E160" s="525">
        <f t="shared" ref="E160" si="7">SUM(F160:I160)</f>
        <v>0</v>
      </c>
      <c r="F160" s="528"/>
      <c r="G160" s="528"/>
      <c r="H160" s="527">
        <f>E106+E107+E108</f>
        <v>0</v>
      </c>
      <c r="I160" s="526"/>
      <c r="J160" s="487" t="s">
        <v>1882</v>
      </c>
    </row>
    <row r="161" spans="2:10" ht="16.149999999999999" customHeight="1" x14ac:dyDescent="0.2">
      <c r="B161" s="62" t="s">
        <v>1883</v>
      </c>
      <c r="C161" s="32"/>
      <c r="D161" s="524" t="s">
        <v>1</v>
      </c>
      <c r="E161" s="525">
        <f>SUM(F161:I161)</f>
        <v>0</v>
      </c>
      <c r="F161" s="528"/>
      <c r="G161" s="528"/>
      <c r="H161" s="527">
        <f>E109+E110+E111</f>
        <v>0</v>
      </c>
      <c r="I161" s="528"/>
      <c r="J161" s="487" t="s">
        <v>1884</v>
      </c>
    </row>
    <row r="162" spans="2:10" ht="16.149999999999999" customHeight="1" x14ac:dyDescent="0.2">
      <c r="B162" s="62" t="s">
        <v>1891</v>
      </c>
      <c r="C162" s="31"/>
      <c r="D162" s="571" t="s">
        <v>1</v>
      </c>
      <c r="E162" s="532">
        <f t="shared" ref="E162:E168" si="8">SUM(F162:I162)</f>
        <v>0</v>
      </c>
      <c r="F162" s="528"/>
      <c r="G162" s="516"/>
      <c r="H162" s="565">
        <f>E114</f>
        <v>0</v>
      </c>
      <c r="I162" s="516"/>
      <c r="J162" s="487" t="s">
        <v>1871</v>
      </c>
    </row>
    <row r="163" spans="2:10" ht="16.149999999999999" customHeight="1" x14ac:dyDescent="0.2">
      <c r="B163" s="62" t="s">
        <v>1867</v>
      </c>
      <c r="C163" s="572" t="s">
        <v>0</v>
      </c>
      <c r="D163" s="524" t="s">
        <v>61</v>
      </c>
      <c r="E163" s="532">
        <f t="shared" si="8"/>
        <v>0</v>
      </c>
      <c r="F163" s="516"/>
      <c r="G163" s="516"/>
      <c r="H163" s="565">
        <f>E112</f>
        <v>0</v>
      </c>
      <c r="I163" s="770">
        <f>'TAC11 Finance &amp; other'!F31</f>
        <v>0</v>
      </c>
      <c r="J163" s="487" t="s">
        <v>1868</v>
      </c>
    </row>
    <row r="164" spans="2:10" ht="16.149999999999999" customHeight="1" x14ac:dyDescent="0.2">
      <c r="B164" s="62" t="s">
        <v>1886</v>
      </c>
      <c r="C164" s="31"/>
      <c r="D164" s="571" t="s">
        <v>1</v>
      </c>
      <c r="E164" s="532">
        <f t="shared" si="8"/>
        <v>0</v>
      </c>
      <c r="F164" s="528"/>
      <c r="G164" s="526"/>
      <c r="H164" s="528"/>
      <c r="I164" s="526"/>
      <c r="J164" s="487" t="s">
        <v>1887</v>
      </c>
    </row>
    <row r="165" spans="2:10" ht="16.149999999999999" customHeight="1" x14ac:dyDescent="0.2">
      <c r="B165" s="62" t="s">
        <v>1888</v>
      </c>
      <c r="C165" s="31"/>
      <c r="D165" s="571" t="s">
        <v>1</v>
      </c>
      <c r="E165" s="525">
        <f t="shared" si="8"/>
        <v>0</v>
      </c>
      <c r="F165" s="528"/>
      <c r="G165" s="526"/>
      <c r="H165" s="528"/>
      <c r="I165" s="528"/>
      <c r="J165" s="487" t="s">
        <v>1889</v>
      </c>
    </row>
    <row r="166" spans="2:10" ht="16.149999999999999" customHeight="1" x14ac:dyDescent="0.2">
      <c r="B166" s="62" t="s">
        <v>1890</v>
      </c>
      <c r="C166" s="572" t="s">
        <v>0</v>
      </c>
      <c r="D166" s="571" t="s">
        <v>59</v>
      </c>
      <c r="E166" s="532">
        <f t="shared" si="8"/>
        <v>0</v>
      </c>
      <c r="F166" s="528"/>
      <c r="G166" s="528"/>
      <c r="H166" s="527">
        <f>E113</f>
        <v>0</v>
      </c>
      <c r="I166" s="526"/>
      <c r="J166" s="487" t="s">
        <v>1870</v>
      </c>
    </row>
    <row r="167" spans="2:10" ht="16.149999999999999" customHeight="1" x14ac:dyDescent="0.2">
      <c r="B167" s="62" t="s">
        <v>271</v>
      </c>
      <c r="C167" s="31"/>
      <c r="D167" s="571" t="s">
        <v>59</v>
      </c>
      <c r="E167" s="525">
        <f t="shared" si="8"/>
        <v>0</v>
      </c>
      <c r="F167" s="580"/>
      <c r="G167" s="580"/>
      <c r="H167" s="527">
        <f>E115</f>
        <v>0</v>
      </c>
      <c r="I167" s="580"/>
      <c r="J167" s="487" t="s">
        <v>1872</v>
      </c>
    </row>
    <row r="168" spans="2:10" ht="16.149999999999999" customHeight="1" thickBot="1" x14ac:dyDescent="0.25">
      <c r="B168" s="62" t="s">
        <v>1873</v>
      </c>
      <c r="C168" s="31"/>
      <c r="D168" s="571" t="s">
        <v>1</v>
      </c>
      <c r="E168" s="525">
        <f t="shared" si="8"/>
        <v>0</v>
      </c>
      <c r="F168" s="526"/>
      <c r="G168" s="526"/>
      <c r="H168" s="527">
        <f>E116+E117</f>
        <v>0</v>
      </c>
      <c r="I168" s="526"/>
      <c r="J168" s="487" t="s">
        <v>1874</v>
      </c>
    </row>
    <row r="169" spans="2:10" ht="16.149999999999999" customHeight="1" thickBot="1" x14ac:dyDescent="0.25">
      <c r="B169" s="221" t="s">
        <v>2514</v>
      </c>
      <c r="C169" s="111"/>
      <c r="D169" s="534" t="s">
        <v>61</v>
      </c>
      <c r="E169" s="254">
        <f>SUM(E152:E168)</f>
        <v>0</v>
      </c>
      <c r="F169" s="254">
        <f t="shared" ref="F169:H169" si="9">SUM(F152:F168)</f>
        <v>0</v>
      </c>
      <c r="G169" s="254">
        <f t="shared" si="9"/>
        <v>0</v>
      </c>
      <c r="H169" s="254">
        <f t="shared" si="9"/>
        <v>0</v>
      </c>
      <c r="I169" s="254">
        <f>SUM(I152:I168)</f>
        <v>0</v>
      </c>
      <c r="J169" s="573" t="s">
        <v>1875</v>
      </c>
    </row>
    <row r="170" spans="2:10" ht="16.149999999999999" customHeight="1" thickTop="1" x14ac:dyDescent="0.2">
      <c r="F170" s="217"/>
    </row>
  </sheetData>
  <sheetProtection algorithmName="SHA-512" hashValue="c/8dGEre5mKLXJvtlUN7n2OudqLokuhkN90bVPj4uj+M8Vw+BsH3vkNhsDtJfD/qUNONYl0Funu5Znr2+SX7Kw==" saltValue="PiO2dS8y3eZX1ccZqSxquQ==" spinCount="100000" sheet="1" objects="1" scenarios="1"/>
  <mergeCells count="16">
    <mergeCell ref="D7:D9"/>
    <mergeCell ref="H18:H19"/>
    <mergeCell ref="D35:D37"/>
    <mergeCell ref="D51:D53"/>
    <mergeCell ref="B66:B67"/>
    <mergeCell ref="D67:D69"/>
    <mergeCell ref="B135:C135"/>
    <mergeCell ref="B146:B147"/>
    <mergeCell ref="D147:D149"/>
    <mergeCell ref="B81:C81"/>
    <mergeCell ref="B92:B93"/>
    <mergeCell ref="D93:D95"/>
    <mergeCell ref="B110:C110"/>
    <mergeCell ref="B121:B122"/>
    <mergeCell ref="D122:D124"/>
    <mergeCell ref="B123:C124"/>
  </mergeCells>
  <conditionalFormatting sqref="F34">
    <cfRule type="cellIs" dxfId="11" priority="1" operator="equal">
      <formula>"FAIL"</formula>
    </cfRule>
    <cfRule type="cellIs" dxfId="10" priority="2" operator="equal">
      <formula>"PASS"</formula>
    </cfRule>
  </conditionalFormatting>
  <conditionalFormatting sqref="F50">
    <cfRule type="cellIs" dxfId="9" priority="7" operator="equal">
      <formula>"FAIL"</formula>
    </cfRule>
    <cfRule type="cellIs" dxfId="8" priority="8" operator="equal">
      <formula>"PASS"</formula>
    </cfRule>
  </conditionalFormatting>
  <conditionalFormatting sqref="F66">
    <cfRule type="cellIs" dxfId="7" priority="5" operator="equal">
      <formula>"FAIL"</formula>
    </cfRule>
    <cfRule type="cellIs" dxfId="6" priority="6" operator="equal">
      <formula>"PASS"</formula>
    </cfRule>
  </conditionalFormatting>
  <conditionalFormatting sqref="F92">
    <cfRule type="cellIs" dxfId="5" priority="3" operator="equal">
      <formula>"FAIL"</formula>
    </cfRule>
    <cfRule type="cellIs" dxfId="4" priority="4" operator="equal">
      <formula>"PASS"</formula>
    </cfRule>
  </conditionalFormatting>
  <dataValidations count="5">
    <dataValidation allowBlank="1" showInputMessage="1" showErrorMessage="1" promptTitle="Other movements on DHSC loans" prompt="Movements on DHSC loans should be limited to_x000a_- Payment and receipt of principal_x000a_- Payment of interest (cash basis)_x000a_- Interest arising in year (application of interest rate)_x000a_- Transfers_x000a_The 'other' row has therefore been locked to prevent erroneous entries" sqref="C142" xr:uid="{3EEE3C25-A9E3-49FE-9960-A7CA4587CC84}"/>
    <dataValidation allowBlank="1" showInputMessage="1" showErrorMessage="1" promptTitle="Interest cash flows" prompt="PFI interest cash flows should be entered excluding any 'contingent rent' amounts which are not a movement in the liability." sqref="C155 C128" xr:uid="{35B724F5-72C3-4A11-8AFC-7AE09FF834E7}"/>
    <dataValidation allowBlank="1" showErrorMessage="1" promptTitle="Finance lease - principal " prompt="The cashflow figure defaults into the non-DHSC group counterparty column. If the finance lease is with an FT, NHS Trust or other DHSC group bodies please enter relevant amounts in columns I, J &amp; K and column L will reduce. " sqref="C154" xr:uid="{91EFE5D4-C2F9-4C65-A009-D0497201E790}"/>
    <dataValidation allowBlank="1" showInputMessage="1" showErrorMessage="1" promptTitle="Interest arising in year" prompt="Interest applied in-year increases the lease liability. For DHSC/other loans, this should equal the in-year charge plus any capitalised interest. PFI interest arising is fed from expenditure." sqref="C137 C163" xr:uid="{15023E8A-A67B-40B9-81D1-053230B53B8D}"/>
    <dataValidation allowBlank="1" showInputMessage="1" showErrorMessage="1" promptTitle="Early termination" prompt="This row is for liabilities extinguished on early termination without cash payment. Any cash settlement should be included in the cash flow statement as a principal repayment." sqref="C140 C166" xr:uid="{8A5E62D4-49EB-411A-88E6-9D4F2D129989}"/>
  </dataValidations>
  <pageMargins left="0.23622047244094491" right="0.23622047244094491" top="0.74803149606299213" bottom="0.74803149606299213" header="0.31496062992125984" footer="0.31496062992125984"/>
  <pageSetup paperSize="9" scale="45" fitToHeight="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DF849-3D5D-445C-AC5A-B119A1251621}">
  <sheetPr codeName="Sheet82">
    <tabColor theme="2"/>
    <pageSetUpPr fitToPage="1"/>
  </sheetPr>
  <dimension ref="B1:Q77"/>
  <sheetViews>
    <sheetView showGridLines="0" zoomScale="85" zoomScaleNormal="85" workbookViewId="0"/>
  </sheetViews>
  <sheetFormatPr defaultColWidth="13.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5" width="13.28515625" style="15"/>
    <col min="6" max="12" width="13.28515625" style="15" customWidth="1"/>
    <col min="13" max="13" width="14.85546875" style="15" customWidth="1"/>
    <col min="14" max="16" width="13.28515625" style="15" customWidth="1"/>
    <col min="17" max="16384" width="13.28515625" style="15"/>
  </cols>
  <sheetData>
    <row r="1" spans="2:10" ht="18.75" customHeight="1" x14ac:dyDescent="0.2">
      <c r="B1" s="16"/>
    </row>
    <row r="2" spans="2:10" ht="18.75" customHeight="1" x14ac:dyDescent="0.25">
      <c r="B2" s="17" t="s">
        <v>2456</v>
      </c>
    </row>
    <row r="3" spans="2:10" ht="18.75" customHeight="1" x14ac:dyDescent="0.25">
      <c r="B3" s="17" t="str">
        <f ca="1">MID(CELL("filename",E3),FIND("]",CELL("filename",E4))+1,99)</f>
        <v>TAC22 Provisions</v>
      </c>
    </row>
    <row r="4" spans="2:10" ht="18.75" customHeight="1" thickBot="1" x14ac:dyDescent="0.25">
      <c r="B4" s="18" t="s">
        <v>3</v>
      </c>
    </row>
    <row r="5" spans="2:10" ht="16.5" customHeight="1" thickTop="1" thickBot="1" x14ac:dyDescent="0.25">
      <c r="B5" s="35"/>
      <c r="C5" s="35"/>
      <c r="D5" s="35"/>
      <c r="E5" s="35"/>
      <c r="F5" s="35"/>
      <c r="G5" s="35"/>
      <c r="H5" s="519" t="s">
        <v>2455</v>
      </c>
      <c r="I5" s="511">
        <v>1</v>
      </c>
    </row>
    <row r="6" spans="2:10" ht="16.5" customHeight="1" thickTop="1" x14ac:dyDescent="0.2">
      <c r="B6" s="48" t="s">
        <v>1892</v>
      </c>
      <c r="C6" s="49"/>
      <c r="D6" s="49"/>
      <c r="E6" s="422" t="s">
        <v>1893</v>
      </c>
      <c r="F6" s="423" t="s">
        <v>1894</v>
      </c>
      <c r="G6" s="422" t="s">
        <v>1895</v>
      </c>
      <c r="H6" s="423" t="s">
        <v>1896</v>
      </c>
      <c r="I6" s="428" t="s">
        <v>55</v>
      </c>
      <c r="J6" s="37"/>
    </row>
    <row r="7" spans="2:10" ht="16.5" customHeight="1" x14ac:dyDescent="0.2">
      <c r="B7" s="50"/>
      <c r="C7"/>
      <c r="D7" s="783" t="s">
        <v>2</v>
      </c>
      <c r="E7" s="27" t="s">
        <v>1520</v>
      </c>
      <c r="F7" s="27" t="s">
        <v>1520</v>
      </c>
      <c r="G7" s="27" t="s">
        <v>1559</v>
      </c>
      <c r="H7" s="27" t="s">
        <v>1559</v>
      </c>
      <c r="I7" s="39"/>
      <c r="J7" s="37"/>
    </row>
    <row r="8" spans="2:10" ht="16.5" customHeight="1" x14ac:dyDescent="0.2">
      <c r="B8" s="50"/>
      <c r="C8"/>
      <c r="D8" s="783"/>
      <c r="E8" s="669" t="s">
        <v>2598</v>
      </c>
      <c r="F8" s="669" t="s">
        <v>1877</v>
      </c>
      <c r="G8" s="669" t="s">
        <v>2598</v>
      </c>
      <c r="H8" s="669" t="s">
        <v>1877</v>
      </c>
      <c r="I8" s="39"/>
      <c r="J8" s="37"/>
    </row>
    <row r="9" spans="2:10" ht="16.5" customHeight="1" thickBot="1" x14ac:dyDescent="0.25">
      <c r="B9" s="51"/>
      <c r="C9" s="13"/>
      <c r="D9" s="784"/>
      <c r="E9" s="52" t="s">
        <v>56</v>
      </c>
      <c r="F9" s="52" t="s">
        <v>56</v>
      </c>
      <c r="G9" s="52" t="s">
        <v>56</v>
      </c>
      <c r="H9" s="52" t="s">
        <v>56</v>
      </c>
      <c r="I9" s="362" t="s">
        <v>57</v>
      </c>
      <c r="J9" s="37"/>
    </row>
    <row r="10" spans="2:10" ht="16.5" customHeight="1" x14ac:dyDescent="0.2">
      <c r="B10" s="53" t="s">
        <v>1897</v>
      </c>
      <c r="C10" s="54"/>
      <c r="D10" s="365" t="s">
        <v>61</v>
      </c>
      <c r="E10" s="367">
        <f>F43</f>
        <v>0</v>
      </c>
      <c r="F10" s="558"/>
      <c r="G10" s="367">
        <f>F41-E10</f>
        <v>0</v>
      </c>
      <c r="H10" s="558"/>
      <c r="I10" s="362" t="s">
        <v>1898</v>
      </c>
      <c r="J10" s="37"/>
    </row>
    <row r="11" spans="2:10" ht="16.5" customHeight="1" x14ac:dyDescent="0.2">
      <c r="B11" s="59" t="s">
        <v>1899</v>
      </c>
      <c r="C11" s="32"/>
      <c r="D11" s="365" t="s">
        <v>61</v>
      </c>
      <c r="E11" s="367">
        <f>G43</f>
        <v>0</v>
      </c>
      <c r="F11" s="558"/>
      <c r="G11" s="367">
        <f>G41-E11</f>
        <v>0</v>
      </c>
      <c r="H11" s="558"/>
      <c r="I11" s="362" t="s">
        <v>1900</v>
      </c>
      <c r="J11" s="37"/>
    </row>
    <row r="12" spans="2:10" ht="16.5" customHeight="1" x14ac:dyDescent="0.2">
      <c r="B12" s="59" t="s">
        <v>1926</v>
      </c>
      <c r="C12" s="32"/>
      <c r="D12" s="365" t="s">
        <v>61</v>
      </c>
      <c r="E12" s="367">
        <f>H43</f>
        <v>0</v>
      </c>
      <c r="F12" s="558"/>
      <c r="G12" s="367">
        <f>H41-E12</f>
        <v>0</v>
      </c>
      <c r="H12" s="558"/>
      <c r="I12" s="362" t="s">
        <v>1901</v>
      </c>
      <c r="J12" s="37"/>
    </row>
    <row r="13" spans="2:10" ht="16.5" customHeight="1" x14ac:dyDescent="0.2">
      <c r="B13" s="59" t="s">
        <v>1902</v>
      </c>
      <c r="C13" s="32"/>
      <c r="D13" s="365" t="s">
        <v>61</v>
      </c>
      <c r="E13" s="367">
        <f>I43</f>
        <v>0</v>
      </c>
      <c r="F13" s="558"/>
      <c r="G13" s="367">
        <f>I41-E13</f>
        <v>0</v>
      </c>
      <c r="H13" s="558"/>
      <c r="I13" s="362" t="s">
        <v>1903</v>
      </c>
      <c r="J13" s="37"/>
    </row>
    <row r="14" spans="2:10" ht="16.5" customHeight="1" x14ac:dyDescent="0.2">
      <c r="B14" s="59" t="s">
        <v>1904</v>
      </c>
      <c r="C14" s="32"/>
      <c r="D14" s="365" t="s">
        <v>61</v>
      </c>
      <c r="E14" s="367">
        <f>J43</f>
        <v>0</v>
      </c>
      <c r="F14" s="558"/>
      <c r="G14" s="367">
        <f>J41-E14</f>
        <v>0</v>
      </c>
      <c r="H14" s="558"/>
      <c r="I14" s="362" t="s">
        <v>1905</v>
      </c>
      <c r="J14" s="37"/>
    </row>
    <row r="15" spans="2:10" ht="16.5" customHeight="1" x14ac:dyDescent="0.2">
      <c r="B15" s="59" t="s">
        <v>729</v>
      </c>
      <c r="C15" s="32"/>
      <c r="D15" s="365" t="s">
        <v>61</v>
      </c>
      <c r="E15" s="367">
        <f>K43</f>
        <v>0</v>
      </c>
      <c r="F15" s="558"/>
      <c r="G15" s="367">
        <f>K41-E15</f>
        <v>0</v>
      </c>
      <c r="H15" s="558"/>
      <c r="I15" s="362" t="s">
        <v>1906</v>
      </c>
      <c r="J15" s="37"/>
    </row>
    <row r="16" spans="2:10" ht="16.5" customHeight="1" x14ac:dyDescent="0.2">
      <c r="B16" s="59" t="s">
        <v>2728</v>
      </c>
      <c r="C16" s="32"/>
      <c r="D16" s="370" t="s">
        <v>61</v>
      </c>
      <c r="E16" s="367">
        <f>L43</f>
        <v>0</v>
      </c>
      <c r="F16" s="558"/>
      <c r="G16" s="367">
        <f>L41-E16</f>
        <v>0</v>
      </c>
      <c r="H16" s="558"/>
      <c r="I16" s="362" t="s">
        <v>1908</v>
      </c>
      <c r="J16" s="37"/>
    </row>
    <row r="17" spans="2:17" ht="16.5" customHeight="1" x14ac:dyDescent="0.2">
      <c r="B17" s="59" t="s">
        <v>1909</v>
      </c>
      <c r="C17" s="32"/>
      <c r="D17" s="365" t="s">
        <v>61</v>
      </c>
      <c r="E17" s="367">
        <f>M43</f>
        <v>0</v>
      </c>
      <c r="F17" s="558"/>
      <c r="G17" s="367">
        <f>M41-E17</f>
        <v>0</v>
      </c>
      <c r="H17" s="558"/>
      <c r="I17" s="362" t="s">
        <v>1910</v>
      </c>
      <c r="J17" s="37"/>
    </row>
    <row r="18" spans="2:17" ht="16.5" customHeight="1" x14ac:dyDescent="0.2">
      <c r="B18" s="92" t="s">
        <v>2729</v>
      </c>
      <c r="C18" s="32"/>
      <c r="D18" s="365" t="s">
        <v>61</v>
      </c>
      <c r="E18" s="367">
        <f>N43</f>
        <v>0</v>
      </c>
      <c r="F18" s="558"/>
      <c r="G18" s="367">
        <f>N41-E18</f>
        <v>0</v>
      </c>
      <c r="H18" s="558"/>
      <c r="I18" s="362" t="s">
        <v>1911</v>
      </c>
      <c r="J18" s="37"/>
    </row>
    <row r="19" spans="2:17" ht="16.5" customHeight="1" thickBot="1" x14ac:dyDescent="0.25">
      <c r="B19" s="82" t="s">
        <v>1912</v>
      </c>
      <c r="C19" s="83"/>
      <c r="D19" s="365" t="s">
        <v>61</v>
      </c>
      <c r="E19" s="367">
        <f>O43</f>
        <v>0</v>
      </c>
      <c r="F19" s="558"/>
      <c r="G19" s="367">
        <f>O41-E19</f>
        <v>0</v>
      </c>
      <c r="H19" s="558"/>
      <c r="I19" s="362" t="s">
        <v>1913</v>
      </c>
      <c r="J19" s="37"/>
    </row>
    <row r="20" spans="2:17" ht="16.5" customHeight="1" thickBot="1" x14ac:dyDescent="0.25">
      <c r="B20" s="68" t="s">
        <v>1200</v>
      </c>
      <c r="C20" s="66"/>
      <c r="D20" s="425" t="s">
        <v>61</v>
      </c>
      <c r="E20" s="275">
        <f>SUM(E10:E19)</f>
        <v>0</v>
      </c>
      <c r="F20" s="275">
        <f>SUM(F10:F19)</f>
        <v>0</v>
      </c>
      <c r="G20" s="275">
        <f>SUM(G10:G19)</f>
        <v>0</v>
      </c>
      <c r="H20" s="275">
        <f>SUM(H10:H19)</f>
        <v>0</v>
      </c>
      <c r="I20" s="362" t="s">
        <v>1914</v>
      </c>
      <c r="J20" s="37"/>
    </row>
    <row r="21" spans="2:17" ht="16.5" customHeight="1" thickTop="1" thickBot="1" x14ac:dyDescent="0.25">
      <c r="B21" s="45"/>
      <c r="C21" s="45"/>
      <c r="D21" s="45"/>
      <c r="E21" s="45"/>
      <c r="F21" s="45"/>
      <c r="G21" s="45"/>
      <c r="H21" s="45"/>
      <c r="I21" s="46"/>
    </row>
    <row r="22" spans="2:17" ht="16.5" customHeight="1" thickTop="1" thickBot="1" x14ac:dyDescent="0.25">
      <c r="B22" s="35"/>
      <c r="C22" s="35"/>
      <c r="D22" s="35"/>
      <c r="E22" s="35"/>
      <c r="F22" s="539"/>
      <c r="G22" s="539"/>
      <c r="H22" s="539"/>
      <c r="I22" s="539"/>
      <c r="J22" s="539"/>
      <c r="K22" s="539"/>
      <c r="L22" s="537" t="s">
        <v>0</v>
      </c>
      <c r="M22" s="537" t="s">
        <v>0</v>
      </c>
      <c r="N22" s="538"/>
      <c r="O22" s="519" t="s">
        <v>2455</v>
      </c>
      <c r="P22" s="509">
        <v>2</v>
      </c>
    </row>
    <row r="23" spans="2:17" ht="16.5" customHeight="1" thickTop="1" x14ac:dyDescent="0.2">
      <c r="B23" s="48" t="s">
        <v>2540</v>
      </c>
      <c r="C23" s="49"/>
      <c r="D23" s="49"/>
      <c r="E23" s="252" t="s">
        <v>1915</v>
      </c>
      <c r="F23" s="252" t="s">
        <v>1916</v>
      </c>
      <c r="G23" s="252" t="s">
        <v>1917</v>
      </c>
      <c r="H23" s="252" t="s">
        <v>1918</v>
      </c>
      <c r="I23" s="252" t="s">
        <v>1919</v>
      </c>
      <c r="J23" s="252" t="s">
        <v>1920</v>
      </c>
      <c r="K23" s="252" t="s">
        <v>1921</v>
      </c>
      <c r="L23" s="252" t="s">
        <v>1922</v>
      </c>
      <c r="M23" s="252" t="s">
        <v>1923</v>
      </c>
      <c r="N23" s="252" t="s">
        <v>1924</v>
      </c>
      <c r="O23" s="540" t="s">
        <v>1925</v>
      </c>
      <c r="P23" s="510" t="s">
        <v>55</v>
      </c>
      <c r="Q23" s="37"/>
    </row>
    <row r="24" spans="2:17" ht="89.25" x14ac:dyDescent="0.2">
      <c r="B24" s="50"/>
      <c r="C24"/>
      <c r="D24" s="783" t="s">
        <v>2</v>
      </c>
      <c r="E24" s="27" t="s">
        <v>19</v>
      </c>
      <c r="F24" s="27" t="s">
        <v>1897</v>
      </c>
      <c r="G24" s="27" t="s">
        <v>1899</v>
      </c>
      <c r="H24" s="27" t="s">
        <v>1926</v>
      </c>
      <c r="I24" s="27" t="s">
        <v>1902</v>
      </c>
      <c r="J24" s="27" t="s">
        <v>1904</v>
      </c>
      <c r="K24" s="27" t="s">
        <v>729</v>
      </c>
      <c r="L24" s="38" t="s">
        <v>1907</v>
      </c>
      <c r="M24" s="27" t="s">
        <v>1909</v>
      </c>
      <c r="N24" s="38" t="s">
        <v>2730</v>
      </c>
      <c r="O24" s="71" t="s">
        <v>1912</v>
      </c>
      <c r="P24" s="39"/>
      <c r="Q24" s="37"/>
    </row>
    <row r="25" spans="2:17" ht="16.5" customHeight="1" x14ac:dyDescent="0.2">
      <c r="B25" s="50"/>
      <c r="C25"/>
      <c r="D25" s="783"/>
      <c r="E25" s="28" t="s">
        <v>2457</v>
      </c>
      <c r="F25" s="28" t="s">
        <v>2457</v>
      </c>
      <c r="G25" s="28" t="s">
        <v>2457</v>
      </c>
      <c r="H25" s="28" t="s">
        <v>2457</v>
      </c>
      <c r="I25" s="28" t="s">
        <v>2457</v>
      </c>
      <c r="J25" s="28" t="s">
        <v>2457</v>
      </c>
      <c r="K25" s="28" t="s">
        <v>2457</v>
      </c>
      <c r="L25" s="28" t="s">
        <v>2457</v>
      </c>
      <c r="M25" s="28" t="s">
        <v>2457</v>
      </c>
      <c r="N25" s="28" t="s">
        <v>2457</v>
      </c>
      <c r="O25" s="73" t="s">
        <v>2457</v>
      </c>
      <c r="P25" s="39"/>
      <c r="Q25" s="37"/>
    </row>
    <row r="26" spans="2:17" ht="16.5" customHeight="1" thickBot="1" x14ac:dyDescent="0.25">
      <c r="B26" s="51"/>
      <c r="C26" s="13"/>
      <c r="D26" s="784"/>
      <c r="E26" s="52" t="s">
        <v>56</v>
      </c>
      <c r="F26" s="52" t="s">
        <v>56</v>
      </c>
      <c r="G26" s="52" t="s">
        <v>56</v>
      </c>
      <c r="H26" s="52" t="s">
        <v>56</v>
      </c>
      <c r="I26" s="52" t="s">
        <v>56</v>
      </c>
      <c r="J26" s="52" t="s">
        <v>56</v>
      </c>
      <c r="K26" s="52" t="s">
        <v>56</v>
      </c>
      <c r="L26" s="52" t="s">
        <v>56</v>
      </c>
      <c r="M26" s="52" t="s">
        <v>56</v>
      </c>
      <c r="N26" s="52" t="s">
        <v>56</v>
      </c>
      <c r="O26" s="767" t="s">
        <v>56</v>
      </c>
      <c r="P26" s="362" t="s">
        <v>57</v>
      </c>
      <c r="Q26" s="37"/>
    </row>
    <row r="27" spans="2:17" ht="16.5" customHeight="1" x14ac:dyDescent="0.2">
      <c r="B27" s="67" t="s">
        <v>2541</v>
      </c>
      <c r="C27" s="76"/>
      <c r="D27" s="363" t="s">
        <v>61</v>
      </c>
      <c r="E27" s="364">
        <f t="shared" ref="E27:E41" si="0">SUM(F27:O27)</f>
        <v>0</v>
      </c>
      <c r="F27" s="515"/>
      <c r="G27" s="515"/>
      <c r="H27" s="515"/>
      <c r="I27" s="515"/>
      <c r="J27" s="515"/>
      <c r="K27" s="515"/>
      <c r="L27" s="515"/>
      <c r="M27" s="515"/>
      <c r="N27" s="515"/>
      <c r="O27" s="515"/>
      <c r="P27" s="362" t="s">
        <v>1927</v>
      </c>
      <c r="Q27" s="37"/>
    </row>
    <row r="28" spans="2:17" ht="16.5" customHeight="1" x14ac:dyDescent="0.2">
      <c r="B28" s="59" t="s">
        <v>1035</v>
      </c>
      <c r="C28" s="86"/>
      <c r="D28" s="365" t="s">
        <v>61</v>
      </c>
      <c r="E28" s="364">
        <f t="shared" si="0"/>
        <v>0</v>
      </c>
      <c r="F28" s="556"/>
      <c r="G28" s="556"/>
      <c r="H28" s="556"/>
      <c r="I28" s="556"/>
      <c r="J28" s="556"/>
      <c r="K28" s="556"/>
      <c r="L28" s="556"/>
      <c r="M28" s="556"/>
      <c r="N28" s="556"/>
      <c r="O28" s="556"/>
      <c r="P28" s="362" t="s">
        <v>1928</v>
      </c>
      <c r="Q28" s="37"/>
    </row>
    <row r="29" spans="2:17" ht="16.5" customHeight="1" x14ac:dyDescent="0.2">
      <c r="B29" s="59" t="s">
        <v>1037</v>
      </c>
      <c r="C29" s="32"/>
      <c r="D29" s="365" t="s">
        <v>1</v>
      </c>
      <c r="E29" s="364">
        <f t="shared" si="0"/>
        <v>0</v>
      </c>
      <c r="F29" s="515"/>
      <c r="G29" s="515"/>
      <c r="H29" s="515"/>
      <c r="I29" s="515"/>
      <c r="J29" s="515"/>
      <c r="K29" s="515"/>
      <c r="L29" s="515"/>
      <c r="M29" s="515"/>
      <c r="N29" s="515"/>
      <c r="O29" s="515"/>
      <c r="P29" s="362" t="s">
        <v>1929</v>
      </c>
      <c r="Q29" s="37"/>
    </row>
    <row r="30" spans="2:17" ht="16.5" customHeight="1" x14ac:dyDescent="0.2">
      <c r="B30" s="59" t="s">
        <v>1930</v>
      </c>
      <c r="C30" s="31"/>
      <c r="D30" s="365" t="s">
        <v>1</v>
      </c>
      <c r="E30" s="364">
        <f t="shared" si="0"/>
        <v>0</v>
      </c>
      <c r="F30" s="515"/>
      <c r="G30" s="515"/>
      <c r="H30" s="515"/>
      <c r="I30" s="515"/>
      <c r="J30" s="515"/>
      <c r="K30" s="515"/>
      <c r="L30" s="515"/>
      <c r="M30" s="515"/>
      <c r="N30" s="515"/>
      <c r="O30" s="765"/>
      <c r="P30" s="362" t="s">
        <v>1931</v>
      </c>
      <c r="Q30" s="219"/>
    </row>
    <row r="31" spans="2:17" ht="16.5" customHeight="1" x14ac:dyDescent="0.2">
      <c r="B31" s="59" t="s">
        <v>1932</v>
      </c>
      <c r="C31" s="32"/>
      <c r="D31" s="365" t="s">
        <v>61</v>
      </c>
      <c r="E31" s="364">
        <f t="shared" si="0"/>
        <v>0</v>
      </c>
      <c r="F31" s="515"/>
      <c r="G31" s="515"/>
      <c r="H31" s="515"/>
      <c r="I31" s="515"/>
      <c r="J31" s="515"/>
      <c r="K31" s="515"/>
      <c r="L31" s="515"/>
      <c r="M31" s="515"/>
      <c r="N31" s="515"/>
      <c r="O31" s="765"/>
      <c r="P31" s="362" t="s">
        <v>1933</v>
      </c>
      <c r="Q31" s="219"/>
    </row>
    <row r="32" spans="2:17" ht="28.15" customHeight="1" x14ac:dyDescent="0.2">
      <c r="B32" s="43" t="s">
        <v>2597</v>
      </c>
      <c r="C32" s="32"/>
      <c r="D32" s="365" t="s">
        <v>61</v>
      </c>
      <c r="E32" s="364">
        <f t="shared" si="0"/>
        <v>0</v>
      </c>
      <c r="F32" s="528"/>
      <c r="G32" s="528"/>
      <c r="H32" s="528"/>
      <c r="I32" s="528"/>
      <c r="J32" s="528"/>
      <c r="K32" s="528"/>
      <c r="L32" s="515"/>
      <c r="M32" s="528"/>
      <c r="N32" s="528"/>
      <c r="O32" s="765"/>
      <c r="P32" s="362" t="s">
        <v>1934</v>
      </c>
      <c r="Q32" s="37"/>
    </row>
    <row r="33" spans="2:17" ht="16.5" customHeight="1" x14ac:dyDescent="0.2">
      <c r="B33" s="59" t="s">
        <v>1935</v>
      </c>
      <c r="C33" s="32"/>
      <c r="D33" s="365" t="s">
        <v>59</v>
      </c>
      <c r="E33" s="364">
        <f t="shared" si="0"/>
        <v>0</v>
      </c>
      <c r="F33" s="515"/>
      <c r="G33" s="515"/>
      <c r="H33" s="515"/>
      <c r="I33" s="515"/>
      <c r="J33" s="515"/>
      <c r="K33" s="515"/>
      <c r="L33" s="515"/>
      <c r="M33" s="515"/>
      <c r="N33" s="515"/>
      <c r="O33" s="765"/>
      <c r="P33" s="362" t="s">
        <v>1936</v>
      </c>
      <c r="Q33" s="219"/>
    </row>
    <row r="34" spans="2:17" ht="16.5" customHeight="1" x14ac:dyDescent="0.2">
      <c r="B34" s="59" t="s">
        <v>1937</v>
      </c>
      <c r="C34" s="32"/>
      <c r="D34" s="365" t="s">
        <v>59</v>
      </c>
      <c r="E34" s="364">
        <f t="shared" si="0"/>
        <v>0</v>
      </c>
      <c r="F34" s="515"/>
      <c r="G34" s="515"/>
      <c r="H34" s="515"/>
      <c r="I34" s="515"/>
      <c r="J34" s="515"/>
      <c r="K34" s="515"/>
      <c r="L34" s="515"/>
      <c r="M34" s="515"/>
      <c r="N34" s="515"/>
      <c r="O34" s="765"/>
      <c r="P34" s="362" t="s">
        <v>1938</v>
      </c>
      <c r="Q34" s="219"/>
    </row>
    <row r="35" spans="2:17" ht="16.5" customHeight="1" x14ac:dyDescent="0.2">
      <c r="B35" s="59" t="s">
        <v>1939</v>
      </c>
      <c r="C35" s="32"/>
      <c r="D35" s="365" t="s">
        <v>59</v>
      </c>
      <c r="E35" s="364">
        <f t="shared" si="0"/>
        <v>0</v>
      </c>
      <c r="F35" s="515"/>
      <c r="G35" s="515"/>
      <c r="H35" s="515"/>
      <c r="I35" s="515"/>
      <c r="J35" s="515"/>
      <c r="K35" s="515"/>
      <c r="L35" s="765"/>
      <c r="M35" s="765"/>
      <c r="N35" s="515"/>
      <c r="O35" s="765"/>
      <c r="P35" s="362" t="s">
        <v>1940</v>
      </c>
      <c r="Q35" s="37"/>
    </row>
    <row r="36" spans="2:17" ht="16.5" customHeight="1" x14ac:dyDescent="0.2">
      <c r="B36" s="59" t="s">
        <v>1941</v>
      </c>
      <c r="C36" s="32"/>
      <c r="D36" s="370" t="s">
        <v>59</v>
      </c>
      <c r="E36" s="364">
        <f t="shared" si="0"/>
        <v>0</v>
      </c>
      <c r="F36" s="528"/>
      <c r="G36" s="528"/>
      <c r="H36" s="528"/>
      <c r="I36" s="528"/>
      <c r="J36" s="528"/>
      <c r="K36" s="528"/>
      <c r="L36" s="515"/>
      <c r="M36" s="528"/>
      <c r="N36" s="528"/>
      <c r="O36" s="765"/>
      <c r="P36" s="362" t="s">
        <v>1942</v>
      </c>
      <c r="Q36" s="219"/>
    </row>
    <row r="37" spans="2:17" ht="16.5" customHeight="1" x14ac:dyDescent="0.2">
      <c r="B37" s="59" t="s">
        <v>1943</v>
      </c>
      <c r="C37" s="32"/>
      <c r="D37" s="365" t="s">
        <v>59</v>
      </c>
      <c r="E37" s="364">
        <f>SUM(F37:O37)</f>
        <v>0</v>
      </c>
      <c r="F37" s="515"/>
      <c r="G37" s="515"/>
      <c r="H37" s="515"/>
      <c r="I37" s="515"/>
      <c r="J37" s="515"/>
      <c r="K37" s="515"/>
      <c r="L37" s="515"/>
      <c r="M37" s="515"/>
      <c r="N37" s="515"/>
      <c r="O37" s="765"/>
      <c r="P37" s="362" t="s">
        <v>1944</v>
      </c>
      <c r="Q37" s="219"/>
    </row>
    <row r="38" spans="2:17" ht="16.5" customHeight="1" x14ac:dyDescent="0.2">
      <c r="B38" s="59" t="s">
        <v>1945</v>
      </c>
      <c r="C38" s="32"/>
      <c r="D38" s="365" t="s">
        <v>1</v>
      </c>
      <c r="E38" s="364">
        <f t="shared" si="0"/>
        <v>0</v>
      </c>
      <c r="F38" s="515"/>
      <c r="G38" s="515"/>
      <c r="H38" s="515"/>
      <c r="I38" s="515"/>
      <c r="J38" s="515"/>
      <c r="K38" s="515"/>
      <c r="L38" s="515"/>
      <c r="M38" s="515"/>
      <c r="N38" s="515"/>
      <c r="O38" s="765"/>
      <c r="P38" s="362" t="s">
        <v>1946</v>
      </c>
      <c r="Q38" s="219"/>
    </row>
    <row r="39" spans="2:17" ht="16.5" customHeight="1" x14ac:dyDescent="0.2">
      <c r="B39" s="82" t="s">
        <v>1947</v>
      </c>
      <c r="C39" s="689"/>
      <c r="D39" s="365" t="s">
        <v>1</v>
      </c>
      <c r="E39" s="364">
        <f t="shared" si="0"/>
        <v>0</v>
      </c>
      <c r="F39" s="528"/>
      <c r="G39" s="528"/>
      <c r="H39" s="528"/>
      <c r="I39" s="528"/>
      <c r="J39" s="528"/>
      <c r="K39" s="528"/>
      <c r="L39" s="528"/>
      <c r="M39" s="528"/>
      <c r="N39" s="528"/>
      <c r="O39" s="515"/>
      <c r="P39" s="362" t="s">
        <v>1948</v>
      </c>
      <c r="Q39" s="37"/>
    </row>
    <row r="40" spans="2:17" ht="16.5" customHeight="1" thickBot="1" x14ac:dyDescent="0.25">
      <c r="B40" s="59" t="s">
        <v>271</v>
      </c>
      <c r="C40" s="31"/>
      <c r="D40" s="365" t="s">
        <v>59</v>
      </c>
      <c r="E40" s="364">
        <f t="shared" si="0"/>
        <v>0</v>
      </c>
      <c r="F40" s="556"/>
      <c r="G40" s="556"/>
      <c r="H40" s="556"/>
      <c r="I40" s="556"/>
      <c r="J40" s="556"/>
      <c r="K40" s="556"/>
      <c r="L40" s="556"/>
      <c r="M40" s="556"/>
      <c r="N40" s="556"/>
      <c r="O40" s="556"/>
      <c r="P40" s="362" t="s">
        <v>1949</v>
      </c>
      <c r="Q40" s="37"/>
    </row>
    <row r="41" spans="2:17" ht="16.5" customHeight="1" x14ac:dyDescent="0.2">
      <c r="B41" s="57" t="s">
        <v>2542</v>
      </c>
      <c r="C41" s="32"/>
      <c r="D41" s="363" t="s">
        <v>61</v>
      </c>
      <c r="E41" s="275">
        <f t="shared" si="0"/>
        <v>0</v>
      </c>
      <c r="F41" s="275">
        <f>SUM(F27:F40)</f>
        <v>0</v>
      </c>
      <c r="G41" s="275">
        <f t="shared" ref="G41:N41" si="1">SUM(G27:G40)</f>
        <v>0</v>
      </c>
      <c r="H41" s="275">
        <f t="shared" si="1"/>
        <v>0</v>
      </c>
      <c r="I41" s="275">
        <f t="shared" si="1"/>
        <v>0</v>
      </c>
      <c r="J41" s="275">
        <f t="shared" si="1"/>
        <v>0</v>
      </c>
      <c r="K41" s="275">
        <f t="shared" si="1"/>
        <v>0</v>
      </c>
      <c r="L41" s="275">
        <f t="shared" si="1"/>
        <v>0</v>
      </c>
      <c r="M41" s="275">
        <f t="shared" si="1"/>
        <v>0</v>
      </c>
      <c r="N41" s="275">
        <f t="shared" si="1"/>
        <v>0</v>
      </c>
      <c r="O41" s="275">
        <f>SUM(O27:O40)</f>
        <v>0</v>
      </c>
      <c r="P41" s="362" t="s">
        <v>1950</v>
      </c>
      <c r="Q41" s="37"/>
    </row>
    <row r="42" spans="2:17" ht="16.5" customHeight="1" x14ac:dyDescent="0.2">
      <c r="B42" s="59" t="s">
        <v>1951</v>
      </c>
      <c r="C42" s="31"/>
      <c r="D42" s="3"/>
      <c r="E42" s="1"/>
      <c r="F42" s="1"/>
      <c r="G42" s="1"/>
      <c r="H42" s="1"/>
      <c r="I42" s="1"/>
      <c r="J42" s="1"/>
      <c r="K42" s="1"/>
      <c r="L42" s="1"/>
      <c r="M42" s="1"/>
      <c r="N42" s="1"/>
      <c r="O42" s="1"/>
      <c r="P42" s="40"/>
      <c r="Q42" s="37"/>
    </row>
    <row r="43" spans="2:17" ht="16.5" customHeight="1" x14ac:dyDescent="0.2">
      <c r="B43" s="59" t="s">
        <v>563</v>
      </c>
      <c r="C43" s="32"/>
      <c r="D43" s="365" t="s">
        <v>61</v>
      </c>
      <c r="E43" s="364">
        <f>SUM(F43:O43)</f>
        <v>0</v>
      </c>
      <c r="F43" s="368"/>
      <c r="G43" s="368"/>
      <c r="H43" s="368"/>
      <c r="I43" s="368"/>
      <c r="J43" s="368"/>
      <c r="K43" s="368"/>
      <c r="L43" s="515"/>
      <c r="M43" s="368"/>
      <c r="N43" s="368"/>
      <c r="O43" s="368"/>
      <c r="P43" s="362" t="s">
        <v>1952</v>
      </c>
      <c r="Q43" s="37"/>
    </row>
    <row r="44" spans="2:17" ht="16.5" customHeight="1" x14ac:dyDescent="0.2">
      <c r="B44" s="59" t="s">
        <v>1953</v>
      </c>
      <c r="C44" s="32"/>
      <c r="D44" s="365" t="s">
        <v>61</v>
      </c>
      <c r="E44" s="364">
        <f>SUM(F44:O44)</f>
        <v>0</v>
      </c>
      <c r="F44" s="368"/>
      <c r="G44" s="368"/>
      <c r="H44" s="368"/>
      <c r="I44" s="368"/>
      <c r="J44" s="368"/>
      <c r="K44" s="368"/>
      <c r="L44" s="515"/>
      <c r="M44" s="368"/>
      <c r="N44" s="368"/>
      <c r="O44" s="368"/>
      <c r="P44" s="362" t="s">
        <v>1954</v>
      </c>
      <c r="Q44" s="37"/>
    </row>
    <row r="45" spans="2:17" ht="16.5" customHeight="1" thickBot="1" x14ac:dyDescent="0.25">
      <c r="B45" s="110" t="s">
        <v>573</v>
      </c>
      <c r="C45" s="111"/>
      <c r="D45" s="425" t="s">
        <v>61</v>
      </c>
      <c r="E45" s="364">
        <f>SUM(F45:O45)</f>
        <v>0</v>
      </c>
      <c r="F45" s="367">
        <f>F41-SUM(F43:F44)</f>
        <v>0</v>
      </c>
      <c r="G45" s="367">
        <f>G41-SUM(G43:G44)</f>
        <v>0</v>
      </c>
      <c r="H45" s="367">
        <f>H41-SUM(H43:H44)</f>
        <v>0</v>
      </c>
      <c r="I45" s="367">
        <f>I41-SUM(I43:I44)</f>
        <v>0</v>
      </c>
      <c r="J45" s="367">
        <f t="shared" ref="J45:O45" si="2">J41-SUM(J43:J44)</f>
        <v>0</v>
      </c>
      <c r="K45" s="367">
        <f t="shared" si="2"/>
        <v>0</v>
      </c>
      <c r="L45" s="367">
        <f t="shared" si="2"/>
        <v>0</v>
      </c>
      <c r="M45" s="367">
        <f t="shared" si="2"/>
        <v>0</v>
      </c>
      <c r="N45" s="367">
        <f>N41-SUM(N43:N44)</f>
        <v>0</v>
      </c>
      <c r="O45" s="367">
        <f t="shared" si="2"/>
        <v>0</v>
      </c>
      <c r="P45" s="362" t="s">
        <v>1955</v>
      </c>
      <c r="Q45" s="37"/>
    </row>
    <row r="46" spans="2:17" ht="16.149999999999999" customHeight="1" thickTop="1" thickBot="1" x14ac:dyDescent="0.25">
      <c r="B46" s="45"/>
      <c r="C46" s="45"/>
      <c r="D46" s="45"/>
      <c r="E46" s="45"/>
      <c r="F46" s="45"/>
      <c r="G46" s="45"/>
      <c r="H46" s="45"/>
      <c r="I46" s="45"/>
      <c r="J46" s="45"/>
      <c r="K46" s="45"/>
      <c r="L46" s="45"/>
      <c r="M46" s="45"/>
      <c r="N46" s="45"/>
      <c r="O46" s="45"/>
      <c r="P46" s="46"/>
    </row>
    <row r="47" spans="2:17" ht="16.5" customHeight="1" thickTop="1" thickBot="1" x14ac:dyDescent="0.25">
      <c r="B47" s="220"/>
      <c r="C47" s="523"/>
      <c r="D47" s="523"/>
      <c r="E47" s="523"/>
      <c r="F47" s="519" t="s">
        <v>2455</v>
      </c>
      <c r="G47" s="511">
        <v>6</v>
      </c>
    </row>
    <row r="48" spans="2:17" ht="16.5" customHeight="1" thickTop="1" x14ac:dyDescent="0.2">
      <c r="B48" s="48" t="s">
        <v>1957</v>
      </c>
      <c r="C48" s="49"/>
      <c r="D48" s="49"/>
      <c r="E48" s="422" t="s">
        <v>1915</v>
      </c>
      <c r="F48" s="423" t="s">
        <v>1956</v>
      </c>
      <c r="G48" s="428" t="s">
        <v>55</v>
      </c>
      <c r="H48" s="37"/>
    </row>
    <row r="49" spans="2:8" ht="16.5" customHeight="1" x14ac:dyDescent="0.2">
      <c r="B49" s="50"/>
      <c r="C49"/>
      <c r="D49" s="783"/>
      <c r="E49" s="669" t="s">
        <v>2598</v>
      </c>
      <c r="F49" s="669" t="s">
        <v>1877</v>
      </c>
      <c r="G49" s="39"/>
      <c r="H49" s="37"/>
    </row>
    <row r="50" spans="2:8" ht="16.5" customHeight="1" thickBot="1" x14ac:dyDescent="0.25">
      <c r="B50" s="51"/>
      <c r="C50" s="13"/>
      <c r="D50" s="784"/>
      <c r="E50" s="52" t="s">
        <v>56</v>
      </c>
      <c r="F50" s="52" t="s">
        <v>56</v>
      </c>
      <c r="G50" s="362" t="s">
        <v>57</v>
      </c>
      <c r="H50" s="37"/>
    </row>
    <row r="51" spans="2:8" ht="26.25" customHeight="1" thickBot="1" x14ac:dyDescent="0.25">
      <c r="B51" s="824" t="s">
        <v>2734</v>
      </c>
      <c r="C51" s="825"/>
      <c r="D51" s="425" t="s">
        <v>61</v>
      </c>
      <c r="E51" s="368"/>
      <c r="F51" s="371"/>
      <c r="G51" s="362" t="s">
        <v>1958</v>
      </c>
      <c r="H51" s="37"/>
    </row>
    <row r="52" spans="2:8" ht="16.5" customHeight="1" thickTop="1" thickBot="1" x14ac:dyDescent="0.25">
      <c r="B52" s="45"/>
      <c r="C52" s="45"/>
      <c r="D52" s="45"/>
      <c r="E52" s="45"/>
      <c r="F52" s="45"/>
      <c r="G52" s="46"/>
    </row>
    <row r="53" spans="2:8" ht="16.5" customHeight="1" thickTop="1" thickBot="1" x14ac:dyDescent="0.25">
      <c r="B53" s="220"/>
      <c r="C53" s="523"/>
      <c r="D53" s="523"/>
      <c r="E53" s="523"/>
      <c r="F53" s="519" t="s">
        <v>2455</v>
      </c>
      <c r="G53" s="511">
        <v>7</v>
      </c>
    </row>
    <row r="54" spans="2:8" ht="16.5" customHeight="1" thickTop="1" x14ac:dyDescent="0.2">
      <c r="B54" s="48" t="s">
        <v>1959</v>
      </c>
      <c r="C54" s="49"/>
      <c r="D54" s="49"/>
      <c r="E54" s="422" t="s">
        <v>1915</v>
      </c>
      <c r="F54" s="423" t="s">
        <v>1956</v>
      </c>
      <c r="G54" s="428" t="s">
        <v>55</v>
      </c>
      <c r="H54" s="37"/>
    </row>
    <row r="55" spans="2:8" ht="16.5" customHeight="1" x14ac:dyDescent="0.2">
      <c r="B55" s="50"/>
      <c r="C55"/>
      <c r="D55" s="783"/>
      <c r="E55" s="669" t="s">
        <v>2598</v>
      </c>
      <c r="F55" s="669" t="s">
        <v>1877</v>
      </c>
      <c r="G55" s="39"/>
      <c r="H55" s="37"/>
    </row>
    <row r="56" spans="2:8" ht="16.5" customHeight="1" thickBot="1" x14ac:dyDescent="0.25">
      <c r="B56" s="51"/>
      <c r="C56" s="13"/>
      <c r="D56" s="784"/>
      <c r="E56" s="52" t="s">
        <v>56</v>
      </c>
      <c r="F56" s="52" t="s">
        <v>56</v>
      </c>
      <c r="G56" s="362" t="s">
        <v>57</v>
      </c>
      <c r="H56" s="37"/>
    </row>
    <row r="57" spans="2:8" ht="16.5" customHeight="1" x14ac:dyDescent="0.2">
      <c r="B57" s="67" t="s">
        <v>1960</v>
      </c>
      <c r="C57" s="76"/>
      <c r="D57"/>
      <c r="E57" s="1"/>
      <c r="F57" s="1"/>
      <c r="G57" s="40"/>
      <c r="H57" s="37"/>
    </row>
    <row r="58" spans="2:8" ht="16.5" customHeight="1" x14ac:dyDescent="0.2">
      <c r="B58" s="59" t="s">
        <v>1961</v>
      </c>
      <c r="C58" s="32"/>
      <c r="D58" s="365" t="s">
        <v>59</v>
      </c>
      <c r="E58" s="368"/>
      <c r="F58" s="371"/>
      <c r="G58" s="362" t="s">
        <v>1962</v>
      </c>
      <c r="H58" s="37"/>
    </row>
    <row r="59" spans="2:8" ht="16.5" customHeight="1" x14ac:dyDescent="0.2">
      <c r="B59" s="59" t="s">
        <v>1963</v>
      </c>
      <c r="C59" s="31"/>
      <c r="D59" s="365" t="s">
        <v>59</v>
      </c>
      <c r="E59" s="368"/>
      <c r="F59" s="371"/>
      <c r="G59" s="362" t="s">
        <v>1964</v>
      </c>
      <c r="H59" s="37"/>
    </row>
    <row r="60" spans="2:8" ht="16.5" customHeight="1" x14ac:dyDescent="0.2">
      <c r="B60" s="59" t="s">
        <v>729</v>
      </c>
      <c r="C60" s="32"/>
      <c r="D60" s="365" t="s">
        <v>59</v>
      </c>
      <c r="E60" s="368"/>
      <c r="F60" s="371"/>
      <c r="G60" s="362" t="s">
        <v>1965</v>
      </c>
      <c r="H60" s="37"/>
    </row>
    <row r="61" spans="2:8" ht="16.5" customHeight="1" thickBot="1" x14ac:dyDescent="0.25">
      <c r="B61" s="59" t="s">
        <v>687</v>
      </c>
      <c r="C61" s="32"/>
      <c r="D61" s="365" t="s">
        <v>59</v>
      </c>
      <c r="E61" s="368"/>
      <c r="F61" s="371"/>
      <c r="G61" s="362" t="s">
        <v>1966</v>
      </c>
      <c r="H61" s="37"/>
    </row>
    <row r="62" spans="2:8" ht="16.5" customHeight="1" x14ac:dyDescent="0.2">
      <c r="B62" s="57" t="s">
        <v>1967</v>
      </c>
      <c r="C62" s="32"/>
      <c r="D62" s="365" t="s">
        <v>59</v>
      </c>
      <c r="E62" s="275">
        <f>SUM(E58:E61)</f>
        <v>0</v>
      </c>
      <c r="F62" s="275">
        <f>SUM(F58:F61)</f>
        <v>0</v>
      </c>
      <c r="G62" s="362" t="s">
        <v>1968</v>
      </c>
      <c r="H62" s="37"/>
    </row>
    <row r="63" spans="2:8" ht="16.5" customHeight="1" thickBot="1" x14ac:dyDescent="0.25">
      <c r="B63" s="59" t="s">
        <v>1969</v>
      </c>
      <c r="C63" s="32"/>
      <c r="D63" s="365" t="s">
        <v>61</v>
      </c>
      <c r="E63" s="368"/>
      <c r="F63" s="371"/>
      <c r="G63" s="362" t="s">
        <v>1970</v>
      </c>
      <c r="H63" s="37"/>
    </row>
    <row r="64" spans="2:8" ht="16.5" customHeight="1" x14ac:dyDescent="0.2">
      <c r="B64" s="57" t="s">
        <v>2671</v>
      </c>
      <c r="C64" s="32"/>
      <c r="D64" s="365" t="s">
        <v>59</v>
      </c>
      <c r="E64" s="275">
        <f>SUM(E62:E63)</f>
        <v>0</v>
      </c>
      <c r="F64" s="275">
        <f>SUM(F62:F63)</f>
        <v>0</v>
      </c>
      <c r="G64" s="362" t="s">
        <v>1971</v>
      </c>
      <c r="H64" s="37"/>
    </row>
    <row r="65" spans="2:8" ht="16.5" customHeight="1" thickBot="1" x14ac:dyDescent="0.25">
      <c r="B65" s="65" t="s">
        <v>2672</v>
      </c>
      <c r="C65" s="111"/>
      <c r="D65" s="425" t="s">
        <v>61</v>
      </c>
      <c r="E65" s="368"/>
      <c r="F65" s="371"/>
      <c r="G65" s="362" t="s">
        <v>1972</v>
      </c>
      <c r="H65" s="37"/>
    </row>
    <row r="66" spans="2:8" ht="16.5" customHeight="1" thickTop="1" x14ac:dyDescent="0.2">
      <c r="B66" s="178"/>
      <c r="C66" s="45"/>
      <c r="D66" s="45"/>
      <c r="E66" s="45"/>
      <c r="F66" s="45"/>
      <c r="G66" s="46"/>
    </row>
    <row r="67" spans="2:8" ht="16.5" customHeight="1" x14ac:dyDescent="0.2">
      <c r="B67" s="21"/>
    </row>
    <row r="68" spans="2:8" ht="16.5" customHeight="1" x14ac:dyDescent="0.2"/>
    <row r="69" spans="2:8" ht="16.5" customHeight="1" x14ac:dyDescent="0.2"/>
    <row r="70" spans="2:8" ht="16.5" customHeight="1" x14ac:dyDescent="0.2"/>
    <row r="71" spans="2:8" ht="16.5" customHeight="1" x14ac:dyDescent="0.2"/>
    <row r="72" spans="2:8" ht="16.5" customHeight="1" x14ac:dyDescent="0.2"/>
    <row r="73" spans="2:8" ht="16.5" customHeight="1" x14ac:dyDescent="0.2"/>
    <row r="74" spans="2:8" ht="16.5" customHeight="1" x14ac:dyDescent="0.2"/>
    <row r="75" spans="2:8" ht="16.5" customHeight="1" x14ac:dyDescent="0.2"/>
    <row r="76" spans="2:8" ht="16.5" customHeight="1" x14ac:dyDescent="0.2"/>
    <row r="77" spans="2:8" ht="16.5" customHeight="1" x14ac:dyDescent="0.2"/>
  </sheetData>
  <sheetProtection algorithmName="SHA-512" hashValue="Mnvfqdi9Rw0itqblmE0L8/QfIeTfgzj1XaGu/4sEG/3H+H+xoutQGMwvw5gQExPkhzZLWGJUA41EsTX84x4Krw==" saltValue="N2CGuvTs90701KGXDaSwhQ==" spinCount="100000" sheet="1" objects="1" scenarios="1"/>
  <mergeCells count="5">
    <mergeCell ref="D7:D9"/>
    <mergeCell ref="D24:D26"/>
    <mergeCell ref="B51:C51"/>
    <mergeCell ref="D49:D50"/>
    <mergeCell ref="D55:D56"/>
  </mergeCells>
  <conditionalFormatting sqref="B47:E47 B53:E53">
    <cfRule type="expression" dxfId="3" priority="5">
      <formula>IF(sysPeriod="M09",0,1)</formula>
    </cfRule>
  </conditionalFormatting>
  <dataValidations count="2">
    <dataValidation allowBlank="1" showInputMessage="1" showErrorMessage="1" promptTitle="Clinician pension tax provision" prompt="This column is to capture provisions held for lump sums due to clinicians on retirement where 'scheme pays' is expected to be used to settle the additional tax liability under the 2019/20 scheme._x000a_" sqref="M22" xr:uid="{FAC7BEE5-C6EB-4BD3-9A5B-1CD18EFA60A9}"/>
    <dataValidation allowBlank="1" showInputMessage="1" showErrorMessage="1" promptTitle="Lease dilapidations - capital" prompt="Following implementation of IFRS 16, any new amounts provided for dilapidation provisions should be capitalised in the right of use asset. " sqref="L22" xr:uid="{61DE533D-1548-4084-9F3F-51D20CF098F5}"/>
  </dataValidations>
  <pageMargins left="0.23622047244094491" right="0.23622047244094491" top="0.74803149606299213" bottom="0.74803149606299213" header="0.31496062992125984" footer="0.31496062992125984"/>
  <pageSetup paperSize="9" scale="45" fitToHeight="3" orientation="portrait" r:id="rId1"/>
  <rowBreaks count="1" manualBreakCount="1">
    <brk id="47" min="1"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E5129-FACB-4029-8ADB-5B91C49AEC29}">
  <sheetPr codeName="Sheet84">
    <tabColor theme="2"/>
    <pageSetUpPr fitToPage="1"/>
  </sheetPr>
  <dimension ref="B1:N110"/>
  <sheetViews>
    <sheetView showGridLines="0" zoomScale="85" zoomScaleNormal="85" workbookViewId="0"/>
  </sheetViews>
  <sheetFormatPr defaultColWidth="9.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34" width="13.28515625" style="15" customWidth="1"/>
    <col min="35" max="16384" width="9.28515625" style="15"/>
  </cols>
  <sheetData>
    <row r="1" spans="2:14" ht="18.75" customHeight="1" x14ac:dyDescent="0.2">
      <c r="B1" s="16"/>
    </row>
    <row r="2" spans="2:14" ht="18.75" customHeight="1" x14ac:dyDescent="0.25">
      <c r="B2" s="17" t="s">
        <v>2456</v>
      </c>
    </row>
    <row r="3" spans="2:14" ht="18.75" customHeight="1" x14ac:dyDescent="0.25">
      <c r="B3" s="17" t="str">
        <f ca="1">MID(CELL("filename",E3),FIND("]",CELL("filename",E4))+1,99)</f>
        <v>TAC24 On-SoFP PFI</v>
      </c>
    </row>
    <row r="4" spans="2:14" ht="18.75" customHeight="1" thickBot="1" x14ac:dyDescent="0.25">
      <c r="B4" s="18" t="s">
        <v>3</v>
      </c>
    </row>
    <row r="5" spans="2:14" ht="16.149999999999999" customHeight="1" thickTop="1" thickBot="1" x14ac:dyDescent="0.25">
      <c r="B5" s="35"/>
      <c r="C5" s="35"/>
      <c r="D5" s="35"/>
      <c r="E5" s="35"/>
      <c r="F5" s="35"/>
      <c r="G5" s="35"/>
      <c r="H5" s="35"/>
      <c r="I5" s="35"/>
      <c r="J5" s="35"/>
      <c r="K5" s="35"/>
      <c r="L5" s="519" t="s">
        <v>2455</v>
      </c>
      <c r="M5" s="511">
        <v>1</v>
      </c>
    </row>
    <row r="6" spans="2:14" ht="16.149999999999999" customHeight="1" thickTop="1" x14ac:dyDescent="0.2">
      <c r="B6" s="790" t="s">
        <v>1973</v>
      </c>
      <c r="C6" s="49"/>
      <c r="D6" s="49"/>
      <c r="E6" s="422" t="s">
        <v>1974</v>
      </c>
      <c r="F6" s="422" t="s">
        <v>1975</v>
      </c>
      <c r="G6" s="422" t="s">
        <v>1976</v>
      </c>
      <c r="H6" s="422" t="s">
        <v>1977</v>
      </c>
      <c r="I6" s="423" t="s">
        <v>1978</v>
      </c>
      <c r="J6" s="423" t="s">
        <v>1979</v>
      </c>
      <c r="K6" s="423" t="s">
        <v>1980</v>
      </c>
      <c r="L6" s="423" t="s">
        <v>1981</v>
      </c>
      <c r="M6" s="428" t="s">
        <v>55</v>
      </c>
      <c r="N6" s="37"/>
    </row>
    <row r="7" spans="2:14" ht="25.5" x14ac:dyDescent="0.2">
      <c r="B7" s="791"/>
      <c r="C7"/>
      <c r="D7" s="783" t="s">
        <v>2</v>
      </c>
      <c r="E7" s="27" t="s">
        <v>19</v>
      </c>
      <c r="F7" s="27" t="s">
        <v>1982</v>
      </c>
      <c r="G7" s="27" t="s">
        <v>1983</v>
      </c>
      <c r="H7" s="27" t="s">
        <v>1984</v>
      </c>
      <c r="I7" s="27" t="s">
        <v>19</v>
      </c>
      <c r="J7" s="27" t="s">
        <v>1982</v>
      </c>
      <c r="K7" s="27" t="s">
        <v>1983</v>
      </c>
      <c r="L7" s="27" t="s">
        <v>1984</v>
      </c>
      <c r="M7" s="39"/>
      <c r="N7" s="37"/>
    </row>
    <row r="8" spans="2:14" ht="16.149999999999999" customHeight="1" x14ac:dyDescent="0.2">
      <c r="B8" s="50"/>
      <c r="C8"/>
      <c r="D8" s="783"/>
      <c r="E8" s="669" t="s">
        <v>2598</v>
      </c>
      <c r="F8" s="669" t="s">
        <v>2598</v>
      </c>
      <c r="G8" s="669" t="s">
        <v>2598</v>
      </c>
      <c r="H8" s="669" t="s">
        <v>2598</v>
      </c>
      <c r="I8" s="669" t="s">
        <v>1877</v>
      </c>
      <c r="J8" s="669" t="s">
        <v>1877</v>
      </c>
      <c r="K8" s="669" t="s">
        <v>1877</v>
      </c>
      <c r="L8" s="669" t="s">
        <v>1877</v>
      </c>
      <c r="M8" s="39"/>
      <c r="N8" s="37"/>
    </row>
    <row r="9" spans="2:14" ht="16.149999999999999" customHeight="1" thickBot="1" x14ac:dyDescent="0.25">
      <c r="B9" s="51"/>
      <c r="C9" s="13"/>
      <c r="D9" s="784"/>
      <c r="E9" s="52" t="s">
        <v>56</v>
      </c>
      <c r="F9" s="52" t="s">
        <v>56</v>
      </c>
      <c r="G9" s="52" t="s">
        <v>56</v>
      </c>
      <c r="H9" s="52" t="s">
        <v>56</v>
      </c>
      <c r="I9" s="52" t="s">
        <v>56</v>
      </c>
      <c r="J9" s="52" t="s">
        <v>56</v>
      </c>
      <c r="K9" s="52" t="s">
        <v>56</v>
      </c>
      <c r="L9" s="52" t="s">
        <v>56</v>
      </c>
      <c r="M9" s="362" t="s">
        <v>57</v>
      </c>
      <c r="N9" s="37"/>
    </row>
    <row r="10" spans="2:14" ht="16.149999999999999" customHeight="1" x14ac:dyDescent="0.2">
      <c r="B10" s="191" t="s">
        <v>1985</v>
      </c>
      <c r="C10" s="123"/>
      <c r="D10" s="274" t="s">
        <v>61</v>
      </c>
      <c r="E10" s="275">
        <f t="shared" ref="E10:L10" si="0">SUM(E12:E14)</f>
        <v>0</v>
      </c>
      <c r="F10" s="275">
        <f>SUM(F12:F14)</f>
        <v>0</v>
      </c>
      <c r="G10" s="275">
        <f t="shared" si="0"/>
        <v>0</v>
      </c>
      <c r="H10" s="275">
        <f t="shared" si="0"/>
        <v>0</v>
      </c>
      <c r="I10" s="275">
        <f t="shared" si="0"/>
        <v>0</v>
      </c>
      <c r="J10" s="275">
        <f t="shared" si="0"/>
        <v>0</v>
      </c>
      <c r="K10" s="275">
        <f t="shared" si="0"/>
        <v>0</v>
      </c>
      <c r="L10" s="275">
        <f t="shared" si="0"/>
        <v>0</v>
      </c>
      <c r="M10" s="362" t="s">
        <v>1986</v>
      </c>
      <c r="N10" s="37"/>
    </row>
    <row r="11" spans="2:14" ht="16.149999999999999" customHeight="1" x14ac:dyDescent="0.2">
      <c r="B11" s="197" t="s">
        <v>1987</v>
      </c>
      <c r="C11" s="98"/>
      <c r="D11"/>
      <c r="E11" s="1"/>
      <c r="F11" s="1"/>
      <c r="G11" s="1"/>
      <c r="H11" s="1"/>
      <c r="I11" s="1"/>
      <c r="J11" s="1"/>
      <c r="K11" s="1"/>
      <c r="L11" s="1"/>
      <c r="M11" s="40"/>
      <c r="N11" s="37"/>
    </row>
    <row r="12" spans="2:14" ht="16.149999999999999" customHeight="1" x14ac:dyDescent="0.2">
      <c r="B12" s="194" t="s">
        <v>38</v>
      </c>
      <c r="C12" s="99"/>
      <c r="D12" s="370" t="s">
        <v>61</v>
      </c>
      <c r="E12" s="364">
        <f>SUM(F12:H12)</f>
        <v>0</v>
      </c>
      <c r="F12" s="368"/>
      <c r="G12" s="368"/>
      <c r="H12" s="368"/>
      <c r="I12" s="364">
        <f>SUM(J12:L12)</f>
        <v>0</v>
      </c>
      <c r="J12" s="371"/>
      <c r="K12" s="371"/>
      <c r="L12" s="371"/>
      <c r="M12" s="362" t="s">
        <v>1988</v>
      </c>
      <c r="N12" s="37"/>
    </row>
    <row r="13" spans="2:14" ht="16.149999999999999" customHeight="1" x14ac:dyDescent="0.2">
      <c r="B13" s="194" t="s">
        <v>39</v>
      </c>
      <c r="C13" s="99"/>
      <c r="D13" s="370" t="s">
        <v>61</v>
      </c>
      <c r="E13" s="364">
        <f t="shared" ref="E13:E19" si="1">SUM(F13:H13)</f>
        <v>0</v>
      </c>
      <c r="F13" s="368"/>
      <c r="G13" s="368"/>
      <c r="H13" s="368"/>
      <c r="I13" s="364">
        <f>SUM(J13:L13)</f>
        <v>0</v>
      </c>
      <c r="J13" s="371"/>
      <c r="K13" s="371"/>
      <c r="L13" s="371"/>
      <c r="M13" s="362" t="s">
        <v>1989</v>
      </c>
      <c r="N13" s="37"/>
    </row>
    <row r="14" spans="2:14" ht="16.149999999999999" customHeight="1" x14ac:dyDescent="0.2">
      <c r="B14" s="194" t="s">
        <v>40</v>
      </c>
      <c r="C14" s="99"/>
      <c r="D14" s="370" t="s">
        <v>61</v>
      </c>
      <c r="E14" s="364">
        <f t="shared" si="1"/>
        <v>0</v>
      </c>
      <c r="F14" s="368"/>
      <c r="G14" s="368"/>
      <c r="H14" s="368"/>
      <c r="I14" s="364">
        <f>SUM(J14:L14)</f>
        <v>0</v>
      </c>
      <c r="J14" s="371"/>
      <c r="K14" s="371"/>
      <c r="L14" s="371"/>
      <c r="M14" s="362" t="s">
        <v>1990</v>
      </c>
      <c r="N14" s="37"/>
    </row>
    <row r="15" spans="2:14" ht="16.149999999999999" customHeight="1" thickBot="1" x14ac:dyDescent="0.25">
      <c r="B15" s="112" t="s">
        <v>1848</v>
      </c>
      <c r="C15"/>
      <c r="D15" s="370" t="s">
        <v>59</v>
      </c>
      <c r="E15" s="364">
        <f t="shared" si="1"/>
        <v>0</v>
      </c>
      <c r="F15" s="368"/>
      <c r="G15" s="368"/>
      <c r="H15" s="368"/>
      <c r="I15" s="364">
        <f>SUM(J15:L15)</f>
        <v>0</v>
      </c>
      <c r="J15" s="371"/>
      <c r="K15" s="371"/>
      <c r="L15" s="371"/>
      <c r="M15" s="362" t="s">
        <v>1991</v>
      </c>
      <c r="N15" s="37"/>
    </row>
    <row r="16" spans="2:14" ht="16.149999999999999" customHeight="1" x14ac:dyDescent="0.2">
      <c r="B16" s="223" t="s">
        <v>1992</v>
      </c>
      <c r="C16" s="369" t="s">
        <v>0</v>
      </c>
      <c r="D16" s="370" t="s">
        <v>61</v>
      </c>
      <c r="E16" s="275">
        <f>E10+E15</f>
        <v>0</v>
      </c>
      <c r="F16" s="275">
        <f>F10+F15</f>
        <v>0</v>
      </c>
      <c r="G16" s="275">
        <f>G10+G15</f>
        <v>0</v>
      </c>
      <c r="H16" s="275">
        <f t="shared" ref="H16:L16" si="2">H10+H15</f>
        <v>0</v>
      </c>
      <c r="I16" s="275">
        <f t="shared" si="2"/>
        <v>0</v>
      </c>
      <c r="J16" s="275">
        <f t="shared" si="2"/>
        <v>0</v>
      </c>
      <c r="K16" s="275">
        <f t="shared" si="2"/>
        <v>0</v>
      </c>
      <c r="L16" s="275">
        <f t="shared" si="2"/>
        <v>0</v>
      </c>
      <c r="M16" s="362" t="s">
        <v>1993</v>
      </c>
      <c r="N16" s="37"/>
    </row>
    <row r="17" spans="2:14" ht="16.149999999999999" customHeight="1" x14ac:dyDescent="0.2">
      <c r="B17" s="56" t="s">
        <v>38</v>
      </c>
      <c r="C17"/>
      <c r="D17" s="370" t="s">
        <v>61</v>
      </c>
      <c r="E17" s="364">
        <f t="shared" si="1"/>
        <v>0</v>
      </c>
      <c r="F17" s="364">
        <f>F16-SUM(F18:F19)</f>
        <v>0</v>
      </c>
      <c r="G17" s="364">
        <f>G16-SUM(G18:G19)</f>
        <v>0</v>
      </c>
      <c r="H17" s="364">
        <f>H16-SUM(H18:H19)</f>
        <v>0</v>
      </c>
      <c r="I17" s="364">
        <f>SUM(J17:L17)</f>
        <v>0</v>
      </c>
      <c r="J17" s="364">
        <f>J16-SUM(J18:J19)</f>
        <v>0</v>
      </c>
      <c r="K17" s="364">
        <f>K16-SUM(K18:K19)</f>
        <v>0</v>
      </c>
      <c r="L17" s="364">
        <f>L16-SUM(L18:L19)</f>
        <v>0</v>
      </c>
      <c r="M17" s="362" t="s">
        <v>1994</v>
      </c>
      <c r="N17" s="37"/>
    </row>
    <row r="18" spans="2:14" ht="16.149999999999999" customHeight="1" x14ac:dyDescent="0.2">
      <c r="B18" s="124" t="s">
        <v>39</v>
      </c>
      <c r="C18" s="100"/>
      <c r="D18" s="370" t="s">
        <v>61</v>
      </c>
      <c r="E18" s="364">
        <f t="shared" si="1"/>
        <v>0</v>
      </c>
      <c r="F18" s="368"/>
      <c r="G18" s="368"/>
      <c r="H18" s="368"/>
      <c r="I18" s="364">
        <f>SUM(J18:L18)</f>
        <v>0</v>
      </c>
      <c r="J18" s="371"/>
      <c r="K18" s="371"/>
      <c r="L18" s="371"/>
      <c r="M18" s="362" t="s">
        <v>1995</v>
      </c>
      <c r="N18" s="37"/>
    </row>
    <row r="19" spans="2:14" ht="16.149999999999999" customHeight="1" thickBot="1" x14ac:dyDescent="0.25">
      <c r="B19" s="139" t="s">
        <v>40</v>
      </c>
      <c r="C19" s="66"/>
      <c r="D19" s="418" t="s">
        <v>61</v>
      </c>
      <c r="E19" s="364">
        <f t="shared" si="1"/>
        <v>0</v>
      </c>
      <c r="F19" s="368"/>
      <c r="G19" s="368"/>
      <c r="H19" s="368"/>
      <c r="I19" s="364">
        <f>SUM(J19:L19)</f>
        <v>0</v>
      </c>
      <c r="J19" s="371"/>
      <c r="K19" s="371"/>
      <c r="L19" s="371"/>
      <c r="M19" s="362" t="s">
        <v>1996</v>
      </c>
      <c r="N19" s="37"/>
    </row>
    <row r="20" spans="2:14" ht="16.149999999999999" customHeight="1" thickTop="1" thickBot="1" x14ac:dyDescent="0.25">
      <c r="B20" s="45"/>
      <c r="C20" s="45"/>
      <c r="D20" s="45"/>
      <c r="E20" s="45"/>
      <c r="F20" s="45"/>
      <c r="G20" s="45"/>
      <c r="H20" s="45"/>
      <c r="I20" s="45"/>
      <c r="J20" s="45"/>
      <c r="K20" s="45"/>
      <c r="L20" s="45"/>
      <c r="M20" s="46"/>
    </row>
    <row r="21" spans="2:14" ht="16.149999999999999" customHeight="1" thickTop="1" thickBot="1" x14ac:dyDescent="0.25">
      <c r="B21" s="35"/>
      <c r="C21" s="35"/>
      <c r="D21" s="35"/>
      <c r="E21" s="35"/>
      <c r="F21" s="35"/>
      <c r="G21" s="35"/>
      <c r="H21" s="35"/>
      <c r="I21" s="35"/>
      <c r="J21" s="35"/>
      <c r="K21" s="35"/>
      <c r="L21" s="519" t="s">
        <v>2455</v>
      </c>
      <c r="M21" s="511">
        <v>2</v>
      </c>
    </row>
    <row r="22" spans="2:14" ht="16.149999999999999" customHeight="1" thickTop="1" x14ac:dyDescent="0.2">
      <c r="B22" s="790" t="s">
        <v>2673</v>
      </c>
      <c r="C22" s="49"/>
      <c r="D22" s="49"/>
      <c r="E22" s="422" t="s">
        <v>1974</v>
      </c>
      <c r="F22" s="422" t="s">
        <v>1975</v>
      </c>
      <c r="G22" s="422" t="s">
        <v>1976</v>
      </c>
      <c r="H22" s="422" t="s">
        <v>1977</v>
      </c>
      <c r="I22" s="423" t="s">
        <v>1978</v>
      </c>
      <c r="J22" s="423" t="s">
        <v>1979</v>
      </c>
      <c r="K22" s="423" t="s">
        <v>1980</v>
      </c>
      <c r="L22" s="423" t="s">
        <v>1981</v>
      </c>
      <c r="M22" s="428" t="s">
        <v>55</v>
      </c>
      <c r="N22" s="37"/>
    </row>
    <row r="23" spans="2:14" ht="25.5" x14ac:dyDescent="0.2">
      <c r="B23" s="791"/>
      <c r="C23"/>
      <c r="D23" s="783" t="s">
        <v>2</v>
      </c>
      <c r="E23" s="27" t="s">
        <v>19</v>
      </c>
      <c r="F23" s="27" t="s">
        <v>1982</v>
      </c>
      <c r="G23" s="27" t="s">
        <v>1983</v>
      </c>
      <c r="H23" s="27" t="s">
        <v>1984</v>
      </c>
      <c r="I23" s="27" t="s">
        <v>19</v>
      </c>
      <c r="J23" s="27" t="s">
        <v>1982</v>
      </c>
      <c r="K23" s="27" t="s">
        <v>1983</v>
      </c>
      <c r="L23" s="27" t="s">
        <v>1984</v>
      </c>
      <c r="M23" s="39"/>
      <c r="N23" s="37"/>
    </row>
    <row r="24" spans="2:14" ht="16.149999999999999" customHeight="1" x14ac:dyDescent="0.2">
      <c r="B24" s="631"/>
      <c r="C24"/>
      <c r="D24" s="783"/>
      <c r="E24" s="669" t="s">
        <v>2598</v>
      </c>
      <c r="F24" s="669" t="s">
        <v>2598</v>
      </c>
      <c r="G24" s="669" t="s">
        <v>2598</v>
      </c>
      <c r="H24" s="669" t="s">
        <v>2598</v>
      </c>
      <c r="I24" s="669" t="s">
        <v>1877</v>
      </c>
      <c r="J24" s="669" t="s">
        <v>1877</v>
      </c>
      <c r="K24" s="669" t="s">
        <v>1877</v>
      </c>
      <c r="L24" s="669" t="s">
        <v>1877</v>
      </c>
      <c r="M24" s="39"/>
      <c r="N24" s="37"/>
    </row>
    <row r="25" spans="2:14" ht="16.149999999999999" customHeight="1" thickBot="1" x14ac:dyDescent="0.25">
      <c r="B25" s="632"/>
      <c r="C25" s="13"/>
      <c r="D25" s="784"/>
      <c r="E25" s="52" t="s">
        <v>56</v>
      </c>
      <c r="F25" s="52" t="s">
        <v>56</v>
      </c>
      <c r="G25" s="52" t="s">
        <v>56</v>
      </c>
      <c r="H25" s="52" t="s">
        <v>56</v>
      </c>
      <c r="I25" s="52" t="s">
        <v>56</v>
      </c>
      <c r="J25" s="52" t="s">
        <v>56</v>
      </c>
      <c r="K25" s="52" t="s">
        <v>56</v>
      </c>
      <c r="L25" s="52" t="s">
        <v>56</v>
      </c>
      <c r="M25" s="362" t="s">
        <v>57</v>
      </c>
      <c r="N25" s="37"/>
    </row>
    <row r="26" spans="2:14" ht="25.5" x14ac:dyDescent="0.2">
      <c r="B26" s="102" t="s">
        <v>2674</v>
      </c>
      <c r="C26" s="369" t="s">
        <v>0</v>
      </c>
      <c r="D26" s="274" t="s">
        <v>61</v>
      </c>
      <c r="E26" s="275">
        <f>SUM(E28:E30)</f>
        <v>0</v>
      </c>
      <c r="F26" s="275">
        <f>SUM(F28:F30)</f>
        <v>0</v>
      </c>
      <c r="G26" s="275">
        <f t="shared" ref="G26:L26" si="3">SUM(G28:G30)</f>
        <v>0</v>
      </c>
      <c r="H26" s="275">
        <f t="shared" si="3"/>
        <v>0</v>
      </c>
      <c r="I26" s="275">
        <f t="shared" si="3"/>
        <v>0</v>
      </c>
      <c r="J26" s="275">
        <f t="shared" si="3"/>
        <v>0</v>
      </c>
      <c r="K26" s="275">
        <f>SUM(K28:K30)</f>
        <v>0</v>
      </c>
      <c r="L26" s="275">
        <f t="shared" si="3"/>
        <v>0</v>
      </c>
      <c r="M26" s="362" t="s">
        <v>1997</v>
      </c>
      <c r="N26" s="37"/>
    </row>
    <row r="27" spans="2:14" ht="16.149999999999999" customHeight="1" x14ac:dyDescent="0.2">
      <c r="B27" s="192" t="s">
        <v>1998</v>
      </c>
      <c r="C27" s="98"/>
      <c r="D27"/>
      <c r="E27" s="1"/>
      <c r="F27" s="1"/>
      <c r="G27" s="1"/>
      <c r="H27" s="1"/>
      <c r="I27" s="1"/>
      <c r="J27" s="1"/>
      <c r="K27" s="1"/>
      <c r="L27" s="1"/>
      <c r="M27" s="40"/>
      <c r="N27" s="37"/>
    </row>
    <row r="28" spans="2:14" ht="16.149999999999999" customHeight="1" x14ac:dyDescent="0.2">
      <c r="B28" s="194" t="s">
        <v>38</v>
      </c>
      <c r="C28" s="99"/>
      <c r="D28" s="370" t="s">
        <v>61</v>
      </c>
      <c r="E28" s="364">
        <f>SUM(F28:H28)</f>
        <v>0</v>
      </c>
      <c r="F28" s="368"/>
      <c r="G28" s="368"/>
      <c r="H28" s="368"/>
      <c r="I28" s="364">
        <f>SUM(J28:L28)</f>
        <v>0</v>
      </c>
      <c r="J28" s="371"/>
      <c r="K28" s="371"/>
      <c r="L28" s="371"/>
      <c r="M28" s="362" t="s">
        <v>1999</v>
      </c>
      <c r="N28" s="37"/>
    </row>
    <row r="29" spans="2:14" ht="16.149999999999999" customHeight="1" x14ac:dyDescent="0.2">
      <c r="B29" s="194" t="s">
        <v>39</v>
      </c>
      <c r="C29" s="99"/>
      <c r="D29" s="370" t="s">
        <v>61</v>
      </c>
      <c r="E29" s="364">
        <f>SUM(F29:H29)</f>
        <v>0</v>
      </c>
      <c r="F29" s="368"/>
      <c r="G29" s="368"/>
      <c r="H29" s="368"/>
      <c r="I29" s="364">
        <f>SUM(J29:L29)</f>
        <v>0</v>
      </c>
      <c r="J29" s="371"/>
      <c r="K29" s="371"/>
      <c r="L29" s="371"/>
      <c r="M29" s="362" t="s">
        <v>2000</v>
      </c>
      <c r="N29" s="37"/>
    </row>
    <row r="30" spans="2:14" ht="16.149999999999999" customHeight="1" thickBot="1" x14ac:dyDescent="0.25">
      <c r="B30" s="139" t="s">
        <v>40</v>
      </c>
      <c r="C30" s="66"/>
      <c r="D30" s="418" t="s">
        <v>61</v>
      </c>
      <c r="E30" s="364">
        <f>SUM(F30:H30)</f>
        <v>0</v>
      </c>
      <c r="F30" s="368"/>
      <c r="G30" s="368"/>
      <c r="H30" s="368"/>
      <c r="I30" s="364">
        <f>SUM(J30:L30)</f>
        <v>0</v>
      </c>
      <c r="J30" s="371"/>
      <c r="K30" s="371"/>
      <c r="L30" s="371"/>
      <c r="M30" s="362" t="s">
        <v>2001</v>
      </c>
      <c r="N30" s="37"/>
    </row>
    <row r="31" spans="2:14" ht="13.5" thickTop="1" x14ac:dyDescent="0.2">
      <c r="B31" s="45"/>
      <c r="C31" s="45"/>
      <c r="D31" s="45"/>
      <c r="E31" s="45"/>
      <c r="F31" s="45"/>
      <c r="G31" s="45"/>
      <c r="H31" s="45"/>
      <c r="I31" s="45"/>
      <c r="J31" s="45"/>
      <c r="K31" s="45"/>
      <c r="L31" s="45"/>
      <c r="M31" s="46"/>
    </row>
    <row r="32" spans="2:14" ht="13.5" thickBot="1" x14ac:dyDescent="0.25">
      <c r="M32" s="217"/>
    </row>
    <row r="33" spans="2:14" ht="14.25" thickTop="1" thickBot="1" x14ac:dyDescent="0.25">
      <c r="L33" s="519" t="s">
        <v>2455</v>
      </c>
      <c r="M33" s="509">
        <v>4</v>
      </c>
    </row>
    <row r="34" spans="2:14" ht="16.5" customHeight="1" thickTop="1" x14ac:dyDescent="0.2">
      <c r="B34" s="790" t="s">
        <v>2676</v>
      </c>
      <c r="C34" s="49"/>
      <c r="D34" s="49"/>
      <c r="E34" s="574" t="s">
        <v>1974</v>
      </c>
      <c r="F34" s="574" t="s">
        <v>1975</v>
      </c>
      <c r="G34" s="574" t="s">
        <v>1976</v>
      </c>
      <c r="H34" s="574" t="s">
        <v>1977</v>
      </c>
      <c r="I34" s="569" t="s">
        <v>1978</v>
      </c>
      <c r="J34" s="569" t="s">
        <v>1979</v>
      </c>
      <c r="K34" s="569" t="s">
        <v>1980</v>
      </c>
      <c r="L34" s="705" t="s">
        <v>1981</v>
      </c>
      <c r="M34" s="720" t="s">
        <v>55</v>
      </c>
    </row>
    <row r="35" spans="2:14" ht="26.45" customHeight="1" x14ac:dyDescent="0.2">
      <c r="B35" s="791"/>
      <c r="C35"/>
      <c r="D35" s="783" t="s">
        <v>2</v>
      </c>
      <c r="E35" s="27" t="s">
        <v>19</v>
      </c>
      <c r="F35" s="27" t="s">
        <v>1982</v>
      </c>
      <c r="G35" s="27" t="s">
        <v>1983</v>
      </c>
      <c r="H35" s="27" t="s">
        <v>1984</v>
      </c>
      <c r="I35" s="27" t="s">
        <v>19</v>
      </c>
      <c r="J35" s="27" t="s">
        <v>1982</v>
      </c>
      <c r="K35" s="27" t="s">
        <v>1983</v>
      </c>
      <c r="L35" s="27" t="s">
        <v>1984</v>
      </c>
      <c r="M35" s="39"/>
    </row>
    <row r="36" spans="2:14" ht="16.5" customHeight="1" x14ac:dyDescent="0.2">
      <c r="B36" s="50"/>
      <c r="C36"/>
      <c r="D36" s="783"/>
      <c r="E36" s="28" t="s">
        <v>2598</v>
      </c>
      <c r="F36" s="28" t="s">
        <v>2598</v>
      </c>
      <c r="G36" s="28" t="s">
        <v>2598</v>
      </c>
      <c r="H36" s="28" t="s">
        <v>2598</v>
      </c>
      <c r="I36" s="28" t="s">
        <v>1877</v>
      </c>
      <c r="J36" s="28" t="s">
        <v>1877</v>
      </c>
      <c r="K36" s="28" t="s">
        <v>1877</v>
      </c>
      <c r="L36" s="28" t="s">
        <v>1877</v>
      </c>
      <c r="M36" s="39"/>
    </row>
    <row r="37" spans="2:14" ht="16.5" customHeight="1" thickBot="1" x14ac:dyDescent="0.25">
      <c r="B37" s="713"/>
      <c r="C37" s="13"/>
      <c r="D37" s="784"/>
      <c r="E37" s="157" t="s">
        <v>67</v>
      </c>
      <c r="F37" s="157" t="s">
        <v>1400</v>
      </c>
      <c r="G37" s="157" t="s">
        <v>1400</v>
      </c>
      <c r="H37" s="157" t="s">
        <v>1400</v>
      </c>
      <c r="I37" s="157" t="s">
        <v>67</v>
      </c>
      <c r="J37" s="157" t="s">
        <v>1400</v>
      </c>
      <c r="K37" s="157" t="s">
        <v>1400</v>
      </c>
      <c r="L37" s="157" t="s">
        <v>1400</v>
      </c>
      <c r="M37" s="714" t="s">
        <v>57</v>
      </c>
    </row>
    <row r="38" spans="2:14" ht="26.25" customHeight="1" thickBot="1" x14ac:dyDescent="0.25">
      <c r="B38" s="656" t="s">
        <v>2678</v>
      </c>
      <c r="C38" s="544"/>
      <c r="D38" s="715" t="s">
        <v>61</v>
      </c>
      <c r="E38" s="716">
        <f>SUM(F38:H38)</f>
        <v>0</v>
      </c>
      <c r="F38" s="717"/>
      <c r="G38" s="717"/>
      <c r="H38" s="717"/>
      <c r="I38" s="716">
        <f>SUM(J38:L38)</f>
        <v>0</v>
      </c>
      <c r="J38" s="718"/>
      <c r="K38" s="718"/>
      <c r="L38" s="718"/>
      <c r="M38" s="719" t="s">
        <v>2677</v>
      </c>
    </row>
    <row r="39" spans="2:14" ht="16.5" customHeight="1" thickTop="1" thickBot="1" x14ac:dyDescent="0.25">
      <c r="M39" s="217"/>
    </row>
    <row r="40" spans="2:14" ht="16.149999999999999" customHeight="1" thickTop="1" thickBot="1" x14ac:dyDescent="0.25">
      <c r="B40" s="35"/>
      <c r="C40" s="35"/>
      <c r="D40" s="35"/>
      <c r="E40" s="35"/>
      <c r="F40" s="35"/>
      <c r="G40" s="35"/>
      <c r="H40" s="35"/>
      <c r="I40" s="35"/>
      <c r="J40" s="35"/>
      <c r="K40" s="35"/>
      <c r="L40" s="519" t="s">
        <v>2455</v>
      </c>
      <c r="M40" s="511">
        <v>5</v>
      </c>
    </row>
    <row r="41" spans="2:14" ht="16.149999999999999" customHeight="1" thickTop="1" x14ac:dyDescent="0.2">
      <c r="B41" s="790" t="s">
        <v>2002</v>
      </c>
      <c r="C41" s="49"/>
      <c r="D41" s="49"/>
      <c r="E41" s="422" t="s">
        <v>1974</v>
      </c>
      <c r="F41" s="422" t="s">
        <v>1975</v>
      </c>
      <c r="G41" s="422" t="s">
        <v>1976</v>
      </c>
      <c r="H41" s="422" t="s">
        <v>1977</v>
      </c>
      <c r="I41" s="423" t="s">
        <v>1978</v>
      </c>
      <c r="J41" s="423" t="s">
        <v>1979</v>
      </c>
      <c r="K41" s="423" t="s">
        <v>1980</v>
      </c>
      <c r="L41" s="423" t="s">
        <v>1981</v>
      </c>
      <c r="M41" s="428" t="s">
        <v>55</v>
      </c>
      <c r="N41" s="37"/>
    </row>
    <row r="42" spans="2:14" ht="26.45" customHeight="1" x14ac:dyDescent="0.2">
      <c r="B42" s="791"/>
      <c r="C42"/>
      <c r="D42" s="783" t="s">
        <v>2</v>
      </c>
      <c r="E42" s="27" t="s">
        <v>19</v>
      </c>
      <c r="F42" s="27" t="s">
        <v>1982</v>
      </c>
      <c r="G42" s="27" t="s">
        <v>1983</v>
      </c>
      <c r="H42" s="27" t="s">
        <v>1984</v>
      </c>
      <c r="I42" s="27" t="s">
        <v>19</v>
      </c>
      <c r="J42" s="27" t="s">
        <v>1982</v>
      </c>
      <c r="K42" s="27" t="s">
        <v>1983</v>
      </c>
      <c r="L42" s="27" t="s">
        <v>1984</v>
      </c>
      <c r="M42" s="39"/>
      <c r="N42" s="37"/>
    </row>
    <row r="43" spans="2:14" ht="16.149999999999999" customHeight="1" x14ac:dyDescent="0.2">
      <c r="B43" s="50"/>
      <c r="C43"/>
      <c r="D43" s="783"/>
      <c r="E43" s="28" t="s">
        <v>2457</v>
      </c>
      <c r="F43" s="28" t="s">
        <v>2457</v>
      </c>
      <c r="G43" s="28" t="s">
        <v>2457</v>
      </c>
      <c r="H43" s="28" t="s">
        <v>2457</v>
      </c>
      <c r="I43" s="28" t="s">
        <v>1878</v>
      </c>
      <c r="J43" s="28" t="s">
        <v>1878</v>
      </c>
      <c r="K43" s="28" t="s">
        <v>1878</v>
      </c>
      <c r="L43" s="28" t="s">
        <v>1878</v>
      </c>
      <c r="M43" s="39"/>
      <c r="N43" s="37"/>
    </row>
    <row r="44" spans="2:14" ht="16.149999999999999" customHeight="1" thickBot="1" x14ac:dyDescent="0.25">
      <c r="B44" s="51"/>
      <c r="C44" s="13"/>
      <c r="D44" s="784"/>
      <c r="E44" s="52" t="s">
        <v>56</v>
      </c>
      <c r="F44" s="52" t="s">
        <v>56</v>
      </c>
      <c r="G44" s="52" t="s">
        <v>56</v>
      </c>
      <c r="H44" s="52" t="s">
        <v>56</v>
      </c>
      <c r="I44" s="52" t="s">
        <v>56</v>
      </c>
      <c r="J44" s="52" t="s">
        <v>56</v>
      </c>
      <c r="K44" s="52" t="s">
        <v>56</v>
      </c>
      <c r="L44" s="52" t="s">
        <v>56</v>
      </c>
      <c r="M44" s="362" t="s">
        <v>57</v>
      </c>
      <c r="N44" s="37"/>
    </row>
    <row r="45" spans="2:14" ht="25.5" x14ac:dyDescent="0.2">
      <c r="B45" s="184" t="s">
        <v>2003</v>
      </c>
      <c r="C45" s="123"/>
      <c r="D45" s="370" t="s">
        <v>61</v>
      </c>
      <c r="E45" s="364">
        <f>SUM(F45:H45)</f>
        <v>0</v>
      </c>
      <c r="F45" s="368"/>
      <c r="G45" s="368"/>
      <c r="H45" s="368"/>
      <c r="I45" s="364">
        <f>SUM(J45:L45)</f>
        <v>0</v>
      </c>
      <c r="J45" s="371"/>
      <c r="K45" s="371"/>
      <c r="L45" s="371"/>
      <c r="M45" s="362" t="s">
        <v>2004</v>
      </c>
      <c r="N45" s="37"/>
    </row>
    <row r="46" spans="2:14" ht="25.5" x14ac:dyDescent="0.2">
      <c r="B46" s="709" t="s">
        <v>2005</v>
      </c>
      <c r="C46" s="98"/>
      <c r="D46" s="224"/>
      <c r="E46" s="225"/>
      <c r="F46" s="226"/>
      <c r="G46" s="226"/>
      <c r="H46" s="226"/>
      <c r="I46" s="225"/>
      <c r="J46" s="227"/>
      <c r="K46" s="227"/>
      <c r="L46" s="227"/>
      <c r="M46" s="228"/>
      <c r="N46" s="37"/>
    </row>
    <row r="47" spans="2:14" ht="24" customHeight="1" x14ac:dyDescent="0.2">
      <c r="B47" s="60" t="s">
        <v>2006</v>
      </c>
      <c r="C47"/>
      <c r="D47"/>
      <c r="E47" s="1"/>
      <c r="F47" s="1"/>
      <c r="G47" s="1"/>
      <c r="H47" s="1"/>
      <c r="I47" s="1"/>
      <c r="J47" s="1"/>
      <c r="K47" s="1"/>
      <c r="L47" s="1"/>
      <c r="M47" s="40"/>
      <c r="N47" s="37"/>
    </row>
    <row r="48" spans="2:14" ht="16.149999999999999" customHeight="1" x14ac:dyDescent="0.2">
      <c r="B48" s="193" t="s">
        <v>2007</v>
      </c>
      <c r="C48" s="369" t="s">
        <v>0</v>
      </c>
      <c r="D48" s="370" t="s">
        <v>61</v>
      </c>
      <c r="E48" s="364">
        <f t="shared" ref="E48:E55" si="4">SUM(F48:H48)</f>
        <v>0</v>
      </c>
      <c r="F48" s="368"/>
      <c r="G48" s="368"/>
      <c r="H48" s="368"/>
      <c r="I48" s="364">
        <f t="shared" ref="I48:I55" si="5">SUM(J48:L48)</f>
        <v>0</v>
      </c>
      <c r="J48" s="371"/>
      <c r="K48" s="371"/>
      <c r="L48" s="371"/>
      <c r="M48" s="362" t="s">
        <v>2008</v>
      </c>
      <c r="N48" s="37"/>
    </row>
    <row r="49" spans="2:14" ht="16.149999999999999" customHeight="1" x14ac:dyDescent="0.2">
      <c r="B49" s="710" t="s">
        <v>2009</v>
      </c>
      <c r="C49"/>
      <c r="D49" s="370" t="s">
        <v>61</v>
      </c>
      <c r="E49" s="364">
        <f t="shared" si="4"/>
        <v>0</v>
      </c>
      <c r="F49" s="368"/>
      <c r="G49" s="368"/>
      <c r="H49" s="368"/>
      <c r="I49" s="364">
        <f t="shared" si="5"/>
        <v>0</v>
      </c>
      <c r="J49" s="371"/>
      <c r="K49" s="371"/>
      <c r="L49" s="371"/>
      <c r="M49" s="362" t="s">
        <v>2010</v>
      </c>
      <c r="N49" s="37"/>
    </row>
    <row r="50" spans="2:14" ht="28.5" customHeight="1" x14ac:dyDescent="0.2">
      <c r="B50" s="187" t="s">
        <v>2011</v>
      </c>
      <c r="C50" s="97"/>
      <c r="D50" s="370" t="s">
        <v>61</v>
      </c>
      <c r="E50" s="364">
        <f t="shared" si="4"/>
        <v>0</v>
      </c>
      <c r="F50" s="368"/>
      <c r="G50" s="368"/>
      <c r="H50" s="368"/>
      <c r="I50" s="364">
        <f t="shared" si="5"/>
        <v>0</v>
      </c>
      <c r="J50" s="371"/>
      <c r="K50" s="371"/>
      <c r="L50" s="371"/>
      <c r="M50" s="362" t="s">
        <v>2012</v>
      </c>
      <c r="N50" s="37"/>
    </row>
    <row r="51" spans="2:14" ht="16.149999999999999" customHeight="1" x14ac:dyDescent="0.2">
      <c r="B51" s="193" t="s">
        <v>2013</v>
      </c>
      <c r="C51" s="369" t="s">
        <v>0</v>
      </c>
      <c r="D51" s="370" t="s">
        <v>61</v>
      </c>
      <c r="E51" s="364">
        <f t="shared" si="4"/>
        <v>0</v>
      </c>
      <c r="F51" s="368"/>
      <c r="G51" s="368"/>
      <c r="H51" s="368"/>
      <c r="I51" s="364">
        <f t="shared" si="5"/>
        <v>0</v>
      </c>
      <c r="J51" s="371"/>
      <c r="K51" s="371"/>
      <c r="L51" s="371"/>
      <c r="M51" s="362" t="s">
        <v>2014</v>
      </c>
      <c r="N51" s="37"/>
    </row>
    <row r="52" spans="2:14" ht="16.149999999999999" customHeight="1" x14ac:dyDescent="0.2">
      <c r="B52" s="56" t="s">
        <v>2015</v>
      </c>
      <c r="C52"/>
      <c r="D52" s="370" t="s">
        <v>61</v>
      </c>
      <c r="E52" s="364">
        <f t="shared" si="4"/>
        <v>0</v>
      </c>
      <c r="F52" s="432"/>
      <c r="G52" s="432"/>
      <c r="H52" s="432"/>
      <c r="I52" s="364">
        <f t="shared" si="5"/>
        <v>0</v>
      </c>
      <c r="J52" s="371"/>
      <c r="K52" s="371"/>
      <c r="L52" s="371"/>
      <c r="M52" s="362" t="s">
        <v>2016</v>
      </c>
      <c r="N52" s="37"/>
    </row>
    <row r="53" spans="2:14" ht="16.149999999999999" customHeight="1" x14ac:dyDescent="0.2">
      <c r="B53" s="711" t="s">
        <v>2731</v>
      </c>
      <c r="C53" s="369" t="s">
        <v>0</v>
      </c>
      <c r="D53" s="370" t="s">
        <v>61</v>
      </c>
      <c r="E53" s="433">
        <f>SUM(F53:H53)</f>
        <v>0</v>
      </c>
      <c r="F53" s="368"/>
      <c r="G53" s="368"/>
      <c r="H53" s="368"/>
      <c r="I53" s="434">
        <f t="shared" si="5"/>
        <v>0</v>
      </c>
      <c r="J53" s="371"/>
      <c r="K53" s="371"/>
      <c r="L53" s="371"/>
      <c r="M53" s="362" t="s">
        <v>2017</v>
      </c>
      <c r="N53" s="202"/>
    </row>
    <row r="54" spans="2:14" ht="16.149999999999999" customHeight="1" x14ac:dyDescent="0.2">
      <c r="B54" s="229" t="s">
        <v>2018</v>
      </c>
      <c r="C54" s="99"/>
      <c r="D54" s="370" t="s">
        <v>61</v>
      </c>
      <c r="E54" s="364">
        <f t="shared" si="4"/>
        <v>0</v>
      </c>
      <c r="F54" s="435"/>
      <c r="G54" s="435"/>
      <c r="H54" s="435"/>
      <c r="I54" s="364">
        <f t="shared" si="5"/>
        <v>0</v>
      </c>
      <c r="J54" s="371"/>
      <c r="K54" s="371"/>
      <c r="L54" s="371"/>
      <c r="M54" s="362" t="s">
        <v>2019</v>
      </c>
      <c r="N54" s="37"/>
    </row>
    <row r="55" spans="2:14" ht="16.149999999999999" customHeight="1" x14ac:dyDescent="0.2">
      <c r="B55" s="229" t="s">
        <v>2020</v>
      </c>
      <c r="C55" s="100"/>
      <c r="D55" s="370" t="s">
        <v>61</v>
      </c>
      <c r="E55" s="364">
        <f t="shared" si="4"/>
        <v>0</v>
      </c>
      <c r="F55" s="368"/>
      <c r="G55" s="368"/>
      <c r="H55" s="368"/>
      <c r="I55" s="364">
        <f t="shared" si="5"/>
        <v>0</v>
      </c>
      <c r="J55" s="371"/>
      <c r="K55" s="371"/>
      <c r="L55" s="371"/>
      <c r="M55" s="362" t="s">
        <v>2021</v>
      </c>
      <c r="N55" s="37"/>
    </row>
    <row r="56" spans="2:14" ht="33.4" customHeight="1" x14ac:dyDescent="0.2">
      <c r="B56" s="655" t="s">
        <v>2022</v>
      </c>
      <c r="C56"/>
      <c r="D56"/>
      <c r="E56" s="1"/>
      <c r="F56" s="1"/>
      <c r="G56" s="1"/>
      <c r="H56" s="1"/>
      <c r="I56" s="1"/>
      <c r="J56" s="1"/>
      <c r="K56" s="1"/>
      <c r="L56" s="1"/>
      <c r="M56" s="40"/>
      <c r="N56" s="37"/>
    </row>
    <row r="57" spans="2:14" ht="16.149999999999999" customHeight="1" x14ac:dyDescent="0.2">
      <c r="B57" s="136" t="s">
        <v>2023</v>
      </c>
      <c r="C57" s="369" t="s">
        <v>0</v>
      </c>
      <c r="D57" s="370" t="s">
        <v>61</v>
      </c>
      <c r="E57" s="364">
        <f>SUM(F57:H57)</f>
        <v>0</v>
      </c>
      <c r="F57" s="368"/>
      <c r="G57" s="368"/>
      <c r="H57" s="368"/>
      <c r="I57" s="364">
        <f>SUM(J57:L57)</f>
        <v>0</v>
      </c>
      <c r="J57" s="371"/>
      <c r="K57" s="371"/>
      <c r="L57" s="371"/>
      <c r="M57" s="362" t="s">
        <v>2024</v>
      </c>
      <c r="N57" s="37"/>
    </row>
    <row r="58" spans="2:14" ht="16.149999999999999" customHeight="1" x14ac:dyDescent="0.2">
      <c r="B58" s="230" t="s">
        <v>2025</v>
      </c>
      <c r="C58" s="369" t="s">
        <v>0</v>
      </c>
      <c r="D58" s="370" t="s">
        <v>61</v>
      </c>
      <c r="E58" s="364">
        <f>SUM(F58:H58)</f>
        <v>0</v>
      </c>
      <c r="F58" s="368"/>
      <c r="G58" s="368"/>
      <c r="H58" s="368"/>
      <c r="I58" s="364">
        <f>SUM(J58:L58)</f>
        <v>0</v>
      </c>
      <c r="J58" s="371"/>
      <c r="K58" s="371"/>
      <c r="L58" s="371"/>
      <c r="M58" s="362" t="s">
        <v>2026</v>
      </c>
      <c r="N58" s="37"/>
    </row>
    <row r="59" spans="2:14" ht="16.149999999999999" customHeight="1" x14ac:dyDescent="0.2">
      <c r="B59" s="231"/>
      <c r="C59" s="98"/>
      <c r="D59"/>
      <c r="E59" s="1"/>
      <c r="F59" s="1"/>
      <c r="G59" s="1"/>
      <c r="H59" s="1"/>
      <c r="I59" s="1"/>
      <c r="J59" s="1"/>
      <c r="K59" s="1"/>
      <c r="L59" s="1"/>
      <c r="M59" s="40"/>
      <c r="N59" s="37"/>
    </row>
    <row r="60" spans="2:14" ht="16.149999999999999" customHeight="1" x14ac:dyDescent="0.2">
      <c r="B60" s="197" t="s">
        <v>2027</v>
      </c>
      <c r="C60" s="99"/>
      <c r="D60" s="370" t="s">
        <v>61</v>
      </c>
      <c r="E60" s="364">
        <f>E45+SUM(E57:E58)</f>
        <v>0</v>
      </c>
      <c r="F60" s="364">
        <f>F45+SUM(F57:F58)</f>
        <v>0</v>
      </c>
      <c r="G60" s="364">
        <f t="shared" ref="G60:L60" si="6">G45+SUM(G57:G58)</f>
        <v>0</v>
      </c>
      <c r="H60" s="364">
        <f t="shared" si="6"/>
        <v>0</v>
      </c>
      <c r="I60" s="364">
        <f t="shared" si="6"/>
        <v>0</v>
      </c>
      <c r="J60" s="364">
        <f t="shared" si="6"/>
        <v>0</v>
      </c>
      <c r="K60" s="364">
        <f t="shared" si="6"/>
        <v>0</v>
      </c>
      <c r="L60" s="364">
        <f t="shared" si="6"/>
        <v>0</v>
      </c>
      <c r="M60" s="362" t="s">
        <v>2028</v>
      </c>
      <c r="N60" s="37"/>
    </row>
    <row r="61" spans="2:14" ht="16.149999999999999" customHeight="1" x14ac:dyDescent="0.2">
      <c r="B61" s="112"/>
      <c r="C61"/>
      <c r="D61"/>
      <c r="E61" s="1"/>
      <c r="F61" s="1"/>
      <c r="G61" s="1"/>
      <c r="H61" s="1"/>
      <c r="I61" s="1"/>
      <c r="J61" s="1"/>
      <c r="K61" s="1"/>
      <c r="L61" s="1"/>
      <c r="M61" s="40"/>
      <c r="N61" s="37"/>
    </row>
    <row r="62" spans="2:14" ht="16.149999999999999" customHeight="1" thickBot="1" x14ac:dyDescent="0.25">
      <c r="B62" s="232" t="s">
        <v>2029</v>
      </c>
      <c r="C62" s="431" t="s">
        <v>0</v>
      </c>
      <c r="D62" s="418" t="s">
        <v>61</v>
      </c>
      <c r="E62" s="364">
        <f>SUM(F62:H62)</f>
        <v>0</v>
      </c>
      <c r="F62" s="368"/>
      <c r="G62" s="368"/>
      <c r="H62" s="368"/>
      <c r="I62" s="364">
        <f>SUM(J62:L62)</f>
        <v>0</v>
      </c>
      <c r="J62" s="371"/>
      <c r="K62" s="371"/>
      <c r="L62" s="371"/>
      <c r="M62" s="362" t="s">
        <v>2030</v>
      </c>
      <c r="N62" s="37"/>
    </row>
    <row r="63" spans="2:14" ht="16.149999999999999" customHeight="1" thickTop="1" x14ac:dyDescent="0.2">
      <c r="B63" s="45"/>
      <c r="C63" s="45"/>
      <c r="D63" s="45"/>
      <c r="E63" s="45"/>
      <c r="F63" s="45"/>
      <c r="G63" s="45"/>
      <c r="H63" s="45"/>
      <c r="I63" s="45"/>
      <c r="J63" s="45"/>
      <c r="K63" s="45"/>
      <c r="L63" s="45"/>
      <c r="M63" s="46"/>
    </row>
    <row r="64" spans="2:14" ht="19.5" customHeight="1" x14ac:dyDescent="0.2">
      <c r="B64" s="233" t="s">
        <v>2031</v>
      </c>
      <c r="C64" s="6"/>
      <c r="D64" s="6"/>
      <c r="E64" s="6"/>
      <c r="F64" s="6"/>
      <c r="G64" s="6"/>
      <c r="H64" s="6"/>
      <c r="I64" s="6"/>
      <c r="J64" s="6"/>
      <c r="K64" s="6"/>
      <c r="L64" s="6"/>
      <c r="M64" s="6"/>
    </row>
    <row r="65" spans="2:12" ht="19.5" customHeight="1" thickBot="1" x14ac:dyDescent="0.25">
      <c r="B65" s="541"/>
      <c r="C65" s="250"/>
      <c r="D65" s="250"/>
      <c r="E65" s="250"/>
      <c r="F65" s="250"/>
      <c r="G65" s="250"/>
      <c r="H65" s="250"/>
      <c r="I65" s="250"/>
      <c r="J65" s="250"/>
      <c r="K65" s="250"/>
      <c r="L65" s="250"/>
    </row>
    <row r="66" spans="2:12" ht="16.149999999999999" customHeight="1" thickTop="1" thickBot="1" x14ac:dyDescent="0.25">
      <c r="B66" s="35"/>
      <c r="C66" s="35"/>
      <c r="D66" s="35"/>
      <c r="E66" s="35"/>
      <c r="F66" s="35"/>
      <c r="G66" s="519" t="s">
        <v>2455</v>
      </c>
      <c r="H66" s="511">
        <v>8</v>
      </c>
    </row>
    <row r="67" spans="2:12" ht="16.149999999999999" customHeight="1" thickTop="1" x14ac:dyDescent="0.2">
      <c r="B67" s="790" t="s">
        <v>2032</v>
      </c>
      <c r="C67" s="814"/>
      <c r="D67"/>
      <c r="E67" s="422" t="s">
        <v>2033</v>
      </c>
      <c r="F67" s="422" t="s">
        <v>2034</v>
      </c>
      <c r="G67" s="422" t="s">
        <v>2035</v>
      </c>
      <c r="H67" s="428" t="s">
        <v>55</v>
      </c>
      <c r="I67" s="37"/>
    </row>
    <row r="68" spans="2:12" ht="25.5" x14ac:dyDescent="0.2">
      <c r="B68" s="791"/>
      <c r="C68" s="826"/>
      <c r="D68" s="783" t="s">
        <v>2</v>
      </c>
      <c r="E68" s="147" t="s">
        <v>2036</v>
      </c>
      <c r="F68" s="147" t="s">
        <v>2037</v>
      </c>
      <c r="G68" s="147" t="s">
        <v>54</v>
      </c>
      <c r="H68"/>
      <c r="I68" s="37"/>
    </row>
    <row r="69" spans="2:12" ht="16.149999999999999" customHeight="1" x14ac:dyDescent="0.2">
      <c r="B69" s="50"/>
      <c r="C69"/>
      <c r="D69" s="783"/>
      <c r="E69" s="28" t="s">
        <v>2457</v>
      </c>
      <c r="F69" s="28" t="s">
        <v>2457</v>
      </c>
      <c r="G69" s="28" t="s">
        <v>2457</v>
      </c>
      <c r="H69"/>
      <c r="I69" s="37"/>
    </row>
    <row r="70" spans="2:12" ht="16.149999999999999" customHeight="1" thickBot="1" x14ac:dyDescent="0.25">
      <c r="B70" s="50"/>
      <c r="C70"/>
      <c r="D70" s="784"/>
      <c r="E70" s="234" t="s">
        <v>56</v>
      </c>
      <c r="F70" s="234" t="s">
        <v>56</v>
      </c>
      <c r="G70" s="235" t="s">
        <v>56</v>
      </c>
      <c r="H70" s="362" t="s">
        <v>57</v>
      </c>
      <c r="I70" s="37"/>
    </row>
    <row r="71" spans="2:12" ht="28.5" customHeight="1" x14ac:dyDescent="0.2">
      <c r="B71" s="721" t="s">
        <v>2003</v>
      </c>
      <c r="C71" s="76"/>
      <c r="D71" s="363" t="s">
        <v>61</v>
      </c>
      <c r="E71" s="364">
        <f>E45</f>
        <v>0</v>
      </c>
      <c r="F71" s="364">
        <f>E71</f>
        <v>0</v>
      </c>
      <c r="G71" s="364">
        <f>E71-F71</f>
        <v>0</v>
      </c>
      <c r="H71" s="362" t="s">
        <v>2004</v>
      </c>
      <c r="I71" s="37"/>
    </row>
    <row r="72" spans="2:12" ht="16.149999999999999" customHeight="1" x14ac:dyDescent="0.2">
      <c r="B72" s="57" t="s">
        <v>2006</v>
      </c>
      <c r="C72" s="31"/>
      <c r="D72" s="437"/>
      <c r="E72" s="1"/>
      <c r="F72" s="1"/>
      <c r="G72" s="1"/>
      <c r="H72" s="2"/>
      <c r="I72" s="37"/>
    </row>
    <row r="73" spans="2:12" ht="16.149999999999999" customHeight="1" x14ac:dyDescent="0.2">
      <c r="B73" s="722" t="s">
        <v>2007</v>
      </c>
      <c r="C73" s="31"/>
      <c r="D73" s="438" t="s">
        <v>61</v>
      </c>
      <c r="E73" s="436">
        <f t="shared" ref="E73:E80" si="7">E48</f>
        <v>0</v>
      </c>
      <c r="F73" s="368"/>
      <c r="G73" s="436">
        <f>E73-F73</f>
        <v>0</v>
      </c>
      <c r="H73" s="362" t="s">
        <v>2008</v>
      </c>
      <c r="I73" s="37"/>
    </row>
    <row r="74" spans="2:12" ht="16.149999999999999" customHeight="1" x14ac:dyDescent="0.2">
      <c r="B74" s="43" t="s">
        <v>2009</v>
      </c>
      <c r="C74" s="31"/>
      <c r="D74" s="438" t="s">
        <v>61</v>
      </c>
      <c r="E74" s="436">
        <f t="shared" si="7"/>
        <v>0</v>
      </c>
      <c r="F74" s="368"/>
      <c r="G74" s="436">
        <f t="shared" ref="G74:G80" si="8">E74-F74</f>
        <v>0</v>
      </c>
      <c r="H74" s="362" t="s">
        <v>2010</v>
      </c>
      <c r="I74" s="37"/>
    </row>
    <row r="75" spans="2:12" ht="28.5" customHeight="1" x14ac:dyDescent="0.2">
      <c r="B75" s="43" t="s">
        <v>2011</v>
      </c>
      <c r="C75" s="31"/>
      <c r="D75" s="438" t="s">
        <v>61</v>
      </c>
      <c r="E75" s="436">
        <f t="shared" si="7"/>
        <v>0</v>
      </c>
      <c r="F75" s="439"/>
      <c r="G75" s="436">
        <f>E75-F75</f>
        <v>0</v>
      </c>
      <c r="H75" s="362" t="s">
        <v>2012</v>
      </c>
      <c r="I75" s="37"/>
    </row>
    <row r="76" spans="2:12" ht="16.149999999999999" customHeight="1" x14ac:dyDescent="0.2">
      <c r="B76" s="43" t="s">
        <v>2013</v>
      </c>
      <c r="C76" s="31"/>
      <c r="D76" s="438" t="s">
        <v>61</v>
      </c>
      <c r="E76" s="436">
        <f t="shared" si="7"/>
        <v>0</v>
      </c>
      <c r="F76" s="436">
        <f>E76</f>
        <v>0</v>
      </c>
      <c r="G76" s="436">
        <f t="shared" si="8"/>
        <v>0</v>
      </c>
      <c r="H76" s="362" t="s">
        <v>2014</v>
      </c>
      <c r="I76" s="37"/>
    </row>
    <row r="77" spans="2:12" ht="16.149999999999999" customHeight="1" x14ac:dyDescent="0.2">
      <c r="B77" s="43" t="s">
        <v>2015</v>
      </c>
      <c r="C77" s="31"/>
      <c r="D77" s="438" t="s">
        <v>61</v>
      </c>
      <c r="E77" s="436">
        <f t="shared" si="7"/>
        <v>0</v>
      </c>
      <c r="F77" s="436">
        <f>E77</f>
        <v>0</v>
      </c>
      <c r="G77" s="436">
        <f t="shared" si="8"/>
        <v>0</v>
      </c>
      <c r="H77" s="362" t="s">
        <v>2016</v>
      </c>
      <c r="I77" s="37"/>
    </row>
    <row r="78" spans="2:12" ht="16.149999999999999" customHeight="1" x14ac:dyDescent="0.2">
      <c r="B78" s="43" t="s">
        <v>2038</v>
      </c>
      <c r="C78" s="31"/>
      <c r="D78" s="438" t="s">
        <v>61</v>
      </c>
      <c r="E78" s="436">
        <f t="shared" si="7"/>
        <v>0</v>
      </c>
      <c r="F78" s="368"/>
      <c r="G78" s="436">
        <f t="shared" si="8"/>
        <v>0</v>
      </c>
      <c r="H78" s="362" t="s">
        <v>2017</v>
      </c>
      <c r="I78" s="37"/>
    </row>
    <row r="79" spans="2:12" ht="16.149999999999999" customHeight="1" x14ac:dyDescent="0.2">
      <c r="B79" s="43" t="s">
        <v>2018</v>
      </c>
      <c r="C79" s="31"/>
      <c r="D79" s="438" t="s">
        <v>61</v>
      </c>
      <c r="E79" s="436">
        <f t="shared" si="7"/>
        <v>0</v>
      </c>
      <c r="F79" s="436">
        <f>E79</f>
        <v>0</v>
      </c>
      <c r="G79" s="436">
        <f t="shared" si="8"/>
        <v>0</v>
      </c>
      <c r="H79" s="362" t="s">
        <v>2019</v>
      </c>
      <c r="I79" s="37"/>
    </row>
    <row r="80" spans="2:12" ht="16.149999999999999" customHeight="1" thickBot="1" x14ac:dyDescent="0.25">
      <c r="B80" s="723" t="s">
        <v>2020</v>
      </c>
      <c r="C80" s="111"/>
      <c r="D80" s="438" t="s">
        <v>61</v>
      </c>
      <c r="E80" s="436">
        <f t="shared" si="7"/>
        <v>0</v>
      </c>
      <c r="F80" s="436">
        <f>E80</f>
        <v>0</v>
      </c>
      <c r="G80" s="436">
        <f t="shared" si="8"/>
        <v>0</v>
      </c>
      <c r="H80" s="362" t="s">
        <v>2021</v>
      </c>
      <c r="I80" s="37"/>
    </row>
    <row r="81" spans="2:8" ht="16.149999999999999" customHeight="1" thickTop="1" thickBot="1" x14ac:dyDescent="0.25">
      <c r="B81" s="45"/>
      <c r="C81" s="45"/>
      <c r="D81" s="45"/>
      <c r="E81" s="45"/>
      <c r="F81" s="45"/>
      <c r="G81" s="45"/>
      <c r="H81" s="46"/>
    </row>
    <row r="82" spans="2:8" ht="16.149999999999999" customHeight="1" thickTop="1" thickBot="1" x14ac:dyDescent="0.25">
      <c r="B82" s="35"/>
      <c r="C82" s="35"/>
      <c r="D82" s="35"/>
      <c r="E82" s="519" t="s">
        <v>2455</v>
      </c>
      <c r="F82" s="511">
        <v>9</v>
      </c>
    </row>
    <row r="83" spans="2:8" ht="16.149999999999999" customHeight="1" thickTop="1" x14ac:dyDescent="0.2">
      <c r="B83" s="790" t="s">
        <v>2039</v>
      </c>
      <c r="C83" s="814"/>
      <c r="D83"/>
      <c r="E83" s="422" t="s">
        <v>2035</v>
      </c>
      <c r="F83" s="428" t="s">
        <v>55</v>
      </c>
      <c r="G83" s="37"/>
    </row>
    <row r="84" spans="2:8" ht="16.149999999999999" customHeight="1" x14ac:dyDescent="0.2">
      <c r="B84" s="791"/>
      <c r="C84" s="826"/>
      <c r="D84" s="783" t="s">
        <v>2</v>
      </c>
      <c r="E84" s="725" t="s">
        <v>2040</v>
      </c>
      <c r="F84"/>
      <c r="G84" s="37"/>
    </row>
    <row r="85" spans="2:8" ht="16.149999999999999" customHeight="1" x14ac:dyDescent="0.2">
      <c r="B85" s="50"/>
      <c r="C85"/>
      <c r="D85" s="783"/>
      <c r="E85" s="725" t="s">
        <v>2457</v>
      </c>
      <c r="F85"/>
      <c r="G85" s="37"/>
    </row>
    <row r="86" spans="2:8" ht="16.149999999999999" customHeight="1" thickBot="1" x14ac:dyDescent="0.25">
      <c r="B86" s="51"/>
      <c r="C86" s="13"/>
      <c r="D86" s="784"/>
      <c r="E86" s="726" t="s">
        <v>56</v>
      </c>
      <c r="F86" s="362" t="s">
        <v>57</v>
      </c>
      <c r="G86" s="37"/>
    </row>
    <row r="87" spans="2:8" ht="16.149999999999999" customHeight="1" x14ac:dyDescent="0.2">
      <c r="B87" s="60" t="s">
        <v>2543</v>
      </c>
      <c r="C87"/>
      <c r="D87"/>
      <c r="E87" s="1"/>
      <c r="F87" s="1"/>
      <c r="G87" s="37"/>
    </row>
    <row r="88" spans="2:8" ht="16.149999999999999" customHeight="1" x14ac:dyDescent="0.2">
      <c r="B88" s="59" t="s">
        <v>2041</v>
      </c>
      <c r="C88" s="32"/>
      <c r="D88" s="438" t="s">
        <v>59</v>
      </c>
      <c r="E88" s="368"/>
      <c r="F88" s="362" t="s">
        <v>2042</v>
      </c>
      <c r="G88" s="37"/>
    </row>
    <row r="89" spans="2:8" ht="16.149999999999999" customHeight="1" x14ac:dyDescent="0.2">
      <c r="B89" s="59" t="s">
        <v>2043</v>
      </c>
      <c r="C89" s="32"/>
      <c r="D89" s="438" t="s">
        <v>1</v>
      </c>
      <c r="E89" s="436">
        <f>E97-E108</f>
        <v>0</v>
      </c>
      <c r="F89" s="362" t="s">
        <v>2044</v>
      </c>
      <c r="G89" s="37"/>
    </row>
    <row r="90" spans="2:8" ht="16.149999999999999" customHeight="1" thickBot="1" x14ac:dyDescent="0.25">
      <c r="B90" s="59" t="s">
        <v>2675</v>
      </c>
      <c r="C90" s="32"/>
      <c r="D90" s="438" t="s">
        <v>61</v>
      </c>
      <c r="E90" s="436">
        <f>E109</f>
        <v>0</v>
      </c>
      <c r="F90" s="362" t="s">
        <v>2045</v>
      </c>
      <c r="G90" s="37"/>
    </row>
    <row r="91" spans="2:8" ht="16.149999999999999" customHeight="1" x14ac:dyDescent="0.2">
      <c r="B91" s="57" t="s">
        <v>2544</v>
      </c>
      <c r="C91" s="32"/>
      <c r="D91" s="438" t="s">
        <v>59</v>
      </c>
      <c r="E91" s="275">
        <f>SUM(E88:E90)</f>
        <v>0</v>
      </c>
      <c r="F91" s="362" t="s">
        <v>2046</v>
      </c>
      <c r="G91" s="37"/>
    </row>
    <row r="92" spans="2:8" ht="16.149999999999999" customHeight="1" x14ac:dyDescent="0.2">
      <c r="B92" s="112"/>
      <c r="C92"/>
      <c r="D92"/>
      <c r="E92" s="1"/>
      <c r="F92" s="1"/>
      <c r="G92" s="37"/>
    </row>
    <row r="93" spans="2:8" ht="16.149999999999999" customHeight="1" x14ac:dyDescent="0.2">
      <c r="B93" s="60" t="s">
        <v>2047</v>
      </c>
      <c r="C93"/>
      <c r="D93"/>
      <c r="E93" s="1"/>
      <c r="F93" s="1"/>
      <c r="G93" s="37"/>
    </row>
    <row r="94" spans="2:8" ht="16.149999999999999" customHeight="1" x14ac:dyDescent="0.2">
      <c r="B94" s="92" t="s">
        <v>2048</v>
      </c>
      <c r="C94" s="32"/>
      <c r="D94" s="438" t="s">
        <v>415</v>
      </c>
      <c r="E94" s="436">
        <f>-'TAC11 Finance &amp; other'!E33</f>
        <v>0</v>
      </c>
      <c r="F94" s="362" t="s">
        <v>2049</v>
      </c>
      <c r="G94" s="37"/>
    </row>
    <row r="95" spans="2:8" ht="16.149999999999999" customHeight="1" x14ac:dyDescent="0.2">
      <c r="B95" s="92" t="s">
        <v>2050</v>
      </c>
      <c r="C95" s="32"/>
      <c r="D95" s="438" t="s">
        <v>59</v>
      </c>
      <c r="E95" s="436">
        <f>-(E73-F73)</f>
        <v>0</v>
      </c>
      <c r="F95" s="362" t="s">
        <v>2051</v>
      </c>
      <c r="G95" s="37"/>
    </row>
    <row r="96" spans="2:8" ht="16.149999999999999" customHeight="1" x14ac:dyDescent="0.2">
      <c r="B96" s="92" t="s">
        <v>2732</v>
      </c>
      <c r="C96" s="32"/>
      <c r="D96" s="438" t="s">
        <v>61</v>
      </c>
      <c r="E96" s="436">
        <f>-(E78-F78)-(E75-F75)</f>
        <v>0</v>
      </c>
      <c r="F96" s="362" t="s">
        <v>2052</v>
      </c>
      <c r="G96" s="37"/>
    </row>
    <row r="97" spans="2:7" ht="16.149999999999999" customHeight="1" thickBot="1" x14ac:dyDescent="0.25">
      <c r="B97" s="92" t="s">
        <v>2053</v>
      </c>
      <c r="C97" s="32"/>
      <c r="D97" s="438" t="s">
        <v>61</v>
      </c>
      <c r="E97" s="368"/>
      <c r="F97" s="362" t="s">
        <v>2054</v>
      </c>
      <c r="G97" s="37"/>
    </row>
    <row r="98" spans="2:7" ht="16.149999999999999" customHeight="1" x14ac:dyDescent="0.2">
      <c r="B98" s="106" t="s">
        <v>2055</v>
      </c>
      <c r="C98" s="32"/>
      <c r="D98" s="438" t="s">
        <v>1</v>
      </c>
      <c r="E98" s="275">
        <f>SUM(E94:E97)</f>
        <v>0</v>
      </c>
      <c r="F98" s="362" t="s">
        <v>2056</v>
      </c>
      <c r="G98" s="37"/>
    </row>
    <row r="99" spans="2:7" ht="16.149999999999999" customHeight="1" x14ac:dyDescent="0.2">
      <c r="B99" s="724"/>
      <c r="C99"/>
      <c r="D99"/>
      <c r="E99" s="1"/>
      <c r="F99" s="1"/>
      <c r="G99" s="37"/>
    </row>
    <row r="100" spans="2:7" ht="16.149999999999999" customHeight="1" x14ac:dyDescent="0.2">
      <c r="B100" s="635" t="s">
        <v>2057</v>
      </c>
      <c r="C100"/>
      <c r="D100"/>
      <c r="E100" s="1"/>
      <c r="F100" s="1"/>
      <c r="G100" s="37"/>
    </row>
    <row r="101" spans="2:7" ht="27.75" customHeight="1" x14ac:dyDescent="0.2">
      <c r="B101" s="120" t="s">
        <v>2058</v>
      </c>
      <c r="C101" s="32"/>
      <c r="D101" s="438" t="s">
        <v>415</v>
      </c>
      <c r="E101" s="436">
        <f>'TAC04 SOCIE'!E12</f>
        <v>0</v>
      </c>
      <c r="F101" s="362" t="s">
        <v>2059</v>
      </c>
      <c r="G101" s="37"/>
    </row>
    <row r="102" spans="2:7" ht="16.149999999999999" customHeight="1" thickBot="1" x14ac:dyDescent="0.25">
      <c r="B102" s="92" t="s">
        <v>2060</v>
      </c>
      <c r="C102" s="32"/>
      <c r="D102" s="438" t="s">
        <v>1</v>
      </c>
      <c r="E102" s="436">
        <f>E98</f>
        <v>0</v>
      </c>
      <c r="F102" s="362" t="s">
        <v>2061</v>
      </c>
      <c r="G102" s="37"/>
    </row>
    <row r="103" spans="2:7" ht="16.149999999999999" customHeight="1" x14ac:dyDescent="0.2">
      <c r="B103" s="106" t="s">
        <v>2545</v>
      </c>
      <c r="C103" s="32"/>
      <c r="D103" s="438" t="s">
        <v>1</v>
      </c>
      <c r="E103" s="275">
        <f>SUM(E101:E102)</f>
        <v>0</v>
      </c>
      <c r="F103" s="362" t="s">
        <v>2062</v>
      </c>
      <c r="G103" s="37"/>
    </row>
    <row r="104" spans="2:7" ht="16.149999999999999" customHeight="1" x14ac:dyDescent="0.2">
      <c r="B104" s="724"/>
      <c r="C104"/>
      <c r="D104"/>
      <c r="E104" s="1"/>
      <c r="F104" s="1"/>
      <c r="G104" s="37"/>
    </row>
    <row r="105" spans="2:7" ht="16.149999999999999" customHeight="1" x14ac:dyDescent="0.2">
      <c r="B105" s="635" t="s">
        <v>2063</v>
      </c>
      <c r="C105"/>
      <c r="D105"/>
      <c r="E105" s="1"/>
      <c r="F105" s="1"/>
      <c r="G105" s="37"/>
    </row>
    <row r="106" spans="2:7" ht="16.149999999999999" customHeight="1" x14ac:dyDescent="0.2">
      <c r="B106" s="92" t="s">
        <v>2064</v>
      </c>
      <c r="C106" s="32"/>
      <c r="D106" s="438" t="s">
        <v>59</v>
      </c>
      <c r="E106" s="436">
        <f>-(E74-F74)</f>
        <v>0</v>
      </c>
      <c r="F106" s="362" t="s">
        <v>2065</v>
      </c>
      <c r="G106" s="37"/>
    </row>
    <row r="107" spans="2:7" ht="27" customHeight="1" x14ac:dyDescent="0.2">
      <c r="B107" s="104" t="s">
        <v>2733</v>
      </c>
      <c r="C107" s="32"/>
      <c r="D107" s="438" t="s">
        <v>61</v>
      </c>
      <c r="E107" s="436">
        <f>-(E73+E78+E75-F73-F78-F75)</f>
        <v>0</v>
      </c>
      <c r="F107" s="362" t="s">
        <v>2066</v>
      </c>
      <c r="G107" s="37"/>
    </row>
    <row r="108" spans="2:7" ht="16.149999999999999" customHeight="1" thickBot="1" x14ac:dyDescent="0.25">
      <c r="B108" s="92" t="s">
        <v>2067</v>
      </c>
      <c r="C108" s="32"/>
      <c r="D108" s="438" t="s">
        <v>61</v>
      </c>
      <c r="E108" s="439"/>
      <c r="F108" s="362" t="s">
        <v>2068</v>
      </c>
      <c r="G108" s="37"/>
    </row>
    <row r="109" spans="2:7" ht="16.149999999999999" customHeight="1" thickBot="1" x14ac:dyDescent="0.25">
      <c r="B109" s="68" t="s">
        <v>2069</v>
      </c>
      <c r="C109" s="66"/>
      <c r="D109" s="438" t="s">
        <v>61</v>
      </c>
      <c r="E109" s="275">
        <f>SUM(E106:E108)</f>
        <v>0</v>
      </c>
      <c r="F109" s="362" t="s">
        <v>2070</v>
      </c>
      <c r="G109" s="37"/>
    </row>
    <row r="110" spans="2:7" ht="16.149999999999999" customHeight="1" thickTop="1" x14ac:dyDescent="0.2">
      <c r="B110" s="45"/>
      <c r="C110" s="45"/>
      <c r="D110" s="45"/>
      <c r="E110" s="45"/>
      <c r="F110" s="46"/>
    </row>
  </sheetData>
  <sheetProtection algorithmName="SHA-512" hashValue="S4YWt6isxEhGxHtWF9uCrThsai97lnphOr7uvSXLgCjtIbwIR+9iNN7vCDcNYVxUCiz1Rkh6GUtyD/Z8mVIDlA==" saltValue="27ZOWmjHokkcEvGIT8ymWw==" spinCount="100000" sheet="1" objects="1" scenarios="1"/>
  <mergeCells count="12">
    <mergeCell ref="B6:B7"/>
    <mergeCell ref="D7:D9"/>
    <mergeCell ref="B22:B23"/>
    <mergeCell ref="D23:D25"/>
    <mergeCell ref="B83:C84"/>
    <mergeCell ref="D84:D86"/>
    <mergeCell ref="B67:C68"/>
    <mergeCell ref="D68:D70"/>
    <mergeCell ref="B41:B42"/>
    <mergeCell ref="D42:D44"/>
    <mergeCell ref="B34:B35"/>
    <mergeCell ref="D35:D37"/>
  </mergeCells>
  <phoneticPr fontId="31" type="noConversion"/>
  <dataValidations count="11">
    <dataValidation type="custom" errorStyle="information" allowBlank="1" showInputMessage="1" showErrorMessage="1" errorTitle="Apply IFRS 16 measurement basis" error="On an IFRS 16 measurement basis, contingent rent should not arise. Using this cell will flag a validation fail which must be approved by the Provider Accounts Team. See guidance to the right." sqref="F53:H53" xr:uid="{F7F03D33-CB02-4F77-82AF-2CC50512F859}">
      <formula1>"&lt;&gt;0"</formula1>
    </dataValidation>
    <dataValidation allowBlank="1" showInputMessage="1" showErrorMessage="1" promptTitle="PFI support income" prompt="This figure should include amounts recognised in I&amp;E in the period only.  It should not include any PFI support received in the form of PDC." sqref="C62" xr:uid="{EB13CC16-653F-4E2D-9BD3-895D0C4DF111}"/>
    <dataValidation allowBlank="1" showInputMessage="1" showErrorMessage="1" promptTitle="Other amounts payable" prompt="This should include only payments committed to as part of the PFI contract in addition to the unitary payment.  It should NOT include capital or revenue schemes from the provider OUTSIDE of the PFI scheme.  Use of these lines are expected to be limited." sqref="C57:C58" xr:uid="{AD42DA0C-E5E5-4032-8800-6BA77C464A2E}"/>
    <dataValidation allowBlank="1" showInputMessage="1" showErrorMessage="1" promptTitle="Contingent rent" prompt="Contingent rent recorded in this row will populate the interest expense note on TAC11 Finance &amp; other." sqref="C53" xr:uid="{03CDB4C2-519B-4F9A-894A-F0E2DCF641B4}"/>
    <dataValidation allowBlank="1" showInputMessage="1" showErrorMessage="1" promptTitle="Capital lifecycle" prompt="Capital lifecycle additions should be categorised as 'additions-purchased' rather then 'additions-leased' on TAC14 PPE." sqref="C51" xr:uid="{978EC192-A21B-49B7-985A-E81034E8EB25}"/>
    <dataValidation allowBlank="1" showInputMessage="1" showErrorMessage="1" promptTitle="Interest expense" prompt="The interest charge recorded in this row will populate the interest expense note on TAC11 Finance &amp; other." sqref="C48" xr:uid="{87D3621B-D5B5-4353-A9A7-E1BF3EE92A10}"/>
    <dataValidation allowBlank="1" showInputMessage="1" showErrorMessage="1" promptTitle="Total future commitments" prompt="The FReM requires disclosure of total future commitments under the scheme. This is likely to be the total future unitary payments plus other payments committed to under the scheme. It should reflect any committed contract variations." sqref="C26" xr:uid="{4EBE4E41-CA21-4F5A-821F-7701AAA586FF}"/>
    <dataValidation allowBlank="1" showInputMessage="1" showErrorMessage="1" promptTitle="Net lease obligation" prompt="This will equate to the total PFI, LIFT or other service concession liability recorded in the borrowings note on your balance sheet." sqref="C16" xr:uid="{E06170FC-94B1-4951-AAF9-F7BDF0998E45}"/>
    <dataValidation type="custom" errorStyle="information" allowBlank="1" showInputMessage="1" showErrorMessage="1" errorTitle="Service element not affected" error="Application of IFRS 16 principles should not impact the service element of the UP. This figure should equal the IFRS 16 column unless the provider has historically misallocated contingent rent to the services." sqref="F75" xr:uid="{490FA8D1-05F6-4FDF-936E-71FBA3666509}">
      <formula1>"&lt;&gt;0"</formula1>
    </dataValidation>
    <dataValidation type="list" allowBlank="1" showInputMessage="1" showErrorMessage="1" errorTitle="Input figure must be positive" error="Please select figure from dropdown " sqref="J38:L38" xr:uid="{94A3340B-8392-4A04-BA0A-C31D1030B2C6}">
      <formula1>"0,1,2,3,4,5,6,7,8,9,10"</formula1>
    </dataValidation>
    <dataValidation type="list" allowBlank="1" showInputMessage="1" showErrorMessage="1" errorTitle="Input must be a positive" error="Please select number from list" sqref="F38:H38" xr:uid="{7BC24069-1EB0-4F03-AFFA-DBFE32FE04F7}">
      <formula1>"0,1,2,3,4,5,6,7,8,9,10"</formula1>
    </dataValidation>
  </dataValidations>
  <pageMargins left="0.25" right="0.25" top="0.75" bottom="0.75" header="0.3" footer="0.3"/>
  <pageSetup paperSize="9" scale="48"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9C34E-AB23-497E-AD69-2DF9B0ACA46D}">
  <sheetPr codeName="Sheet85">
    <tabColor theme="2"/>
    <pageSetUpPr fitToPage="1"/>
  </sheetPr>
  <dimension ref="B1:L22"/>
  <sheetViews>
    <sheetView showGridLines="0" zoomScale="85" zoomScaleNormal="85" workbookViewId="0"/>
  </sheetViews>
  <sheetFormatPr defaultColWidth="9.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37" width="13.28515625" style="15" customWidth="1"/>
    <col min="38" max="16384" width="9.28515625" style="15"/>
  </cols>
  <sheetData>
    <row r="1" spans="2:12" ht="18.75" customHeight="1" x14ac:dyDescent="0.2">
      <c r="B1" s="16"/>
    </row>
    <row r="2" spans="2:12" ht="18.75" customHeight="1" x14ac:dyDescent="0.25">
      <c r="B2" s="17" t="s">
        <v>2456</v>
      </c>
    </row>
    <row r="3" spans="2:12" ht="18.75" customHeight="1" x14ac:dyDescent="0.25">
      <c r="B3" s="17" t="str">
        <f ca="1">MID(CELL("filename",E3),FIND("]",CELL("filename",E4))+1,99)</f>
        <v>TAC25 Off-SoFP PFI</v>
      </c>
    </row>
    <row r="4" spans="2:12" ht="18.75" customHeight="1" thickBot="1" x14ac:dyDescent="0.25">
      <c r="B4" s="18" t="s">
        <v>3</v>
      </c>
    </row>
    <row r="5" spans="2:12" ht="16.149999999999999" customHeight="1" thickTop="1" thickBot="1" x14ac:dyDescent="0.25">
      <c r="B5" s="35"/>
      <c r="C5" s="35"/>
      <c r="D5" s="35"/>
      <c r="E5" s="35"/>
      <c r="F5" s="35"/>
      <c r="G5" s="35"/>
      <c r="H5" s="35"/>
      <c r="I5" s="35"/>
      <c r="J5" s="519" t="s">
        <v>2455</v>
      </c>
      <c r="K5" s="511">
        <v>1</v>
      </c>
    </row>
    <row r="6" spans="2:12" ht="16.149999999999999" customHeight="1" thickTop="1" x14ac:dyDescent="0.2">
      <c r="B6" s="795" t="s">
        <v>2071</v>
      </c>
      <c r="C6"/>
      <c r="D6"/>
      <c r="E6" s="440" t="s">
        <v>2072</v>
      </c>
      <c r="F6" s="440" t="s">
        <v>2073</v>
      </c>
      <c r="G6" s="440" t="s">
        <v>2074</v>
      </c>
      <c r="H6" s="441" t="s">
        <v>2075</v>
      </c>
      <c r="I6" s="441" t="s">
        <v>2076</v>
      </c>
      <c r="J6" s="441" t="s">
        <v>2077</v>
      </c>
      <c r="K6" s="442" t="s">
        <v>55</v>
      </c>
      <c r="L6" s="37"/>
    </row>
    <row r="7" spans="2:12" ht="25.5" x14ac:dyDescent="0.2">
      <c r="B7" s="795"/>
      <c r="C7"/>
      <c r="D7" s="783" t="s">
        <v>2</v>
      </c>
      <c r="E7" s="27" t="s">
        <v>19</v>
      </c>
      <c r="F7" s="27" t="s">
        <v>1982</v>
      </c>
      <c r="G7" s="27" t="s">
        <v>1983</v>
      </c>
      <c r="H7" s="27" t="s">
        <v>19</v>
      </c>
      <c r="I7" s="27" t="s">
        <v>1982</v>
      </c>
      <c r="J7" s="27" t="s">
        <v>1983</v>
      </c>
      <c r="K7" s="39"/>
      <c r="L7" s="37"/>
    </row>
    <row r="8" spans="2:12" ht="16.149999999999999" customHeight="1" x14ac:dyDescent="0.2">
      <c r="B8" s="50"/>
      <c r="C8"/>
      <c r="D8" s="783"/>
      <c r="E8" s="29" t="s">
        <v>2598</v>
      </c>
      <c r="F8" s="29" t="s">
        <v>2598</v>
      </c>
      <c r="G8" s="29" t="s">
        <v>2598</v>
      </c>
      <c r="H8" s="29" t="s">
        <v>1877</v>
      </c>
      <c r="I8" s="29" t="s">
        <v>1877</v>
      </c>
      <c r="J8" s="29" t="s">
        <v>1877</v>
      </c>
      <c r="K8" s="39"/>
      <c r="L8" s="37"/>
    </row>
    <row r="9" spans="2:12" ht="16.149999999999999" customHeight="1" thickBot="1" x14ac:dyDescent="0.25">
      <c r="B9" s="51"/>
      <c r="C9" s="13"/>
      <c r="D9" s="784"/>
      <c r="E9" s="52" t="s">
        <v>56</v>
      </c>
      <c r="F9" s="52" t="s">
        <v>56</v>
      </c>
      <c r="G9" s="52" t="s">
        <v>56</v>
      </c>
      <c r="H9" s="52" t="s">
        <v>56</v>
      </c>
      <c r="I9" s="52" t="s">
        <v>56</v>
      </c>
      <c r="J9" s="52" t="s">
        <v>56</v>
      </c>
      <c r="K9" s="443" t="s">
        <v>57</v>
      </c>
      <c r="L9" s="37"/>
    </row>
    <row r="10" spans="2:12" ht="16.149999999999999" customHeight="1" x14ac:dyDescent="0.2">
      <c r="B10" s="236" t="s">
        <v>38</v>
      </c>
      <c r="C10" s="54"/>
      <c r="D10" s="444" t="s">
        <v>61</v>
      </c>
      <c r="E10" s="445">
        <f>SUM(F10:G10)</f>
        <v>0</v>
      </c>
      <c r="F10" s="439"/>
      <c r="G10" s="439"/>
      <c r="H10" s="445">
        <f>SUM(I10:J10)</f>
        <v>0</v>
      </c>
      <c r="I10" s="446"/>
      <c r="J10" s="446"/>
      <c r="K10" s="443" t="s">
        <v>2078</v>
      </c>
      <c r="L10" s="37"/>
    </row>
    <row r="11" spans="2:12" ht="16.149999999999999" customHeight="1" x14ac:dyDescent="0.2">
      <c r="B11" s="59" t="s">
        <v>39</v>
      </c>
      <c r="C11" s="32"/>
      <c r="D11" s="444" t="s">
        <v>61</v>
      </c>
      <c r="E11" s="445">
        <f>SUM(F11:G11)</f>
        <v>0</v>
      </c>
      <c r="F11" s="439"/>
      <c r="G11" s="439"/>
      <c r="H11" s="445">
        <f>SUM(I11:J11)</f>
        <v>0</v>
      </c>
      <c r="I11" s="446"/>
      <c r="J11" s="446"/>
      <c r="K11" s="443" t="s">
        <v>2079</v>
      </c>
      <c r="L11" s="37"/>
    </row>
    <row r="12" spans="2:12" ht="16.149999999999999" customHeight="1" thickBot="1" x14ac:dyDescent="0.25">
      <c r="B12" s="59" t="s">
        <v>40</v>
      </c>
      <c r="C12" s="32"/>
      <c r="D12" s="444" t="s">
        <v>61</v>
      </c>
      <c r="E12" s="445">
        <f>SUM(F12:G12)</f>
        <v>0</v>
      </c>
      <c r="F12" s="439"/>
      <c r="G12" s="439"/>
      <c r="H12" s="445">
        <f>SUM(I12:J12)</f>
        <v>0</v>
      </c>
      <c r="I12" s="446"/>
      <c r="J12" s="446"/>
      <c r="K12" s="443" t="s">
        <v>2080</v>
      </c>
      <c r="L12" s="37"/>
    </row>
    <row r="13" spans="2:12" ht="16.149999999999999" customHeight="1" x14ac:dyDescent="0.2">
      <c r="B13" s="57" t="s">
        <v>19</v>
      </c>
      <c r="C13" s="32"/>
      <c r="D13" s="447" t="s">
        <v>61</v>
      </c>
      <c r="E13" s="275">
        <f>SUM(E10:E12)</f>
        <v>0</v>
      </c>
      <c r="F13" s="275">
        <f>SUM(F10:F12)</f>
        <v>0</v>
      </c>
      <c r="G13" s="275">
        <f t="shared" ref="G13:J13" si="0">SUM(G10:G12)</f>
        <v>0</v>
      </c>
      <c r="H13" s="275">
        <f t="shared" si="0"/>
        <v>0</v>
      </c>
      <c r="I13" s="275">
        <f t="shared" si="0"/>
        <v>0</v>
      </c>
      <c r="J13" s="275">
        <f t="shared" si="0"/>
        <v>0</v>
      </c>
      <c r="K13" s="443" t="s">
        <v>2081</v>
      </c>
      <c r="L13" s="37"/>
    </row>
    <row r="14" spans="2:12" ht="16.149999999999999" customHeight="1" thickBot="1" x14ac:dyDescent="0.25">
      <c r="B14" s="110" t="s">
        <v>2082</v>
      </c>
      <c r="C14" s="69"/>
      <c r="D14" s="448" t="s">
        <v>61</v>
      </c>
      <c r="E14" s="445">
        <f>SUM(F14:G14)</f>
        <v>0</v>
      </c>
      <c r="F14" s="439"/>
      <c r="G14" s="439"/>
      <c r="H14" s="445">
        <f>SUM(I14:J14)</f>
        <v>0</v>
      </c>
      <c r="I14" s="446"/>
      <c r="J14" s="446"/>
      <c r="K14" s="443" t="s">
        <v>2083</v>
      </c>
      <c r="L14" s="37"/>
    </row>
    <row r="15" spans="2:12" ht="16.149999999999999" customHeight="1" thickTop="1" thickBot="1" x14ac:dyDescent="0.25">
      <c r="B15" s="45"/>
      <c r="C15" s="45"/>
      <c r="D15" s="45"/>
      <c r="E15" s="45"/>
      <c r="F15" s="45"/>
      <c r="G15" s="45"/>
      <c r="H15" s="45"/>
      <c r="I15" s="45"/>
      <c r="J15" s="45"/>
      <c r="K15" s="46"/>
    </row>
    <row r="16" spans="2:12" ht="16.149999999999999" customHeight="1" thickTop="1" thickBot="1" x14ac:dyDescent="0.25">
      <c r="J16" s="519" t="s">
        <v>2455</v>
      </c>
      <c r="K16" s="509">
        <v>2</v>
      </c>
    </row>
    <row r="17" spans="2:12" ht="16.149999999999999" customHeight="1" thickTop="1" x14ac:dyDescent="0.2">
      <c r="B17" s="790" t="s">
        <v>2084</v>
      </c>
      <c r="C17" s="49"/>
      <c r="D17" s="49"/>
      <c r="E17" s="252" t="s">
        <v>2072</v>
      </c>
      <c r="F17" s="252" t="s">
        <v>2073</v>
      </c>
      <c r="G17" s="252" t="s">
        <v>2074</v>
      </c>
      <c r="H17" s="253" t="s">
        <v>2075</v>
      </c>
      <c r="I17" s="253" t="s">
        <v>2076</v>
      </c>
      <c r="J17" s="520" t="s">
        <v>2077</v>
      </c>
      <c r="K17" s="510" t="s">
        <v>55</v>
      </c>
    </row>
    <row r="18" spans="2:12" ht="25.5" x14ac:dyDescent="0.2">
      <c r="B18" s="791"/>
      <c r="C18"/>
      <c r="D18" s="783" t="s">
        <v>2</v>
      </c>
      <c r="E18" s="27" t="s">
        <v>19</v>
      </c>
      <c r="F18" s="27" t="s">
        <v>1982</v>
      </c>
      <c r="G18" s="27" t="s">
        <v>1983</v>
      </c>
      <c r="H18" s="27" t="s">
        <v>19</v>
      </c>
      <c r="I18" s="27" t="s">
        <v>1982</v>
      </c>
      <c r="J18" s="27" t="s">
        <v>1983</v>
      </c>
      <c r="K18" s="39"/>
    </row>
    <row r="19" spans="2:12" ht="16.149999999999999" customHeight="1" x14ac:dyDescent="0.2">
      <c r="B19" s="50"/>
      <c r="C19"/>
      <c r="D19" s="783"/>
      <c r="E19" s="29" t="s">
        <v>2598</v>
      </c>
      <c r="F19" s="29" t="s">
        <v>2598</v>
      </c>
      <c r="G19" s="29" t="s">
        <v>2598</v>
      </c>
      <c r="H19" s="29" t="s">
        <v>1877</v>
      </c>
      <c r="I19" s="29" t="s">
        <v>1877</v>
      </c>
      <c r="J19" s="29" t="s">
        <v>1877</v>
      </c>
      <c r="K19" s="39"/>
    </row>
    <row r="20" spans="2:12" ht="13.5" thickBot="1" x14ac:dyDescent="0.25">
      <c r="B20" s="51"/>
      <c r="C20" s="13"/>
      <c r="D20" s="783"/>
      <c r="E20" s="157" t="s">
        <v>67</v>
      </c>
      <c r="F20" s="157" t="s">
        <v>1400</v>
      </c>
      <c r="G20" s="157" t="s">
        <v>1400</v>
      </c>
      <c r="H20" s="157" t="s">
        <v>67</v>
      </c>
      <c r="I20" s="157" t="s">
        <v>1400</v>
      </c>
      <c r="J20" s="157" t="s">
        <v>1400</v>
      </c>
      <c r="K20" s="487" t="s">
        <v>57</v>
      </c>
    </row>
    <row r="21" spans="2:12" ht="26.25" thickBot="1" x14ac:dyDescent="0.25">
      <c r="B21" s="543" t="s">
        <v>2546</v>
      </c>
      <c r="C21" s="544"/>
      <c r="D21" s="545" t="s">
        <v>61</v>
      </c>
      <c r="E21" s="518">
        <f>SUM(F21:G21)</f>
        <v>0</v>
      </c>
      <c r="F21" s="546"/>
      <c r="G21" s="546"/>
      <c r="H21" s="518">
        <f>SUM(I21:J21)</f>
        <v>0</v>
      </c>
      <c r="I21" s="535"/>
      <c r="J21" s="535"/>
      <c r="K21" s="488" t="s">
        <v>2085</v>
      </c>
    </row>
    <row r="22" spans="2:12" ht="16.149999999999999" customHeight="1" thickTop="1" x14ac:dyDescent="0.2">
      <c r="D22" s="542"/>
      <c r="K22" s="217"/>
      <c r="L22" s="183"/>
    </row>
  </sheetData>
  <sheetProtection algorithmName="SHA-512" hashValue="B3a1tAHzHRcE7dieLj35cMYrl2ATJJw411RTI9JSFKy2XkBukPJHdofher4Pt+zJHc+c0m4G10Oqn9N7LxUwSg==" saltValue="igSBVIxdJzSW1Peao2hArg==" spinCount="100000" sheet="1" objects="1" scenarios="1"/>
  <mergeCells count="4">
    <mergeCell ref="B6:B7"/>
    <mergeCell ref="D7:D9"/>
    <mergeCell ref="B17:B18"/>
    <mergeCell ref="D18:D20"/>
  </mergeCells>
  <dataValidations count="1">
    <dataValidation type="list" allowBlank="1" showInputMessage="1" showErrorMessage="1" errorTitle="This must be a positive figure" error="Please select from dropdown menu" sqref="F21:G21 I21:J21" xr:uid="{B35C8240-3B5F-462B-A1AA-016FE751D460}">
      <formula1>"0,1,2,3,4,5,6,7,8,9,10"</formula1>
    </dataValidation>
  </dataValidations>
  <pageMargins left="0.7" right="0.7" top="0.75" bottom="0.75" header="0.3" footer="0.3"/>
  <pageSetup paperSize="9" scale="73"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0AFDF-0F16-49D4-8FCC-0D2625188576}">
  <sheetPr codeName="Sheet86">
    <tabColor theme="2"/>
    <pageSetUpPr fitToPage="1"/>
  </sheetPr>
  <dimension ref="B1:N64"/>
  <sheetViews>
    <sheetView showGridLines="0" zoomScale="85" zoomScaleNormal="85" workbookViewId="0"/>
  </sheetViews>
  <sheetFormatPr defaultColWidth="9.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7" width="13.28515625" style="15" customWidth="1"/>
    <col min="8" max="8" width="4.28515625" style="15" customWidth="1"/>
    <col min="9" max="39" width="13.28515625" style="15" customWidth="1"/>
    <col min="40" max="16384" width="9.28515625" style="15"/>
  </cols>
  <sheetData>
    <row r="1" spans="2:8" ht="18.75" customHeight="1" x14ac:dyDescent="0.2">
      <c r="B1" s="16"/>
    </row>
    <row r="2" spans="2:8" ht="18.75" customHeight="1" x14ac:dyDescent="0.25">
      <c r="B2" s="17" t="s">
        <v>2456</v>
      </c>
    </row>
    <row r="3" spans="2:8" ht="18.75" customHeight="1" x14ac:dyDescent="0.25">
      <c r="B3" s="17" t="str">
        <f ca="1">MID(CELL("filename",E3),FIND("]",CELL("filename",E4))+1,99)</f>
        <v>TAC26 Pension</v>
      </c>
    </row>
    <row r="4" spans="2:8" ht="18.75" customHeight="1" thickBot="1" x14ac:dyDescent="0.25">
      <c r="B4" s="18" t="s">
        <v>3</v>
      </c>
    </row>
    <row r="5" spans="2:8" ht="16.149999999999999" customHeight="1" thickTop="1" thickBot="1" x14ac:dyDescent="0.25">
      <c r="B5" s="35"/>
      <c r="C5" s="35"/>
      <c r="D5" s="35"/>
      <c r="E5" s="35"/>
      <c r="F5" s="519" t="s">
        <v>2455</v>
      </c>
      <c r="G5" s="511">
        <v>1</v>
      </c>
    </row>
    <row r="6" spans="2:8" ht="16.149999999999999" customHeight="1" thickTop="1" x14ac:dyDescent="0.2">
      <c r="B6" s="794" t="s">
        <v>2086</v>
      </c>
      <c r="C6" s="49"/>
      <c r="D6" s="49"/>
      <c r="E6" s="440" t="s">
        <v>2087</v>
      </c>
      <c r="F6" s="441" t="s">
        <v>2088</v>
      </c>
      <c r="G6" s="442" t="s">
        <v>55</v>
      </c>
      <c r="H6" s="37"/>
    </row>
    <row r="7" spans="2:8" ht="16.149999999999999" customHeight="1" x14ac:dyDescent="0.2">
      <c r="B7" s="795"/>
      <c r="C7"/>
      <c r="D7" s="783"/>
      <c r="E7" s="28" t="s">
        <v>2457</v>
      </c>
      <c r="F7" s="28" t="s">
        <v>1878</v>
      </c>
      <c r="G7" s="39"/>
      <c r="H7" s="37"/>
    </row>
    <row r="8" spans="2:8" ht="16.149999999999999" customHeight="1" thickBot="1" x14ac:dyDescent="0.25">
      <c r="B8" s="828"/>
      <c r="C8" s="13"/>
      <c r="D8" s="784"/>
      <c r="E8" s="52" t="s">
        <v>56</v>
      </c>
      <c r="F8" s="52" t="s">
        <v>56</v>
      </c>
      <c r="G8" s="443" t="s">
        <v>57</v>
      </c>
      <c r="H8" s="37"/>
    </row>
    <row r="9" spans="2:8" ht="16.149999999999999" customHeight="1" x14ac:dyDescent="0.2">
      <c r="B9" s="262" t="s">
        <v>2547</v>
      </c>
      <c r="C9" s="258"/>
      <c r="D9" s="363" t="s">
        <v>59</v>
      </c>
      <c r="E9" s="450">
        <f>F24</f>
        <v>0</v>
      </c>
      <c r="F9" s="451"/>
      <c r="G9" s="443" t="s">
        <v>2089</v>
      </c>
      <c r="H9" s="37"/>
    </row>
    <row r="10" spans="2:8" ht="16.149999999999999" customHeight="1" thickBot="1" x14ac:dyDescent="0.25">
      <c r="B10" s="59" t="s">
        <v>222</v>
      </c>
      <c r="C10" s="32"/>
      <c r="D10" s="452" t="s">
        <v>1</v>
      </c>
      <c r="E10" s="453"/>
      <c r="F10" s="451"/>
      <c r="G10" s="443" t="s">
        <v>2090</v>
      </c>
      <c r="H10" s="37"/>
    </row>
    <row r="11" spans="2:8" ht="16.149999999999999" customHeight="1" x14ac:dyDescent="0.2">
      <c r="B11" s="57" t="s">
        <v>2547</v>
      </c>
      <c r="C11" s="32"/>
      <c r="D11" s="452" t="s">
        <v>59</v>
      </c>
      <c r="E11" s="275">
        <f>SUM(E9:E10)</f>
        <v>0</v>
      </c>
      <c r="F11" s="275">
        <f>SUM(F9:F10)</f>
        <v>0</v>
      </c>
      <c r="G11" s="443" t="s">
        <v>2091</v>
      </c>
      <c r="H11" s="37"/>
    </row>
    <row r="12" spans="2:8" ht="16.149999999999999" customHeight="1" x14ac:dyDescent="0.2">
      <c r="B12" s="43" t="s">
        <v>1035</v>
      </c>
      <c r="C12" s="58"/>
      <c r="D12" s="452" t="s">
        <v>59</v>
      </c>
      <c r="E12" s="556"/>
      <c r="F12" s="557"/>
      <c r="G12" s="443" t="s">
        <v>2092</v>
      </c>
      <c r="H12" s="37"/>
    </row>
    <row r="13" spans="2:8" ht="16.149999999999999" customHeight="1" x14ac:dyDescent="0.2">
      <c r="B13" s="91" t="s">
        <v>1037</v>
      </c>
      <c r="C13" s="454" t="s">
        <v>0</v>
      </c>
      <c r="D13" s="452" t="s">
        <v>1</v>
      </c>
      <c r="E13" s="439"/>
      <c r="F13" s="451"/>
      <c r="G13" s="443" t="s">
        <v>2093</v>
      </c>
      <c r="H13" s="37"/>
    </row>
    <row r="14" spans="2:8" ht="16.149999999999999" customHeight="1" x14ac:dyDescent="0.2">
      <c r="B14" s="59" t="s">
        <v>2094</v>
      </c>
      <c r="C14" s="86"/>
      <c r="D14" s="452" t="s">
        <v>59</v>
      </c>
      <c r="E14" s="439"/>
      <c r="F14" s="451"/>
      <c r="G14" s="443" t="s">
        <v>2095</v>
      </c>
      <c r="H14" s="37"/>
    </row>
    <row r="15" spans="2:8" ht="16.149999999999999" customHeight="1" x14ac:dyDescent="0.2">
      <c r="B15" s="59" t="s">
        <v>2096</v>
      </c>
      <c r="C15" s="32"/>
      <c r="D15" s="452" t="s">
        <v>59</v>
      </c>
      <c r="E15" s="439"/>
      <c r="F15" s="451"/>
      <c r="G15" s="443" t="s">
        <v>2097</v>
      </c>
      <c r="H15" s="37"/>
    </row>
    <row r="16" spans="2:8" ht="16.149999999999999" customHeight="1" x14ac:dyDescent="0.2">
      <c r="B16" s="59" t="s">
        <v>2098</v>
      </c>
      <c r="C16" s="32"/>
      <c r="D16" s="452" t="s">
        <v>59</v>
      </c>
      <c r="E16" s="439"/>
      <c r="F16" s="451"/>
      <c r="G16" s="443" t="s">
        <v>2099</v>
      </c>
      <c r="H16" s="37"/>
    </row>
    <row r="17" spans="2:8" ht="16.149999999999999" customHeight="1" x14ac:dyDescent="0.2">
      <c r="B17" s="59" t="s">
        <v>2100</v>
      </c>
      <c r="C17" s="31"/>
      <c r="D17"/>
      <c r="E17" s="1"/>
      <c r="F17" s="1"/>
      <c r="G17" s="40"/>
      <c r="H17" s="37"/>
    </row>
    <row r="18" spans="2:8" ht="16.149999999999999" customHeight="1" x14ac:dyDescent="0.2">
      <c r="B18" s="59" t="s">
        <v>2101</v>
      </c>
      <c r="C18" s="32"/>
      <c r="D18" s="452" t="s">
        <v>1</v>
      </c>
      <c r="E18" s="439"/>
      <c r="F18" s="451"/>
      <c r="G18" s="443" t="s">
        <v>2102</v>
      </c>
      <c r="H18" s="37"/>
    </row>
    <row r="19" spans="2:8" ht="16.149999999999999" customHeight="1" x14ac:dyDescent="0.2">
      <c r="B19" s="59" t="s">
        <v>2103</v>
      </c>
      <c r="C19" s="31"/>
      <c r="D19" s="449" t="s">
        <v>61</v>
      </c>
      <c r="E19" s="439"/>
      <c r="F19" s="451"/>
      <c r="G19" s="443" t="s">
        <v>2104</v>
      </c>
      <c r="H19" s="37"/>
    </row>
    <row r="20" spans="2:8" ht="16.149999999999999" customHeight="1" x14ac:dyDescent="0.2">
      <c r="B20" s="59" t="s">
        <v>2105</v>
      </c>
      <c r="C20" s="33"/>
      <c r="D20" s="449" t="s">
        <v>415</v>
      </c>
      <c r="E20" s="439"/>
      <c r="F20" s="451"/>
      <c r="G20" s="443" t="s">
        <v>2106</v>
      </c>
      <c r="H20" s="37"/>
    </row>
    <row r="21" spans="2:8" ht="16.149999999999999" customHeight="1" x14ac:dyDescent="0.2">
      <c r="B21" s="91" t="s">
        <v>2107</v>
      </c>
      <c r="C21" s="454" t="s">
        <v>0</v>
      </c>
      <c r="D21" s="449" t="s">
        <v>1</v>
      </c>
      <c r="E21" s="439"/>
      <c r="F21" s="451"/>
      <c r="G21" s="443" t="s">
        <v>2108</v>
      </c>
      <c r="H21" s="37"/>
    </row>
    <row r="22" spans="2:8" ht="16.149999999999999" customHeight="1" x14ac:dyDescent="0.2">
      <c r="B22" s="59" t="s">
        <v>2109</v>
      </c>
      <c r="C22" s="42"/>
      <c r="D22" s="452" t="s">
        <v>61</v>
      </c>
      <c r="E22" s="439"/>
      <c r="F22" s="451"/>
      <c r="G22" s="443" t="s">
        <v>2110</v>
      </c>
      <c r="H22" s="37"/>
    </row>
    <row r="23" spans="2:8" ht="16.149999999999999" customHeight="1" thickBot="1" x14ac:dyDescent="0.25">
      <c r="B23" s="43" t="s">
        <v>2111</v>
      </c>
      <c r="C23" s="32"/>
      <c r="D23" s="449" t="s">
        <v>61</v>
      </c>
      <c r="E23" s="556"/>
      <c r="F23" s="557"/>
      <c r="G23" s="443" t="s">
        <v>2112</v>
      </c>
      <c r="H23" s="37"/>
    </row>
    <row r="24" spans="2:8" ht="26.25" customHeight="1" x14ac:dyDescent="0.2">
      <c r="B24" s="44" t="s">
        <v>2548</v>
      </c>
      <c r="C24" s="32"/>
      <c r="D24" s="452" t="s">
        <v>59</v>
      </c>
      <c r="E24" s="275">
        <f>SUM(E11:E23)</f>
        <v>0</v>
      </c>
      <c r="F24" s="275">
        <f>SUM(F11:F23)</f>
        <v>0</v>
      </c>
      <c r="G24" s="443" t="s">
        <v>2113</v>
      </c>
      <c r="H24" s="37"/>
    </row>
    <row r="25" spans="2:8" ht="16.149999999999999" customHeight="1" x14ac:dyDescent="0.2">
      <c r="B25" s="131"/>
      <c r="C25" s="31"/>
      <c r="D25"/>
      <c r="E25" s="1"/>
      <c r="F25" s="1"/>
      <c r="G25" s="40"/>
      <c r="H25" s="37"/>
    </row>
    <row r="26" spans="2:8" ht="16.149999999999999" customHeight="1" x14ac:dyDescent="0.2">
      <c r="B26" s="57" t="s">
        <v>2549</v>
      </c>
      <c r="C26" s="32"/>
      <c r="D26" s="449" t="s">
        <v>61</v>
      </c>
      <c r="E26" s="450">
        <f>F42</f>
        <v>0</v>
      </c>
      <c r="F26" s="451"/>
      <c r="G26" s="443" t="s">
        <v>2114</v>
      </c>
      <c r="H26" s="37"/>
    </row>
    <row r="27" spans="2:8" ht="16.149999999999999" customHeight="1" thickBot="1" x14ac:dyDescent="0.25">
      <c r="B27" s="59" t="s">
        <v>222</v>
      </c>
      <c r="C27" s="32"/>
      <c r="D27" s="452" t="s">
        <v>1</v>
      </c>
      <c r="E27" s="453"/>
      <c r="F27" s="451"/>
      <c r="G27" s="443" t="s">
        <v>2115</v>
      </c>
      <c r="H27" s="37"/>
    </row>
    <row r="28" spans="2:8" ht="16.149999999999999" customHeight="1" x14ac:dyDescent="0.2">
      <c r="B28" s="57" t="s">
        <v>2550</v>
      </c>
      <c r="C28" s="32"/>
      <c r="D28" s="449" t="s">
        <v>61</v>
      </c>
      <c r="E28" s="275">
        <f>SUM(E26:E27)</f>
        <v>0</v>
      </c>
      <c r="F28" s="275">
        <f>SUM(F26:F27)</f>
        <v>0</v>
      </c>
      <c r="G28" s="443" t="s">
        <v>2116</v>
      </c>
      <c r="H28" s="37"/>
    </row>
    <row r="29" spans="2:8" ht="16.149999999999999" customHeight="1" x14ac:dyDescent="0.2">
      <c r="B29" s="59" t="s">
        <v>1035</v>
      </c>
      <c r="C29" s="58"/>
      <c r="D29" s="449" t="s">
        <v>61</v>
      </c>
      <c r="E29" s="556"/>
      <c r="F29" s="557"/>
      <c r="G29" s="443" t="s">
        <v>2117</v>
      </c>
      <c r="H29" s="37"/>
    </row>
    <row r="30" spans="2:8" ht="16.149999999999999" customHeight="1" x14ac:dyDescent="0.2">
      <c r="B30" s="91" t="s">
        <v>1037</v>
      </c>
      <c r="C30" s="454" t="s">
        <v>0</v>
      </c>
      <c r="D30" s="452" t="s">
        <v>1</v>
      </c>
      <c r="E30" s="439"/>
      <c r="F30" s="451"/>
      <c r="G30" s="443" t="s">
        <v>2118</v>
      </c>
      <c r="H30" s="37"/>
    </row>
    <row r="31" spans="2:8" ht="16.149999999999999" customHeight="1" x14ac:dyDescent="0.2">
      <c r="B31" s="59" t="s">
        <v>2119</v>
      </c>
      <c r="C31" s="42"/>
      <c r="D31" s="449" t="s">
        <v>61</v>
      </c>
      <c r="E31" s="439"/>
      <c r="F31" s="451"/>
      <c r="G31" s="443" t="s">
        <v>2120</v>
      </c>
      <c r="H31" s="37"/>
    </row>
    <row r="32" spans="2:8" ht="16.149999999999999" customHeight="1" x14ac:dyDescent="0.2">
      <c r="B32" s="59" t="s">
        <v>2121</v>
      </c>
      <c r="C32" s="31"/>
      <c r="D32"/>
      <c r="E32" s="1"/>
      <c r="F32" s="1"/>
      <c r="G32" s="40"/>
      <c r="H32" s="37"/>
    </row>
    <row r="33" spans="2:8" ht="25.5" x14ac:dyDescent="0.2">
      <c r="B33" s="237" t="s">
        <v>2122</v>
      </c>
      <c r="C33" s="31"/>
      <c r="D33" s="449" t="s">
        <v>61</v>
      </c>
      <c r="E33" s="439"/>
      <c r="F33" s="451"/>
      <c r="G33" s="443" t="s">
        <v>2123</v>
      </c>
      <c r="H33" s="37"/>
    </row>
    <row r="34" spans="2:8" ht="16.149999999999999" customHeight="1" x14ac:dyDescent="0.2">
      <c r="B34" s="218" t="s">
        <v>2124</v>
      </c>
      <c r="C34" s="32"/>
      <c r="D34" s="452" t="s">
        <v>1</v>
      </c>
      <c r="E34" s="439"/>
      <c r="F34" s="451"/>
      <c r="G34" s="443" t="s">
        <v>2125</v>
      </c>
      <c r="H34" s="37"/>
    </row>
    <row r="35" spans="2:8" ht="24.75" customHeight="1" x14ac:dyDescent="0.2">
      <c r="B35" s="237" t="s">
        <v>2126</v>
      </c>
      <c r="C35" s="32"/>
      <c r="D35" s="452" t="s">
        <v>1</v>
      </c>
      <c r="E35" s="439"/>
      <c r="F35" s="451"/>
      <c r="G35" s="443" t="s">
        <v>2127</v>
      </c>
      <c r="H35" s="37"/>
    </row>
    <row r="36" spans="2:8" ht="16.149999999999999" customHeight="1" x14ac:dyDescent="0.2">
      <c r="B36" s="59" t="s">
        <v>2128</v>
      </c>
      <c r="C36" s="32"/>
      <c r="D36" s="449" t="s">
        <v>61</v>
      </c>
      <c r="E36" s="439"/>
      <c r="F36" s="451"/>
      <c r="G36" s="443" t="s">
        <v>2129</v>
      </c>
      <c r="H36" s="37"/>
    </row>
    <row r="37" spans="2:8" ht="16.149999999999999" customHeight="1" x14ac:dyDescent="0.2">
      <c r="B37" s="59" t="s">
        <v>2130</v>
      </c>
      <c r="C37" s="31"/>
      <c r="D37" s="449" t="s">
        <v>61</v>
      </c>
      <c r="E37" s="450">
        <f>-E16</f>
        <v>0</v>
      </c>
      <c r="F37" s="450">
        <f>-F16</f>
        <v>0</v>
      </c>
      <c r="G37" s="443" t="s">
        <v>2131</v>
      </c>
      <c r="H37" s="37"/>
    </row>
    <row r="38" spans="2:8" ht="16.149999999999999" customHeight="1" x14ac:dyDescent="0.2">
      <c r="B38" s="59" t="s">
        <v>2103</v>
      </c>
      <c r="C38" s="33"/>
      <c r="D38" s="452" t="s">
        <v>59</v>
      </c>
      <c r="E38" s="450">
        <f>-E19</f>
        <v>0</v>
      </c>
      <c r="F38" s="450">
        <f>-F19</f>
        <v>0</v>
      </c>
      <c r="G38" s="443" t="s">
        <v>2132</v>
      </c>
      <c r="H38" s="37"/>
    </row>
    <row r="39" spans="2:8" ht="16.149999999999999" customHeight="1" x14ac:dyDescent="0.2">
      <c r="B39" s="91" t="s">
        <v>2107</v>
      </c>
      <c r="C39" s="454" t="s">
        <v>0</v>
      </c>
      <c r="D39" s="449" t="s">
        <v>1</v>
      </c>
      <c r="E39" s="439"/>
      <c r="F39" s="451"/>
      <c r="G39" s="443" t="s">
        <v>2133</v>
      </c>
      <c r="H39" s="37"/>
    </row>
    <row r="40" spans="2:8" ht="16.149999999999999" customHeight="1" x14ac:dyDescent="0.2">
      <c r="B40" s="59" t="s">
        <v>2134</v>
      </c>
      <c r="C40" s="86"/>
      <c r="D40" s="452" t="s">
        <v>59</v>
      </c>
      <c r="E40" s="439"/>
      <c r="F40" s="451"/>
      <c r="G40" s="443" t="s">
        <v>2135</v>
      </c>
      <c r="H40" s="37"/>
    </row>
    <row r="41" spans="2:8" ht="16.149999999999999" customHeight="1" thickBot="1" x14ac:dyDescent="0.25">
      <c r="B41" s="43" t="s">
        <v>2111</v>
      </c>
      <c r="C41" s="32"/>
      <c r="D41" s="452" t="s">
        <v>59</v>
      </c>
      <c r="E41" s="556"/>
      <c r="F41" s="557"/>
      <c r="G41" s="443" t="s">
        <v>2136</v>
      </c>
      <c r="H41" s="37"/>
    </row>
    <row r="42" spans="2:8" ht="16.149999999999999" customHeight="1" thickBot="1" x14ac:dyDescent="0.25">
      <c r="B42" s="57" t="s">
        <v>2551</v>
      </c>
      <c r="C42" s="32"/>
      <c r="D42" s="449" t="s">
        <v>61</v>
      </c>
      <c r="E42" s="275">
        <f>SUM(E28:E41)</f>
        <v>0</v>
      </c>
      <c r="F42" s="275">
        <f>SUM(F28:F41)</f>
        <v>0</v>
      </c>
      <c r="G42" s="443" t="s">
        <v>2137</v>
      </c>
      <c r="H42" s="37"/>
    </row>
    <row r="43" spans="2:8" ht="16.149999999999999" customHeight="1" thickBot="1" x14ac:dyDescent="0.25">
      <c r="B43" s="68" t="s">
        <v>2552</v>
      </c>
      <c r="C43" s="66"/>
      <c r="D43" s="418" t="s">
        <v>1</v>
      </c>
      <c r="E43" s="275">
        <f>E24+E42</f>
        <v>0</v>
      </c>
      <c r="F43" s="275">
        <f>F24+F42</f>
        <v>0</v>
      </c>
      <c r="G43" s="443" t="s">
        <v>2138</v>
      </c>
      <c r="H43" s="37"/>
    </row>
    <row r="44" spans="2:8" ht="16.149999999999999" customHeight="1" thickTop="1" thickBot="1" x14ac:dyDescent="0.25">
      <c r="B44" s="45"/>
      <c r="C44" s="45"/>
      <c r="D44" s="45"/>
      <c r="E44" s="45"/>
      <c r="F44" s="45"/>
      <c r="G44" s="46"/>
    </row>
    <row r="45" spans="2:8" ht="16.149999999999999" customHeight="1" thickTop="1" thickBot="1" x14ac:dyDescent="0.25">
      <c r="B45" s="35"/>
      <c r="C45" s="35"/>
      <c r="D45" s="35"/>
      <c r="E45" s="35"/>
      <c r="F45" s="519" t="s">
        <v>2455</v>
      </c>
      <c r="G45" s="511">
        <v>2</v>
      </c>
    </row>
    <row r="46" spans="2:8" ht="16.149999999999999" customHeight="1" thickTop="1" x14ac:dyDescent="0.2">
      <c r="B46" s="794" t="s">
        <v>2139</v>
      </c>
      <c r="C46" s="49"/>
      <c r="D46" s="49"/>
      <c r="E46" s="440" t="s">
        <v>2087</v>
      </c>
      <c r="F46" s="441" t="s">
        <v>2088</v>
      </c>
      <c r="G46" s="442" t="s">
        <v>55</v>
      </c>
      <c r="H46" s="37"/>
    </row>
    <row r="47" spans="2:8" ht="16.149999999999999" customHeight="1" x14ac:dyDescent="0.2">
      <c r="B47" s="795"/>
      <c r="C47"/>
      <c r="D47" s="783"/>
      <c r="E47" s="29" t="s">
        <v>2598</v>
      </c>
      <c r="F47" s="29" t="s">
        <v>1877</v>
      </c>
      <c r="G47" s="39"/>
      <c r="H47" s="37"/>
    </row>
    <row r="48" spans="2:8" ht="16.149999999999999" customHeight="1" thickBot="1" x14ac:dyDescent="0.25">
      <c r="B48" s="828"/>
      <c r="C48" s="13"/>
      <c r="D48" s="784"/>
      <c r="E48" s="52" t="s">
        <v>56</v>
      </c>
      <c r="F48" s="52" t="s">
        <v>56</v>
      </c>
      <c r="G48" s="443" t="s">
        <v>57</v>
      </c>
      <c r="H48" s="37"/>
    </row>
    <row r="49" spans="2:14" ht="16.149999999999999" customHeight="1" x14ac:dyDescent="0.2">
      <c r="B49" s="56" t="s">
        <v>2140</v>
      </c>
      <c r="C49"/>
      <c r="D49" s="363" t="s">
        <v>59</v>
      </c>
      <c r="E49" s="450">
        <f>E24</f>
        <v>0</v>
      </c>
      <c r="F49" s="450">
        <f>F24</f>
        <v>0</v>
      </c>
      <c r="G49" s="443" t="s">
        <v>2141</v>
      </c>
      <c r="H49" s="37"/>
    </row>
    <row r="50" spans="2:14" ht="16.149999999999999" customHeight="1" thickBot="1" x14ac:dyDescent="0.25">
      <c r="B50" s="59" t="s">
        <v>2142</v>
      </c>
      <c r="C50" s="32"/>
      <c r="D50" s="449" t="s">
        <v>61</v>
      </c>
      <c r="E50" s="450">
        <f>E42</f>
        <v>0</v>
      </c>
      <c r="F50" s="450">
        <f>F42</f>
        <v>0</v>
      </c>
      <c r="G50" s="443" t="s">
        <v>2143</v>
      </c>
      <c r="H50" s="37"/>
    </row>
    <row r="51" spans="2:14" ht="25.5" x14ac:dyDescent="0.2">
      <c r="B51" s="44" t="s">
        <v>2553</v>
      </c>
      <c r="C51" s="33"/>
      <c r="D51" s="449" t="s">
        <v>1</v>
      </c>
      <c r="E51" s="275">
        <f>SUM(E49:E50)</f>
        <v>0</v>
      </c>
      <c r="F51" s="275">
        <f>SUM(F49:F50)</f>
        <v>0</v>
      </c>
      <c r="G51" s="443" t="s">
        <v>2144</v>
      </c>
      <c r="H51" s="37"/>
    </row>
    <row r="52" spans="2:14" ht="28.5" customHeight="1" thickBot="1" x14ac:dyDescent="0.25">
      <c r="B52" s="90" t="s">
        <v>2145</v>
      </c>
      <c r="C52" s="454" t="s">
        <v>0</v>
      </c>
      <c r="D52" s="449" t="s">
        <v>61</v>
      </c>
      <c r="E52" s="439"/>
      <c r="F52" s="451"/>
      <c r="G52" s="443" t="s">
        <v>2146</v>
      </c>
      <c r="H52" s="238"/>
      <c r="I52" s="827"/>
      <c r="J52" s="827"/>
      <c r="K52" s="827"/>
      <c r="L52" s="827"/>
      <c r="M52" s="827"/>
      <c r="N52" s="827"/>
    </row>
    <row r="53" spans="2:14" ht="26.25" thickBot="1" x14ac:dyDescent="0.25">
      <c r="B53" s="102" t="s">
        <v>2554</v>
      </c>
      <c r="C53" s="97"/>
      <c r="D53" s="452"/>
      <c r="E53" s="275">
        <f>SUM(E51:E52)</f>
        <v>0</v>
      </c>
      <c r="F53" s="275">
        <f>SUM(F51:F52)</f>
        <v>0</v>
      </c>
      <c r="G53" s="443" t="s">
        <v>2147</v>
      </c>
      <c r="H53" s="37"/>
    </row>
    <row r="54" spans="2:14" ht="16.149999999999999" customHeight="1" thickTop="1" thickBot="1" x14ac:dyDescent="0.25">
      <c r="B54" s="45"/>
      <c r="C54" s="45"/>
      <c r="D54" s="45"/>
      <c r="E54" s="45"/>
      <c r="F54" s="45"/>
      <c r="G54" s="46"/>
    </row>
    <row r="55" spans="2:14" ht="16.149999999999999" customHeight="1" thickTop="1" thickBot="1" x14ac:dyDescent="0.25">
      <c r="B55" s="35"/>
      <c r="C55" s="35"/>
      <c r="D55" s="35"/>
      <c r="E55" s="35"/>
      <c r="F55" s="519" t="s">
        <v>2455</v>
      </c>
      <c r="G55" s="511">
        <v>3</v>
      </c>
    </row>
    <row r="56" spans="2:14" ht="16.149999999999999" customHeight="1" thickTop="1" x14ac:dyDescent="0.2">
      <c r="B56" s="101" t="s">
        <v>2148</v>
      </c>
      <c r="C56" s="49"/>
      <c r="D56" s="49"/>
      <c r="E56" s="440" t="s">
        <v>2087</v>
      </c>
      <c r="F56" s="441" t="s">
        <v>2088</v>
      </c>
      <c r="G56" s="442" t="s">
        <v>55</v>
      </c>
      <c r="H56" s="37"/>
    </row>
    <row r="57" spans="2:14" ht="16.149999999999999" customHeight="1" x14ac:dyDescent="0.2">
      <c r="B57" s="50"/>
      <c r="C57"/>
      <c r="D57" s="783"/>
      <c r="E57" s="28" t="s">
        <v>2457</v>
      </c>
      <c r="F57" s="28" t="s">
        <v>1878</v>
      </c>
      <c r="G57" s="39"/>
      <c r="H57" s="37"/>
    </row>
    <row r="58" spans="2:14" ht="16.149999999999999" customHeight="1" thickBot="1" x14ac:dyDescent="0.25">
      <c r="B58" s="51"/>
      <c r="C58" s="13"/>
      <c r="D58" s="784"/>
      <c r="E58" s="52" t="s">
        <v>56</v>
      </c>
      <c r="F58" s="52" t="s">
        <v>56</v>
      </c>
      <c r="G58" s="443" t="s">
        <v>57</v>
      </c>
      <c r="H58" s="37"/>
    </row>
    <row r="59" spans="2:14" ht="16.149999999999999" customHeight="1" x14ac:dyDescent="0.2">
      <c r="B59" s="264" t="s">
        <v>2094</v>
      </c>
      <c r="C59" s="258"/>
      <c r="D59" s="452" t="s">
        <v>1</v>
      </c>
      <c r="E59" s="450">
        <f>E14</f>
        <v>0</v>
      </c>
      <c r="F59" s="450">
        <f>F14</f>
        <v>0</v>
      </c>
      <c r="G59" s="443" t="s">
        <v>2149</v>
      </c>
      <c r="H59" s="37"/>
    </row>
    <row r="60" spans="2:14" ht="16.149999999999999" customHeight="1" x14ac:dyDescent="0.2">
      <c r="B60" s="131" t="s">
        <v>2150</v>
      </c>
      <c r="C60" s="32"/>
      <c r="D60" s="452" t="s">
        <v>1</v>
      </c>
      <c r="E60" s="450">
        <f>E15+E31</f>
        <v>0</v>
      </c>
      <c r="F60" s="450">
        <f>F15+F31</f>
        <v>0</v>
      </c>
      <c r="G60" s="443" t="s">
        <v>2151</v>
      </c>
      <c r="H60" s="37"/>
    </row>
    <row r="61" spans="2:14" ht="16.149999999999999" customHeight="1" x14ac:dyDescent="0.2">
      <c r="B61" s="131" t="s">
        <v>2152</v>
      </c>
      <c r="C61" s="32"/>
      <c r="D61" s="452" t="s">
        <v>1</v>
      </c>
      <c r="E61" s="450">
        <f>E20</f>
        <v>0</v>
      </c>
      <c r="F61" s="450">
        <f>F20</f>
        <v>0</v>
      </c>
      <c r="G61" s="443" t="s">
        <v>2153</v>
      </c>
      <c r="H61" s="37"/>
    </row>
    <row r="62" spans="2:14" ht="16.149999999999999" customHeight="1" thickBot="1" x14ac:dyDescent="0.25">
      <c r="B62" s="131" t="s">
        <v>2154</v>
      </c>
      <c r="C62" s="32"/>
      <c r="D62" s="452" t="s">
        <v>1</v>
      </c>
      <c r="E62" s="439"/>
      <c r="F62" s="451"/>
      <c r="G62" s="443" t="s">
        <v>2155</v>
      </c>
      <c r="H62" s="37"/>
    </row>
    <row r="63" spans="2:14" ht="16.149999999999999" customHeight="1" thickBot="1" x14ac:dyDescent="0.25">
      <c r="B63" s="68" t="s">
        <v>2156</v>
      </c>
      <c r="C63" s="205"/>
      <c r="D63" s="418" t="s">
        <v>415</v>
      </c>
      <c r="E63" s="275">
        <f>SUM(E59:E62)</f>
        <v>0</v>
      </c>
      <c r="F63" s="275">
        <f>SUM(F59:F62)</f>
        <v>0</v>
      </c>
      <c r="G63" s="443" t="s">
        <v>2157</v>
      </c>
      <c r="H63" s="37"/>
    </row>
    <row r="64" spans="2:14" ht="16.149999999999999" customHeight="1" thickTop="1" x14ac:dyDescent="0.2">
      <c r="B64" s="45"/>
      <c r="C64" s="45"/>
      <c r="D64" s="45"/>
      <c r="E64" s="45"/>
      <c r="F64" s="45"/>
      <c r="G64" s="46"/>
    </row>
  </sheetData>
  <sheetProtection algorithmName="SHA-512" hashValue="t2C/fgbe9yFlpNZo1qj7FjQ0lhN+y1ivmDauT58PPhMAsVhadnmOx+iHTcM6MgBkH2j1l/w81WTLAunXvhJFRg==" saltValue="n2EeCdjjZrUmlsrU4suyqQ==" spinCount="100000" sheet="1" objects="1" scenarios="1"/>
  <mergeCells count="6">
    <mergeCell ref="I52:N52"/>
    <mergeCell ref="D57:D58"/>
    <mergeCell ref="B6:B8"/>
    <mergeCell ref="D7:D8"/>
    <mergeCell ref="B46:B48"/>
    <mergeCell ref="D47:D48"/>
  </mergeCells>
  <dataValidations count="3">
    <dataValidation allowBlank="1" showInputMessage="1" showErrorMessage="1" promptTitle="Transfer by absorption: pension" prompt="As the net asset/liability is recorded on either TAC20 Payables or TAC18 Receivables, when completing TAC30 Transfers, enter the net pension liability/asset taken on in the 'other liabilities' or 'other assets' column as appropriate." sqref="C13 C30" xr:uid="{04F693DD-5051-417F-A162-D2AFB352E05B}"/>
    <dataValidation allowBlank="1" showInputMessage="1" showErrorMessage="1" promptTitle="Pension for TUPE'd staff" prompt="If staff have TUPE'd in or out of your organisation, and this is not part of an absorption transfer, the transferring pension asset/liability should be recorded coming in or out of here." sqref="C39 C21" xr:uid="{9D4DA983-36C8-43B0-A003-2272A7736350}"/>
    <dataValidation allowBlank="1" showInputMessage="1" showErrorMessage="1" promptTitle="Separate assets on the SoFP" prompt="Per paragraph 116(a) of IAS 19, any reimbursement right (e.g. from an insurer) is recognised as a separate asset and is not offset against the net defined benefit obligation on the SoFP." sqref="C52" xr:uid="{259AB46D-6623-4B18-875C-C3D0C69D01B2}"/>
  </dataValidations>
  <pageMargins left="0.7" right="0.7" top="0.75" bottom="0.75" header="0.3" footer="0.3"/>
  <pageSetup paperSize="9" scale="4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D283A-EE0E-41B8-B073-32787085A87B}">
  <sheetPr codeName="Sheet87">
    <tabColor theme="2"/>
    <pageSetUpPr fitToPage="1"/>
  </sheetPr>
  <dimension ref="A1:M103"/>
  <sheetViews>
    <sheetView showGridLines="0" zoomScale="85" zoomScaleNormal="85" workbookViewId="0"/>
  </sheetViews>
  <sheetFormatPr defaultColWidth="9.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13" width="15" style="15" customWidth="1"/>
    <col min="14" max="34" width="13.28515625" style="15" customWidth="1"/>
    <col min="35" max="16384" width="9.28515625" style="15"/>
  </cols>
  <sheetData>
    <row r="1" spans="1:13" ht="18.75" customHeight="1" x14ac:dyDescent="0.2">
      <c r="B1" s="16"/>
    </row>
    <row r="2" spans="1:13" ht="18.75" customHeight="1" x14ac:dyDescent="0.25">
      <c r="B2" s="17" t="s">
        <v>2456</v>
      </c>
    </row>
    <row r="3" spans="1:13" ht="18.75" customHeight="1" x14ac:dyDescent="0.25">
      <c r="B3" s="17" t="str">
        <f ca="1">MID(CELL("filename",E3),FIND("]",CELL("filename",E4))+1,99)</f>
        <v>TAC27 Fin Inst</v>
      </c>
    </row>
    <row r="4" spans="1:13" ht="18.75" customHeight="1" thickBot="1" x14ac:dyDescent="0.25">
      <c r="B4" s="18" t="s">
        <v>3</v>
      </c>
    </row>
    <row r="5" spans="1:13" ht="18.75" customHeight="1" thickTop="1" thickBot="1" x14ac:dyDescent="0.25">
      <c r="B5" s="239"/>
      <c r="C5" s="239"/>
      <c r="D5" s="239"/>
      <c r="E5" s="239"/>
      <c r="F5" s="239"/>
      <c r="G5" s="519" t="s">
        <v>2455</v>
      </c>
      <c r="H5" s="511">
        <v>1</v>
      </c>
      <c r="I5" s="239"/>
      <c r="J5" s="239"/>
      <c r="K5" s="239"/>
      <c r="L5" s="239"/>
      <c r="M5" s="239"/>
    </row>
    <row r="6" spans="1:13" ht="16.149999999999999" customHeight="1" thickTop="1" thickBot="1" x14ac:dyDescent="0.25">
      <c r="B6" s="35"/>
      <c r="C6" s="35"/>
      <c r="D6" s="35"/>
      <c r="E6" s="785" t="s">
        <v>2158</v>
      </c>
      <c r="F6" s="787"/>
      <c r="G6" s="787"/>
      <c r="H6" s="786"/>
      <c r="I6" s="35"/>
    </row>
    <row r="7" spans="1:13" ht="16.149999999999999" customHeight="1" thickTop="1" x14ac:dyDescent="0.2">
      <c r="B7" s="48" t="s">
        <v>2555</v>
      </c>
      <c r="C7"/>
      <c r="D7"/>
      <c r="E7" s="440" t="s">
        <v>2160</v>
      </c>
      <c r="F7" s="440" t="s">
        <v>2161</v>
      </c>
      <c r="G7" s="440" t="s">
        <v>2162</v>
      </c>
      <c r="H7" s="440" t="s">
        <v>2163</v>
      </c>
      <c r="I7" s="442" t="s">
        <v>55</v>
      </c>
      <c r="J7" s="37"/>
    </row>
    <row r="8" spans="1:13" ht="51" x14ac:dyDescent="0.2">
      <c r="B8" s="806" t="s">
        <v>2680</v>
      </c>
      <c r="C8" s="807"/>
      <c r="D8" s="141"/>
      <c r="E8" s="27" t="s">
        <v>2164</v>
      </c>
      <c r="F8" s="27" t="s">
        <v>2165</v>
      </c>
      <c r="G8" s="38" t="s">
        <v>2681</v>
      </c>
      <c r="H8" s="733" t="s">
        <v>2682</v>
      </c>
      <c r="I8" s="737"/>
      <c r="J8" s="37"/>
    </row>
    <row r="9" spans="1:13" ht="16.149999999999999" customHeight="1" x14ac:dyDescent="0.2">
      <c r="B9" s="806"/>
      <c r="C9" s="807"/>
      <c r="D9" s="783" t="s">
        <v>2</v>
      </c>
      <c r="E9" s="29" t="s">
        <v>2598</v>
      </c>
      <c r="F9" s="29" t="s">
        <v>2598</v>
      </c>
      <c r="G9" s="29" t="s">
        <v>2598</v>
      </c>
      <c r="H9" s="29" t="s">
        <v>2598</v>
      </c>
      <c r="I9" s="727"/>
      <c r="J9" s="37"/>
    </row>
    <row r="10" spans="1:13" ht="16.149999999999999" customHeight="1" thickBot="1" x14ac:dyDescent="0.25">
      <c r="B10" s="808"/>
      <c r="C10" s="809"/>
      <c r="D10" s="784"/>
      <c r="E10" s="30" t="s">
        <v>56</v>
      </c>
      <c r="F10" s="30" t="s">
        <v>56</v>
      </c>
      <c r="G10" s="30" t="s">
        <v>56</v>
      </c>
      <c r="H10" s="246" t="s">
        <v>56</v>
      </c>
      <c r="I10" s="728" t="s">
        <v>57</v>
      </c>
      <c r="J10" s="37"/>
    </row>
    <row r="11" spans="1:13" ht="16.149999999999999" customHeight="1" x14ac:dyDescent="0.2">
      <c r="B11" s="191" t="s">
        <v>2166</v>
      </c>
      <c r="C11" s="196"/>
      <c r="D11"/>
      <c r="E11" s="1"/>
      <c r="F11" s="1"/>
      <c r="G11" s="1"/>
      <c r="H11" s="462"/>
      <c r="I11" s="40"/>
      <c r="J11" s="37"/>
    </row>
    <row r="12" spans="1:13" s="23" customFormat="1" ht="16.149999999999999" customHeight="1" x14ac:dyDescent="0.2">
      <c r="A12" s="15"/>
      <c r="B12" s="118" t="s">
        <v>2167</v>
      </c>
      <c r="C12" s="454" t="s">
        <v>0</v>
      </c>
      <c r="D12" s="456" t="s">
        <v>61</v>
      </c>
      <c r="E12" s="445">
        <f>SUM(F12:H12)</f>
        <v>0</v>
      </c>
      <c r="F12" s="439"/>
      <c r="G12" s="453"/>
      <c r="H12" s="729"/>
      <c r="I12" s="728" t="s">
        <v>2168</v>
      </c>
      <c r="J12" s="37"/>
      <c r="K12" s="47"/>
    </row>
    <row r="13" spans="1:13" s="23" customFormat="1" ht="16.149999999999999" customHeight="1" x14ac:dyDescent="0.2">
      <c r="A13" s="15"/>
      <c r="B13" s="124" t="s">
        <v>2169</v>
      </c>
      <c r="C13" s="457" t="s">
        <v>0</v>
      </c>
      <c r="D13" s="458" t="s">
        <v>61</v>
      </c>
      <c r="E13" s="445">
        <f t="shared" ref="E13:E16" si="0">SUM(F13:H13)</f>
        <v>0</v>
      </c>
      <c r="F13" s="439"/>
      <c r="G13" s="453"/>
      <c r="H13" s="729"/>
      <c r="I13" s="728" t="s">
        <v>2170</v>
      </c>
      <c r="J13" s="37"/>
      <c r="K13" s="240"/>
    </row>
    <row r="14" spans="1:13" ht="16.149999999999999" customHeight="1" x14ac:dyDescent="0.2">
      <c r="B14" s="194" t="s">
        <v>147</v>
      </c>
      <c r="C14" s="99"/>
      <c r="D14" s="459" t="s">
        <v>61</v>
      </c>
      <c r="E14" s="445">
        <f>SUM(F14:H14)</f>
        <v>0</v>
      </c>
      <c r="F14" s="439"/>
      <c r="G14" s="439"/>
      <c r="H14" s="712"/>
      <c r="I14" s="728" t="s">
        <v>2171</v>
      </c>
      <c r="J14" s="37"/>
      <c r="K14" s="240"/>
    </row>
    <row r="15" spans="1:13" ht="16.149999999999999" customHeight="1" x14ac:dyDescent="0.2">
      <c r="B15" s="194" t="s">
        <v>161</v>
      </c>
      <c r="C15" s="99"/>
      <c r="D15" s="459" t="s">
        <v>61</v>
      </c>
      <c r="E15" s="445">
        <f t="shared" si="0"/>
        <v>0</v>
      </c>
      <c r="F15" s="450">
        <f>'TAC19 CCE'!E29</f>
        <v>0</v>
      </c>
      <c r="G15" s="453"/>
      <c r="H15" s="729"/>
      <c r="I15" s="728" t="s">
        <v>2172</v>
      </c>
      <c r="J15" s="37"/>
      <c r="K15" s="240"/>
    </row>
    <row r="16" spans="1:13" ht="16.149999999999999" customHeight="1" thickBot="1" x14ac:dyDescent="0.25">
      <c r="B16" s="738" t="s">
        <v>2173</v>
      </c>
      <c r="C16" s="739"/>
      <c r="D16" s="460" t="s">
        <v>61</v>
      </c>
      <c r="E16" s="445">
        <f t="shared" si="0"/>
        <v>0</v>
      </c>
      <c r="F16" s="439"/>
      <c r="G16" s="439"/>
      <c r="H16" s="712"/>
      <c r="I16" s="728" t="s">
        <v>2174</v>
      </c>
      <c r="J16" s="37"/>
      <c r="K16" s="240"/>
    </row>
    <row r="17" spans="2:11" ht="16.149999999999999" customHeight="1" thickBot="1" x14ac:dyDescent="0.25">
      <c r="B17" s="68" t="s">
        <v>2556</v>
      </c>
      <c r="C17" s="66"/>
      <c r="D17" s="418" t="s">
        <v>61</v>
      </c>
      <c r="E17" s="275">
        <f>SUM(F17:H17)</f>
        <v>0</v>
      </c>
      <c r="F17" s="275">
        <f>SUM(F12:F16)</f>
        <v>0</v>
      </c>
      <c r="G17" s="275">
        <f>SUM(G12:G16)</f>
        <v>0</v>
      </c>
      <c r="H17" s="254">
        <f>SUM(H12:H16)</f>
        <v>0</v>
      </c>
      <c r="I17" s="728" t="s">
        <v>2175</v>
      </c>
      <c r="J17" s="37"/>
    </row>
    <row r="18" spans="2:11" ht="16.149999999999999" customHeight="1" thickTop="1" thickBot="1" x14ac:dyDescent="0.25">
      <c r="B18" s="241"/>
      <c r="C18" s="45"/>
      <c r="D18" s="45"/>
      <c r="E18" s="45"/>
      <c r="F18" s="45"/>
      <c r="G18" s="45"/>
      <c r="H18" s="45"/>
      <c r="I18" s="46"/>
    </row>
    <row r="19" spans="2:11" ht="16.149999999999999" customHeight="1" thickTop="1" thickBot="1" x14ac:dyDescent="0.25">
      <c r="E19" s="35"/>
      <c r="F19" s="35"/>
      <c r="G19" s="519" t="s">
        <v>2455</v>
      </c>
      <c r="H19" s="511">
        <v>2</v>
      </c>
    </row>
    <row r="20" spans="2:11" ht="16.149999999999999" customHeight="1" thickTop="1" thickBot="1" x14ac:dyDescent="0.25">
      <c r="B20" s="35"/>
      <c r="C20" s="35"/>
      <c r="D20" s="35"/>
      <c r="E20" s="785" t="s">
        <v>2158</v>
      </c>
      <c r="F20" s="787"/>
      <c r="G20" s="787"/>
      <c r="H20" s="786"/>
      <c r="I20" s="164"/>
    </row>
    <row r="21" spans="2:11" ht="16.149999999999999" customHeight="1" thickTop="1" x14ac:dyDescent="0.2">
      <c r="B21" s="48" t="s">
        <v>2557</v>
      </c>
      <c r="C21" s="49"/>
      <c r="D21" s="49"/>
      <c r="E21" s="461" t="s">
        <v>2176</v>
      </c>
      <c r="F21" s="461" t="s">
        <v>2177</v>
      </c>
      <c r="G21" s="461" t="s">
        <v>2178</v>
      </c>
      <c r="H21" s="461" t="s">
        <v>2179</v>
      </c>
      <c r="I21" s="442" t="s">
        <v>55</v>
      </c>
      <c r="J21" s="37"/>
    </row>
    <row r="22" spans="2:11" ht="51" x14ac:dyDescent="0.2">
      <c r="B22" s="806" t="s">
        <v>2680</v>
      </c>
      <c r="C22" s="807"/>
      <c r="D22" s="783" t="s">
        <v>2</v>
      </c>
      <c r="E22" s="27" t="s">
        <v>19</v>
      </c>
      <c r="F22" s="27" t="s">
        <v>2165</v>
      </c>
      <c r="G22" s="38" t="s">
        <v>2681</v>
      </c>
      <c r="H22" s="733" t="s">
        <v>2682</v>
      </c>
      <c r="I22" s="737"/>
      <c r="J22" s="37"/>
    </row>
    <row r="23" spans="2:11" ht="16.149999999999999" customHeight="1" x14ac:dyDescent="0.2">
      <c r="B23" s="806"/>
      <c r="C23" s="807"/>
      <c r="D23" s="783"/>
      <c r="E23" s="29" t="s">
        <v>1877</v>
      </c>
      <c r="F23" s="29" t="s">
        <v>1877</v>
      </c>
      <c r="G23" s="29" t="s">
        <v>1877</v>
      </c>
      <c r="H23" s="29" t="s">
        <v>1877</v>
      </c>
      <c r="I23" s="727"/>
      <c r="J23" s="37"/>
    </row>
    <row r="24" spans="2:11" ht="16.149999999999999" customHeight="1" thickBot="1" x14ac:dyDescent="0.25">
      <c r="B24" s="808"/>
      <c r="C24" s="809"/>
      <c r="D24" s="784"/>
      <c r="E24" s="30" t="s">
        <v>56</v>
      </c>
      <c r="F24" s="30" t="s">
        <v>56</v>
      </c>
      <c r="G24" s="30" t="s">
        <v>56</v>
      </c>
      <c r="H24" s="246" t="s">
        <v>56</v>
      </c>
      <c r="I24" s="728" t="s">
        <v>57</v>
      </c>
      <c r="J24" s="37"/>
    </row>
    <row r="25" spans="2:11" ht="16.149999999999999" customHeight="1" x14ac:dyDescent="0.2">
      <c r="B25" s="191" t="s">
        <v>2166</v>
      </c>
      <c r="C25" s="196"/>
      <c r="D25"/>
      <c r="E25" s="1"/>
      <c r="F25" s="1"/>
      <c r="G25" s="1"/>
      <c r="H25" s="462"/>
      <c r="I25" s="40"/>
      <c r="J25" s="37"/>
    </row>
    <row r="26" spans="2:11" ht="16.149999999999999" customHeight="1" x14ac:dyDescent="0.2">
      <c r="B26" s="118" t="s">
        <v>2167</v>
      </c>
      <c r="C26" s="454" t="s">
        <v>0</v>
      </c>
      <c r="D26" s="449" t="s">
        <v>61</v>
      </c>
      <c r="E26" s="445">
        <f t="shared" ref="E26:E31" si="1">SUM(F26:H26)</f>
        <v>0</v>
      </c>
      <c r="F26" s="446"/>
      <c r="G26" s="453"/>
      <c r="H26" s="463"/>
      <c r="I26" s="455" t="s">
        <v>2168</v>
      </c>
      <c r="J26" s="37"/>
      <c r="K26" s="240"/>
    </row>
    <row r="27" spans="2:11" ht="16.149999999999999" customHeight="1" x14ac:dyDescent="0.2">
      <c r="B27" s="124" t="s">
        <v>2169</v>
      </c>
      <c r="C27" s="457" t="s">
        <v>0</v>
      </c>
      <c r="D27" s="459" t="s">
        <v>61</v>
      </c>
      <c r="E27" s="445">
        <f t="shared" si="1"/>
        <v>0</v>
      </c>
      <c r="F27" s="446"/>
      <c r="G27" s="453"/>
      <c r="H27" s="463"/>
      <c r="I27" s="455" t="s">
        <v>2170</v>
      </c>
      <c r="J27" s="37"/>
      <c r="K27" s="240"/>
    </row>
    <row r="28" spans="2:11" ht="16.149999999999999" customHeight="1" x14ac:dyDescent="0.2">
      <c r="B28" s="194" t="s">
        <v>147</v>
      </c>
      <c r="C28" s="99"/>
      <c r="D28" s="459" t="s">
        <v>61</v>
      </c>
      <c r="E28" s="445">
        <f>SUM(F28:H28)</f>
        <v>0</v>
      </c>
      <c r="F28" s="446"/>
      <c r="G28" s="446"/>
      <c r="H28" s="464"/>
      <c r="I28" s="455" t="s">
        <v>2171</v>
      </c>
      <c r="J28" s="37"/>
      <c r="K28" s="240"/>
    </row>
    <row r="29" spans="2:11" ht="16.149999999999999" customHeight="1" x14ac:dyDescent="0.2">
      <c r="B29" s="194" t="s">
        <v>161</v>
      </c>
      <c r="C29" s="99"/>
      <c r="D29" s="459" t="s">
        <v>61</v>
      </c>
      <c r="E29" s="445">
        <f t="shared" si="1"/>
        <v>0</v>
      </c>
      <c r="F29" s="450">
        <f>'TAC19 CCE'!G29</f>
        <v>0</v>
      </c>
      <c r="G29" s="453"/>
      <c r="H29" s="463"/>
      <c r="I29" s="455" t="s">
        <v>2172</v>
      </c>
      <c r="J29" s="37"/>
      <c r="K29" s="240"/>
    </row>
    <row r="30" spans="2:11" ht="16.149999999999999" customHeight="1" thickBot="1" x14ac:dyDescent="0.25">
      <c r="B30" s="738" t="s">
        <v>2173</v>
      </c>
      <c r="C30" s="739"/>
      <c r="D30" s="460" t="s">
        <v>61</v>
      </c>
      <c r="E30" s="445">
        <f t="shared" si="1"/>
        <v>0</v>
      </c>
      <c r="F30" s="446"/>
      <c r="G30" s="446"/>
      <c r="H30" s="464"/>
      <c r="I30" s="455" t="s">
        <v>2174</v>
      </c>
      <c r="J30" s="37"/>
      <c r="K30" s="240"/>
    </row>
    <row r="31" spans="2:11" ht="16.149999999999999" customHeight="1" thickBot="1" x14ac:dyDescent="0.25">
      <c r="B31" s="68" t="s">
        <v>2558</v>
      </c>
      <c r="C31" s="66"/>
      <c r="D31" s="418" t="s">
        <v>61</v>
      </c>
      <c r="E31" s="275">
        <f t="shared" si="1"/>
        <v>0</v>
      </c>
      <c r="F31" s="275">
        <f>SUM(F26:F30)</f>
        <v>0</v>
      </c>
      <c r="G31" s="275">
        <f>SUM(G26:G30)</f>
        <v>0</v>
      </c>
      <c r="H31" s="273">
        <f>SUM(H26:H30)</f>
        <v>0</v>
      </c>
      <c r="I31" s="455" t="s">
        <v>2175</v>
      </c>
      <c r="J31" s="37"/>
    </row>
    <row r="32" spans="2:11" ht="16.149999999999999" customHeight="1" thickTop="1" thickBot="1" x14ac:dyDescent="0.25">
      <c r="B32" s="45"/>
      <c r="C32" s="45"/>
      <c r="D32" s="45"/>
      <c r="E32" s="45"/>
      <c r="F32" s="45"/>
      <c r="G32" s="45"/>
      <c r="H32" s="45"/>
      <c r="I32" s="45"/>
      <c r="K32" s="217"/>
    </row>
    <row r="33" spans="2:10" ht="16.149999999999999" customHeight="1" thickTop="1" thickBot="1" x14ac:dyDescent="0.25">
      <c r="F33" s="519" t="s">
        <v>2455</v>
      </c>
      <c r="G33" s="511">
        <v>3</v>
      </c>
    </row>
    <row r="34" spans="2:10" ht="16.149999999999999" customHeight="1" thickTop="1" thickBot="1" x14ac:dyDescent="0.25">
      <c r="B34" s="35"/>
      <c r="C34" s="35"/>
      <c r="D34" s="35"/>
      <c r="E34" s="785" t="s">
        <v>2158</v>
      </c>
      <c r="F34" s="787"/>
      <c r="G34" s="786"/>
      <c r="H34" s="35"/>
    </row>
    <row r="35" spans="2:10" ht="16.149999999999999" customHeight="1" thickTop="1" x14ac:dyDescent="0.2">
      <c r="B35" s="794" t="s">
        <v>2559</v>
      </c>
      <c r="C35"/>
      <c r="D35"/>
      <c r="E35" s="440" t="s">
        <v>2160</v>
      </c>
      <c r="F35" s="440" t="s">
        <v>2180</v>
      </c>
      <c r="G35" s="440" t="s">
        <v>2181</v>
      </c>
      <c r="H35" s="442" t="s">
        <v>55</v>
      </c>
      <c r="I35" s="37"/>
    </row>
    <row r="36" spans="2:10" ht="51" x14ac:dyDescent="0.2">
      <c r="B36" s="795"/>
      <c r="C36"/>
      <c r="D36" s="783" t="s">
        <v>2</v>
      </c>
      <c r="E36" s="27" t="s">
        <v>19</v>
      </c>
      <c r="F36" s="27" t="s">
        <v>2182</v>
      </c>
      <c r="G36" s="733" t="s">
        <v>2183</v>
      </c>
      <c r="H36" s="737"/>
      <c r="I36" s="37"/>
    </row>
    <row r="37" spans="2:10" ht="16.149999999999999" customHeight="1" x14ac:dyDescent="0.2">
      <c r="B37" s="829" t="s">
        <v>2679</v>
      </c>
      <c r="C37" s="830"/>
      <c r="D37" s="783"/>
      <c r="E37" s="29" t="s">
        <v>2598</v>
      </c>
      <c r="F37" s="29" t="s">
        <v>2598</v>
      </c>
      <c r="G37" s="29" t="s">
        <v>2598</v>
      </c>
      <c r="H37" s="727"/>
      <c r="I37" s="37"/>
    </row>
    <row r="38" spans="2:10" ht="16.149999999999999" customHeight="1" thickBot="1" x14ac:dyDescent="0.25">
      <c r="B38" s="831"/>
      <c r="C38" s="832"/>
      <c r="D38" s="784"/>
      <c r="E38" s="30" t="s">
        <v>56</v>
      </c>
      <c r="F38" s="30" t="s">
        <v>56</v>
      </c>
      <c r="G38" s="246" t="s">
        <v>56</v>
      </c>
      <c r="H38" s="732" t="s">
        <v>57</v>
      </c>
      <c r="I38" s="37"/>
    </row>
    <row r="39" spans="2:10" ht="16.149999999999999" customHeight="1" x14ac:dyDescent="0.2">
      <c r="B39" s="191" t="s">
        <v>2184</v>
      </c>
      <c r="C39" s="196"/>
      <c r="D39"/>
      <c r="E39" s="1"/>
      <c r="F39" s="1"/>
      <c r="G39" s="462"/>
      <c r="H39" s="40"/>
      <c r="I39" s="37"/>
    </row>
    <row r="40" spans="2:10" ht="16.149999999999999" customHeight="1" x14ac:dyDescent="0.2">
      <c r="B40" s="124" t="s">
        <v>1880</v>
      </c>
      <c r="C40" s="99"/>
      <c r="D40" s="449" t="s">
        <v>61</v>
      </c>
      <c r="E40" s="445">
        <f t="shared" ref="E40:E49" si="2">SUM(F40:G40)</f>
        <v>0</v>
      </c>
      <c r="F40" s="450">
        <f>SUM('TAC21 Borrowings'!E16:E17,'TAC21 Borrowings'!E25:E26)</f>
        <v>0</v>
      </c>
      <c r="G40" s="730"/>
      <c r="H40" s="728" t="s">
        <v>2185</v>
      </c>
      <c r="I40" s="37"/>
      <c r="J40" s="240"/>
    </row>
    <row r="41" spans="2:10" ht="16.149999999999999" customHeight="1" x14ac:dyDescent="0.2">
      <c r="B41" s="194" t="s">
        <v>2186</v>
      </c>
      <c r="C41" s="99"/>
      <c r="D41" s="459" t="s">
        <v>61</v>
      </c>
      <c r="E41" s="445">
        <f>SUM(F41:G41)</f>
        <v>0</v>
      </c>
      <c r="F41" s="450">
        <f>SUM('TAC21 Borrowings'!E11:E12,'TAC21 Borrowings'!E14,'TAC21 Borrowings'!E18,'TAC21 Borrowings'!E27)-SUM(G41:G41)</f>
        <v>0</v>
      </c>
      <c r="G41" s="731"/>
      <c r="H41" s="728" t="s">
        <v>2187</v>
      </c>
      <c r="I41" s="37"/>
      <c r="J41" s="240"/>
    </row>
    <row r="42" spans="2:10" ht="16.149999999999999" customHeight="1" x14ac:dyDescent="0.2">
      <c r="B42" s="242" t="s">
        <v>2188</v>
      </c>
      <c r="C42" s="99"/>
      <c r="D42" s="459" t="s">
        <v>61</v>
      </c>
      <c r="E42" s="445">
        <f t="shared" si="2"/>
        <v>0</v>
      </c>
      <c r="F42" s="450">
        <f>'TAC21 Borrowings'!E19+'TAC21 Borrowings'!E28</f>
        <v>0</v>
      </c>
      <c r="G42" s="730"/>
      <c r="H42" s="728" t="s">
        <v>2189</v>
      </c>
      <c r="I42" s="37"/>
      <c r="J42" s="240"/>
    </row>
    <row r="43" spans="2:10" ht="16.149999999999999" customHeight="1" x14ac:dyDescent="0.2">
      <c r="B43" s="194" t="s">
        <v>2190</v>
      </c>
      <c r="C43" s="99"/>
      <c r="D43" s="459" t="s">
        <v>61</v>
      </c>
      <c r="E43" s="445">
        <f t="shared" si="2"/>
        <v>0</v>
      </c>
      <c r="F43" s="450">
        <f>'TAC21 Borrowings'!E20+'TAC21 Borrowings'!E29</f>
        <v>0</v>
      </c>
      <c r="G43" s="730"/>
      <c r="H43" s="728" t="s">
        <v>2191</v>
      </c>
      <c r="I43" s="37"/>
      <c r="J43" s="240"/>
    </row>
    <row r="44" spans="2:10" ht="25.5" x14ac:dyDescent="0.2">
      <c r="B44" s="243" t="s">
        <v>2192</v>
      </c>
      <c r="C44" s="457" t="s">
        <v>0</v>
      </c>
      <c r="D44" s="459" t="s">
        <v>61</v>
      </c>
      <c r="E44" s="445">
        <f t="shared" si="2"/>
        <v>0</v>
      </c>
      <c r="F44" s="439"/>
      <c r="G44" s="730"/>
      <c r="H44" s="728" t="s">
        <v>2193</v>
      </c>
      <c r="I44" s="37"/>
      <c r="J44" s="240"/>
    </row>
    <row r="45" spans="2:10" ht="25.5" x14ac:dyDescent="0.2">
      <c r="B45" s="243" t="s">
        <v>2194</v>
      </c>
      <c r="C45" s="457" t="s">
        <v>0</v>
      </c>
      <c r="D45" s="459" t="s">
        <v>61</v>
      </c>
      <c r="E45" s="445">
        <f t="shared" si="2"/>
        <v>0</v>
      </c>
      <c r="F45" s="439"/>
      <c r="G45" s="730"/>
      <c r="H45" s="728" t="s">
        <v>2195</v>
      </c>
      <c r="I45" s="37"/>
      <c r="J45" s="240"/>
    </row>
    <row r="46" spans="2:10" ht="16.149999999999999" customHeight="1" x14ac:dyDescent="0.2">
      <c r="B46" s="194" t="s">
        <v>169</v>
      </c>
      <c r="C46" s="99"/>
      <c r="D46" s="459" t="s">
        <v>61</v>
      </c>
      <c r="E46" s="445">
        <f>SUM(F46:G46)</f>
        <v>0</v>
      </c>
      <c r="F46" s="450">
        <f>'TAC20 Payables'!E81+'TAC20 Payables'!E85-SUM(G46:G46)</f>
        <v>0</v>
      </c>
      <c r="G46" s="731"/>
      <c r="H46" s="728" t="s">
        <v>2196</v>
      </c>
      <c r="I46" s="37"/>
      <c r="J46" s="240"/>
    </row>
    <row r="47" spans="2:10" ht="16.149999999999999" customHeight="1" x14ac:dyDescent="0.2">
      <c r="B47" s="194" t="s">
        <v>2197</v>
      </c>
      <c r="C47" s="457" t="s">
        <v>0</v>
      </c>
      <c r="D47" s="459" t="s">
        <v>61</v>
      </c>
      <c r="E47" s="445">
        <f t="shared" si="2"/>
        <v>0</v>
      </c>
      <c r="F47" s="439"/>
      <c r="G47" s="730"/>
      <c r="H47" s="728" t="s">
        <v>2198</v>
      </c>
      <c r="I47" s="37"/>
      <c r="J47" s="240"/>
    </row>
    <row r="48" spans="2:10" ht="16.149999999999999" customHeight="1" thickBot="1" x14ac:dyDescent="0.25">
      <c r="B48" s="738" t="s">
        <v>2199</v>
      </c>
      <c r="C48" s="739"/>
      <c r="D48" s="449" t="s">
        <v>61</v>
      </c>
      <c r="E48" s="445">
        <f t="shared" si="2"/>
        <v>0</v>
      </c>
      <c r="F48" s="439"/>
      <c r="G48" s="731"/>
      <c r="H48" s="728" t="s">
        <v>2200</v>
      </c>
      <c r="I48" s="37"/>
      <c r="J48" s="240"/>
    </row>
    <row r="49" spans="2:10" ht="16.149999999999999" customHeight="1" thickBot="1" x14ac:dyDescent="0.25">
      <c r="B49" s="68" t="s">
        <v>2556</v>
      </c>
      <c r="C49" s="66"/>
      <c r="D49" s="418" t="s">
        <v>61</v>
      </c>
      <c r="E49" s="275">
        <f t="shared" si="2"/>
        <v>0</v>
      </c>
      <c r="F49" s="275">
        <f>SUM(F40:F48)</f>
        <v>0</v>
      </c>
      <c r="G49" s="254">
        <f t="shared" ref="G49" si="3">SUM(G40:G48)</f>
        <v>0</v>
      </c>
      <c r="H49" s="728" t="s">
        <v>2201</v>
      </c>
      <c r="I49" s="37"/>
      <c r="J49" s="240"/>
    </row>
    <row r="50" spans="2:10" ht="16.149999999999999" customHeight="1" thickTop="1" thickBot="1" x14ac:dyDescent="0.25">
      <c r="B50" s="241"/>
      <c r="C50" s="45"/>
      <c r="D50" s="45"/>
      <c r="E50" s="45"/>
      <c r="F50" s="45"/>
      <c r="G50" s="45"/>
      <c r="H50" s="46"/>
    </row>
    <row r="51" spans="2:10" ht="16.149999999999999" customHeight="1" thickTop="1" thickBot="1" x14ac:dyDescent="0.25">
      <c r="F51" s="519" t="s">
        <v>2455</v>
      </c>
      <c r="G51" s="511">
        <v>4</v>
      </c>
    </row>
    <row r="52" spans="2:10" ht="16.149999999999999" customHeight="1" thickTop="1" thickBot="1" x14ac:dyDescent="0.25">
      <c r="B52" s="35"/>
      <c r="C52" s="35"/>
      <c r="D52" s="35"/>
      <c r="E52" s="785" t="s">
        <v>2158</v>
      </c>
      <c r="F52" s="787"/>
      <c r="G52" s="786"/>
      <c r="H52" s="35"/>
    </row>
    <row r="53" spans="2:10" ht="16.149999999999999" customHeight="1" thickTop="1" x14ac:dyDescent="0.2">
      <c r="B53" s="794" t="s">
        <v>2560</v>
      </c>
      <c r="C53" s="49"/>
      <c r="D53" s="49"/>
      <c r="E53" s="461" t="s">
        <v>2176</v>
      </c>
      <c r="F53" s="461" t="s">
        <v>2202</v>
      </c>
      <c r="G53" s="461" t="s">
        <v>2203</v>
      </c>
      <c r="H53" s="442" t="s">
        <v>55</v>
      </c>
      <c r="I53" s="37"/>
    </row>
    <row r="54" spans="2:10" ht="51" x14ac:dyDescent="0.2">
      <c r="B54" s="795"/>
      <c r="C54"/>
      <c r="D54" s="783" t="s">
        <v>2</v>
      </c>
      <c r="E54" s="27" t="s">
        <v>19</v>
      </c>
      <c r="F54" s="27" t="s">
        <v>2182</v>
      </c>
      <c r="G54" s="733" t="s">
        <v>2183</v>
      </c>
      <c r="H54" s="737"/>
      <c r="I54" s="37"/>
    </row>
    <row r="55" spans="2:10" ht="16.149999999999999" customHeight="1" x14ac:dyDescent="0.2">
      <c r="B55" s="829" t="s">
        <v>2679</v>
      </c>
      <c r="C55" s="830"/>
      <c r="D55" s="783"/>
      <c r="E55" s="29" t="s">
        <v>1877</v>
      </c>
      <c r="F55" s="29" t="s">
        <v>1877</v>
      </c>
      <c r="G55" s="29" t="s">
        <v>1877</v>
      </c>
      <c r="H55" s="727"/>
      <c r="I55" s="37"/>
    </row>
    <row r="56" spans="2:10" ht="16.149999999999999" customHeight="1" thickBot="1" x14ac:dyDescent="0.25">
      <c r="B56" s="831"/>
      <c r="C56" s="832"/>
      <c r="D56" s="784"/>
      <c r="E56" s="30" t="s">
        <v>56</v>
      </c>
      <c r="F56" s="30" t="s">
        <v>56</v>
      </c>
      <c r="G56" s="246" t="s">
        <v>56</v>
      </c>
      <c r="H56" s="732" t="s">
        <v>57</v>
      </c>
      <c r="I56" s="37"/>
    </row>
    <row r="57" spans="2:10" ht="16.149999999999999" customHeight="1" x14ac:dyDescent="0.2">
      <c r="B57" s="191" t="s">
        <v>2184</v>
      </c>
      <c r="C57" s="196"/>
      <c r="D57"/>
      <c r="E57" s="1"/>
      <c r="F57" s="1"/>
      <c r="G57" s="462"/>
      <c r="H57" s="40"/>
      <c r="I57" s="37"/>
    </row>
    <row r="58" spans="2:10" ht="16.149999999999999" customHeight="1" x14ac:dyDescent="0.2">
      <c r="B58" s="124" t="s">
        <v>1880</v>
      </c>
      <c r="C58" s="99"/>
      <c r="D58" s="449" t="s">
        <v>61</v>
      </c>
      <c r="E58" s="445">
        <f t="shared" ref="E58:E67" si="4">SUM(F58:G58)</f>
        <v>0</v>
      </c>
      <c r="F58" s="450">
        <f>SUM('TAC21 Borrowings'!F16:F17,'TAC21 Borrowings'!F25:F26)</f>
        <v>0</v>
      </c>
      <c r="G58" s="734"/>
      <c r="H58" s="732" t="s">
        <v>2185</v>
      </c>
      <c r="I58" s="37"/>
      <c r="J58" s="240"/>
    </row>
    <row r="59" spans="2:10" ht="16.149999999999999" customHeight="1" x14ac:dyDescent="0.2">
      <c r="B59" s="242" t="s">
        <v>2186</v>
      </c>
      <c r="C59" s="244"/>
      <c r="D59" s="459" t="s">
        <v>61</v>
      </c>
      <c r="E59" s="445">
        <f t="shared" si="4"/>
        <v>0</v>
      </c>
      <c r="F59" s="450">
        <f>SUM('TAC21 Borrowings'!F11:F12,'TAC21 Borrowings'!F14,'TAC21 Borrowings'!F18,'TAC21 Borrowings'!F27)-SUM(G59:G59)</f>
        <v>0</v>
      </c>
      <c r="G59" s="735"/>
      <c r="H59" s="732" t="s">
        <v>2187</v>
      </c>
      <c r="I59" s="37"/>
      <c r="J59" s="240"/>
    </row>
    <row r="60" spans="2:10" ht="16.149999999999999" customHeight="1" x14ac:dyDescent="0.2">
      <c r="B60" s="194" t="s">
        <v>2204</v>
      </c>
      <c r="C60" s="99"/>
      <c r="D60" s="459" t="s">
        <v>61</v>
      </c>
      <c r="E60" s="445">
        <f t="shared" si="4"/>
        <v>0</v>
      </c>
      <c r="F60" s="450">
        <f>'TAC21 Borrowings'!F19+'TAC21 Borrowings'!F28</f>
        <v>0</v>
      </c>
      <c r="G60" s="729"/>
      <c r="H60" s="732" t="s">
        <v>2189</v>
      </c>
      <c r="I60" s="37"/>
      <c r="J60" s="240"/>
    </row>
    <row r="61" spans="2:10" ht="16.149999999999999" customHeight="1" x14ac:dyDescent="0.2">
      <c r="B61" s="194" t="s">
        <v>2190</v>
      </c>
      <c r="C61" s="99"/>
      <c r="D61" s="459" t="s">
        <v>61</v>
      </c>
      <c r="E61" s="445">
        <f t="shared" si="4"/>
        <v>0</v>
      </c>
      <c r="F61" s="450">
        <f>'TAC21 Borrowings'!F20+'TAC21 Borrowings'!F29</f>
        <v>0</v>
      </c>
      <c r="G61" s="729"/>
      <c r="H61" s="732" t="s">
        <v>2191</v>
      </c>
      <c r="I61" s="37"/>
      <c r="J61" s="240"/>
    </row>
    <row r="62" spans="2:10" ht="25.5" x14ac:dyDescent="0.2">
      <c r="B62" s="243" t="s">
        <v>2192</v>
      </c>
      <c r="C62" s="457" t="s">
        <v>0</v>
      </c>
      <c r="D62" s="459" t="s">
        <v>61</v>
      </c>
      <c r="E62" s="445">
        <f t="shared" si="4"/>
        <v>0</v>
      </c>
      <c r="F62" s="446"/>
      <c r="G62" s="729"/>
      <c r="H62" s="732" t="s">
        <v>2193</v>
      </c>
      <c r="I62" s="37"/>
      <c r="J62" s="240"/>
    </row>
    <row r="63" spans="2:10" ht="25.5" x14ac:dyDescent="0.2">
      <c r="B63" s="243" t="s">
        <v>2194</v>
      </c>
      <c r="C63" s="457" t="s">
        <v>0</v>
      </c>
      <c r="D63" s="459" t="s">
        <v>61</v>
      </c>
      <c r="E63" s="445">
        <f t="shared" si="4"/>
        <v>0</v>
      </c>
      <c r="F63" s="446"/>
      <c r="G63" s="729"/>
      <c r="H63" s="732" t="s">
        <v>2195</v>
      </c>
      <c r="I63" s="37"/>
      <c r="J63" s="240"/>
    </row>
    <row r="64" spans="2:10" ht="16.149999999999999" customHeight="1" x14ac:dyDescent="0.2">
      <c r="B64" s="194" t="s">
        <v>169</v>
      </c>
      <c r="C64" s="99"/>
      <c r="D64" s="459" t="s">
        <v>61</v>
      </c>
      <c r="E64" s="445">
        <f t="shared" si="4"/>
        <v>0</v>
      </c>
      <c r="F64" s="450">
        <f>'TAC20 Payables'!F81+'TAC20 Payables'!F85-SUM(G64:G64)</f>
        <v>0</v>
      </c>
      <c r="G64" s="736"/>
      <c r="H64" s="732" t="s">
        <v>2196</v>
      </c>
      <c r="I64" s="37"/>
      <c r="J64" s="240"/>
    </row>
    <row r="65" spans="2:10" ht="16.149999999999999" customHeight="1" x14ac:dyDescent="0.2">
      <c r="B65" s="194" t="s">
        <v>2197</v>
      </c>
      <c r="C65" s="457" t="s">
        <v>0</v>
      </c>
      <c r="D65" s="459" t="s">
        <v>61</v>
      </c>
      <c r="E65" s="445">
        <f t="shared" si="4"/>
        <v>0</v>
      </c>
      <c r="F65" s="446"/>
      <c r="G65" s="729"/>
      <c r="H65" s="732" t="s">
        <v>2198</v>
      </c>
      <c r="I65" s="37"/>
      <c r="J65" s="240"/>
    </row>
    <row r="66" spans="2:10" ht="16.149999999999999" customHeight="1" thickBot="1" x14ac:dyDescent="0.25">
      <c r="B66" s="738" t="s">
        <v>2199</v>
      </c>
      <c r="C66" s="739"/>
      <c r="D66" s="460" t="s">
        <v>61</v>
      </c>
      <c r="E66" s="445">
        <f t="shared" si="4"/>
        <v>0</v>
      </c>
      <c r="F66" s="446"/>
      <c r="G66" s="736"/>
      <c r="H66" s="732" t="s">
        <v>2200</v>
      </c>
      <c r="I66" s="37"/>
      <c r="J66" s="240"/>
    </row>
    <row r="67" spans="2:10" ht="16.149999999999999" customHeight="1" thickBot="1" x14ac:dyDescent="0.25">
      <c r="B67" s="68" t="s">
        <v>2558</v>
      </c>
      <c r="C67" s="66"/>
      <c r="D67" s="418" t="s">
        <v>61</v>
      </c>
      <c r="E67" s="275">
        <f t="shared" si="4"/>
        <v>0</v>
      </c>
      <c r="F67" s="275">
        <f>SUM(F58:F66)</f>
        <v>0</v>
      </c>
      <c r="G67" s="254">
        <f t="shared" ref="G67" si="5">SUM(G58:G66)</f>
        <v>0</v>
      </c>
      <c r="H67" s="732" t="s">
        <v>2201</v>
      </c>
      <c r="I67" s="37"/>
    </row>
    <row r="68" spans="2:10" ht="16.149999999999999" customHeight="1" thickTop="1" thickBot="1" x14ac:dyDescent="0.25">
      <c r="B68" s="45"/>
      <c r="C68" s="45"/>
      <c r="D68" s="45"/>
      <c r="E68" s="45"/>
      <c r="F68" s="45"/>
      <c r="G68" s="45"/>
      <c r="H68" s="45"/>
      <c r="J68" s="217"/>
    </row>
    <row r="69" spans="2:10" ht="16.149999999999999" customHeight="1" thickTop="1" thickBot="1" x14ac:dyDescent="0.25">
      <c r="F69" s="519" t="s">
        <v>2455</v>
      </c>
      <c r="G69" s="511">
        <v>5</v>
      </c>
    </row>
    <row r="70" spans="2:10" ht="16.149999999999999" customHeight="1" thickTop="1" x14ac:dyDescent="0.2">
      <c r="B70" s="101" t="s">
        <v>2205</v>
      </c>
      <c r="C70" s="49"/>
      <c r="D70" s="49"/>
      <c r="E70" s="252" t="s">
        <v>2160</v>
      </c>
      <c r="F70" s="253" t="s">
        <v>2176</v>
      </c>
      <c r="G70" s="251" t="s">
        <v>55</v>
      </c>
      <c r="H70" s="37"/>
    </row>
    <row r="71" spans="2:10" ht="12.75" x14ac:dyDescent="0.2">
      <c r="B71" s="815" t="s">
        <v>2714</v>
      </c>
      <c r="C71" s="816"/>
      <c r="D71" s="783" t="s">
        <v>2</v>
      </c>
      <c r="E71" s="27" t="s">
        <v>19</v>
      </c>
      <c r="F71" s="27" t="s">
        <v>19</v>
      </c>
      <c r="G71" s="39"/>
      <c r="H71" s="37"/>
    </row>
    <row r="72" spans="2:10" ht="16.149999999999999" customHeight="1" x14ac:dyDescent="0.2">
      <c r="B72" s="815"/>
      <c r="C72" s="816"/>
      <c r="D72" s="783"/>
      <c r="E72" s="29" t="s">
        <v>2598</v>
      </c>
      <c r="F72" s="29" t="s">
        <v>1877</v>
      </c>
      <c r="G72" s="39"/>
      <c r="H72" s="37"/>
    </row>
    <row r="73" spans="2:10" ht="30.75" customHeight="1" thickBot="1" x14ac:dyDescent="0.25">
      <c r="B73" s="817"/>
      <c r="C73" s="818"/>
      <c r="D73" s="784"/>
      <c r="E73" s="30" t="s">
        <v>56</v>
      </c>
      <c r="F73" s="30" t="s">
        <v>56</v>
      </c>
      <c r="G73" s="487" t="s">
        <v>57</v>
      </c>
      <c r="H73" s="37"/>
    </row>
    <row r="74" spans="2:10" ht="16.149999999999999" customHeight="1" x14ac:dyDescent="0.2">
      <c r="B74" s="191" t="s">
        <v>2206</v>
      </c>
      <c r="C74" s="196"/>
      <c r="D74"/>
      <c r="E74" s="1"/>
      <c r="F74" s="1"/>
      <c r="G74" s="40"/>
      <c r="H74" s="37"/>
    </row>
    <row r="75" spans="2:10" ht="16.149999999999999" customHeight="1" x14ac:dyDescent="0.2">
      <c r="B75" s="56" t="s">
        <v>2207</v>
      </c>
      <c r="C75"/>
      <c r="D75" s="524" t="s">
        <v>61</v>
      </c>
      <c r="E75" s="515"/>
      <c r="F75" s="516"/>
      <c r="G75" s="487" t="s">
        <v>2208</v>
      </c>
      <c r="H75" s="37"/>
    </row>
    <row r="76" spans="2:10" ht="16.149999999999999" customHeight="1" x14ac:dyDescent="0.2">
      <c r="B76" s="124" t="s">
        <v>2209</v>
      </c>
      <c r="C76" s="100"/>
      <c r="D76" s="524" t="s">
        <v>61</v>
      </c>
      <c r="E76" s="515"/>
      <c r="F76" s="516"/>
      <c r="G76" s="487" t="s">
        <v>2210</v>
      </c>
      <c r="H76" s="37"/>
    </row>
    <row r="77" spans="2:10" ht="16.149999999999999" customHeight="1" thickBot="1" x14ac:dyDescent="0.25">
      <c r="B77" s="124" t="s">
        <v>2211</v>
      </c>
      <c r="C77" s="100"/>
      <c r="D77" s="524" t="s">
        <v>61</v>
      </c>
      <c r="E77" s="515"/>
      <c r="F77" s="516"/>
      <c r="G77" s="487" t="s">
        <v>2212</v>
      </c>
      <c r="H77" s="37"/>
    </row>
    <row r="78" spans="2:10" ht="16.149999999999999" customHeight="1" thickBot="1" x14ac:dyDescent="0.25">
      <c r="B78" s="68" t="s">
        <v>2213</v>
      </c>
      <c r="C78" s="66"/>
      <c r="D78" s="534" t="s">
        <v>61</v>
      </c>
      <c r="E78" s="254">
        <f t="shared" ref="E78" si="6">SUM(E75:E77)</f>
        <v>0</v>
      </c>
      <c r="F78" s="548">
        <f>SUM(F75:F77)</f>
        <v>0</v>
      </c>
      <c r="G78" s="488" t="s">
        <v>2214</v>
      </c>
      <c r="H78" s="37"/>
    </row>
    <row r="79" spans="2:10" ht="16.149999999999999" customHeight="1" thickTop="1" thickBot="1" x14ac:dyDescent="0.25">
      <c r="B79" s="19"/>
    </row>
    <row r="80" spans="2:10" ht="16.149999999999999" customHeight="1" thickTop="1" thickBot="1" x14ac:dyDescent="0.25">
      <c r="H80" s="519" t="s">
        <v>2455</v>
      </c>
      <c r="I80" s="511">
        <v>6</v>
      </c>
    </row>
    <row r="81" spans="2:9" ht="16.149999999999999" customHeight="1" thickTop="1" x14ac:dyDescent="0.2">
      <c r="B81" s="101" t="s">
        <v>2215</v>
      </c>
      <c r="C81" s="49"/>
      <c r="D81" s="49"/>
      <c r="E81" s="252" t="s">
        <v>2216</v>
      </c>
      <c r="F81" s="252" t="s">
        <v>2217</v>
      </c>
      <c r="G81" s="252" t="s">
        <v>2218</v>
      </c>
      <c r="H81" s="252" t="s">
        <v>2219</v>
      </c>
      <c r="I81" s="547" t="s">
        <v>55</v>
      </c>
    </row>
    <row r="82" spans="2:9" ht="12.75" x14ac:dyDescent="0.2">
      <c r="B82" s="108"/>
      <c r="C82"/>
      <c r="D82" s="783" t="s">
        <v>2</v>
      </c>
      <c r="E82" s="27" t="s">
        <v>2220</v>
      </c>
      <c r="F82" s="27" t="s">
        <v>2159</v>
      </c>
      <c r="G82" s="27" t="s">
        <v>2220</v>
      </c>
      <c r="H82" s="27" t="s">
        <v>2159</v>
      </c>
      <c r="I82" s="39"/>
    </row>
    <row r="83" spans="2:9" ht="16.149999999999999" customHeight="1" x14ac:dyDescent="0.2">
      <c r="B83" s="50"/>
      <c r="C83"/>
      <c r="D83" s="783"/>
      <c r="E83" s="29" t="s">
        <v>2598</v>
      </c>
      <c r="F83" s="29" t="s">
        <v>2598</v>
      </c>
      <c r="G83" s="29" t="s">
        <v>1877</v>
      </c>
      <c r="H83" s="29" t="s">
        <v>1877</v>
      </c>
      <c r="I83" s="39"/>
    </row>
    <row r="84" spans="2:9" ht="16.149999999999999" customHeight="1" thickBot="1" x14ac:dyDescent="0.25">
      <c r="B84" s="51"/>
      <c r="C84" s="13"/>
      <c r="D84" s="784"/>
      <c r="E84" s="30" t="s">
        <v>56</v>
      </c>
      <c r="F84" s="30" t="s">
        <v>56</v>
      </c>
      <c r="G84" s="30" t="s">
        <v>56</v>
      </c>
      <c r="H84" s="30" t="s">
        <v>56</v>
      </c>
      <c r="I84" s="487" t="s">
        <v>57</v>
      </c>
    </row>
    <row r="85" spans="2:9" ht="16.149999999999999" customHeight="1" x14ac:dyDescent="0.2">
      <c r="B85" s="191" t="s">
        <v>2221</v>
      </c>
      <c r="C85" s="196"/>
      <c r="D85"/>
      <c r="E85" s="1"/>
      <c r="F85" s="1"/>
      <c r="G85" s="1"/>
      <c r="H85" s="1"/>
      <c r="I85" s="40"/>
    </row>
    <row r="86" spans="2:9" ht="25.5" x14ac:dyDescent="0.2">
      <c r="B86" s="243" t="s">
        <v>2222</v>
      </c>
      <c r="C86" s="99"/>
      <c r="D86" s="524" t="s">
        <v>61</v>
      </c>
      <c r="E86" s="527">
        <f>E12</f>
        <v>0</v>
      </c>
      <c r="F86" s="515"/>
      <c r="G86" s="527">
        <f>E26</f>
        <v>0</v>
      </c>
      <c r="H86" s="516"/>
      <c r="I86" s="487" t="s">
        <v>2223</v>
      </c>
    </row>
    <row r="87" spans="2:9" ht="16.5" customHeight="1" x14ac:dyDescent="0.2">
      <c r="B87" s="243" t="s">
        <v>2169</v>
      </c>
      <c r="C87" s="99"/>
      <c r="D87" s="524" t="s">
        <v>61</v>
      </c>
      <c r="E87" s="527">
        <f>E13</f>
        <v>0</v>
      </c>
      <c r="F87" s="515"/>
      <c r="G87" s="527">
        <f>E27</f>
        <v>0</v>
      </c>
      <c r="H87" s="516"/>
      <c r="I87" s="487" t="s">
        <v>2224</v>
      </c>
    </row>
    <row r="88" spans="2:9" ht="15.6" customHeight="1" x14ac:dyDescent="0.2">
      <c r="B88" s="243" t="s">
        <v>147</v>
      </c>
      <c r="C88" s="99"/>
      <c r="D88" s="524" t="s">
        <v>61</v>
      </c>
      <c r="E88" s="527">
        <f>E14</f>
        <v>0</v>
      </c>
      <c r="F88" s="515"/>
      <c r="G88" s="527">
        <f>E28</f>
        <v>0</v>
      </c>
      <c r="H88" s="516"/>
      <c r="I88" s="487" t="s">
        <v>2225</v>
      </c>
    </row>
    <row r="89" spans="2:9" ht="16.149999999999999" customHeight="1" x14ac:dyDescent="0.2">
      <c r="B89" s="243" t="s">
        <v>161</v>
      </c>
      <c r="C89" s="99"/>
      <c r="D89" s="524" t="s">
        <v>61</v>
      </c>
      <c r="E89" s="527">
        <f>E15</f>
        <v>0</v>
      </c>
      <c r="F89" s="515"/>
      <c r="G89" s="527">
        <f>E29</f>
        <v>0</v>
      </c>
      <c r="H89" s="516"/>
      <c r="I89" s="487" t="s">
        <v>2226</v>
      </c>
    </row>
    <row r="90" spans="2:9" ht="16.149999999999999" customHeight="1" thickBot="1" x14ac:dyDescent="0.25">
      <c r="B90" s="738" t="s">
        <v>2173</v>
      </c>
      <c r="C90" s="739"/>
      <c r="D90" s="524" t="s">
        <v>61</v>
      </c>
      <c r="E90" s="527">
        <f>E16</f>
        <v>0</v>
      </c>
      <c r="F90" s="515"/>
      <c r="G90" s="527">
        <f>E30</f>
        <v>0</v>
      </c>
      <c r="H90" s="516"/>
      <c r="I90" s="487" t="s">
        <v>2227</v>
      </c>
    </row>
    <row r="91" spans="2:9" ht="16.149999999999999" customHeight="1" x14ac:dyDescent="0.2">
      <c r="B91" s="197" t="s">
        <v>62</v>
      </c>
      <c r="C91" s="99"/>
      <c r="D91" s="524" t="s">
        <v>61</v>
      </c>
      <c r="E91" s="530">
        <f>SUM(E86:E90)</f>
        <v>0</v>
      </c>
      <c r="F91" s="530">
        <f>SUM(F86:F90)</f>
        <v>0</v>
      </c>
      <c r="G91" s="530">
        <f>SUM(G86:G90)</f>
        <v>0</v>
      </c>
      <c r="H91" s="530">
        <f>SUM(H86:H90)</f>
        <v>0</v>
      </c>
      <c r="I91" s="487" t="s">
        <v>2228</v>
      </c>
    </row>
    <row r="92" spans="2:9" ht="16.149999999999999" customHeight="1" x14ac:dyDescent="0.2">
      <c r="B92" s="197" t="s">
        <v>2229</v>
      </c>
      <c r="C92" s="98"/>
      <c r="D92"/>
      <c r="E92" s="1"/>
      <c r="F92" s="1"/>
      <c r="G92" s="1"/>
      <c r="H92" s="1"/>
      <c r="I92" s="40"/>
    </row>
    <row r="93" spans="2:9" ht="16.149999999999999" customHeight="1" x14ac:dyDescent="0.2">
      <c r="B93" s="194" t="s">
        <v>1880</v>
      </c>
      <c r="C93" s="99"/>
      <c r="D93" s="524" t="s">
        <v>61</v>
      </c>
      <c r="E93" s="527">
        <f t="shared" ref="E93:E101" si="7">E40</f>
        <v>0</v>
      </c>
      <c r="F93" s="515"/>
      <c r="G93" s="527">
        <f>E58</f>
        <v>0</v>
      </c>
      <c r="H93" s="516"/>
      <c r="I93" s="487" t="s">
        <v>2230</v>
      </c>
    </row>
    <row r="94" spans="2:9" ht="16.149999999999999" customHeight="1" x14ac:dyDescent="0.2">
      <c r="B94" s="194" t="s">
        <v>2186</v>
      </c>
      <c r="C94" s="99"/>
      <c r="D94" s="524" t="s">
        <v>61</v>
      </c>
      <c r="E94" s="527">
        <f t="shared" si="7"/>
        <v>0</v>
      </c>
      <c r="F94" s="515"/>
      <c r="G94" s="527">
        <f t="shared" ref="G94:G101" si="8">E59</f>
        <v>0</v>
      </c>
      <c r="H94" s="516"/>
      <c r="I94" s="487" t="s">
        <v>2231</v>
      </c>
    </row>
    <row r="95" spans="2:9" ht="16.149999999999999" customHeight="1" x14ac:dyDescent="0.2">
      <c r="B95" s="194" t="s">
        <v>2188</v>
      </c>
      <c r="C95" s="99"/>
      <c r="D95" s="524" t="s">
        <v>61</v>
      </c>
      <c r="E95" s="527">
        <f t="shared" si="7"/>
        <v>0</v>
      </c>
      <c r="F95" s="515"/>
      <c r="G95" s="527">
        <f t="shared" si="8"/>
        <v>0</v>
      </c>
      <c r="H95" s="516"/>
      <c r="I95" s="487" t="s">
        <v>2232</v>
      </c>
    </row>
    <row r="96" spans="2:9" ht="16.149999999999999" customHeight="1" x14ac:dyDescent="0.2">
      <c r="B96" s="56" t="s">
        <v>2190</v>
      </c>
      <c r="C96"/>
      <c r="D96" s="524" t="s">
        <v>61</v>
      </c>
      <c r="E96" s="527">
        <f t="shared" si="7"/>
        <v>0</v>
      </c>
      <c r="F96" s="515"/>
      <c r="G96" s="527">
        <f t="shared" si="8"/>
        <v>0</v>
      </c>
      <c r="H96" s="516"/>
      <c r="I96" s="487" t="s">
        <v>2233</v>
      </c>
    </row>
    <row r="97" spans="2:9" ht="25.5" x14ac:dyDescent="0.2">
      <c r="B97" s="185" t="s">
        <v>2234</v>
      </c>
      <c r="C97" s="100"/>
      <c r="D97" s="524" t="s">
        <v>61</v>
      </c>
      <c r="E97" s="527">
        <f t="shared" si="7"/>
        <v>0</v>
      </c>
      <c r="F97" s="515"/>
      <c r="G97" s="527">
        <f t="shared" si="8"/>
        <v>0</v>
      </c>
      <c r="H97" s="516"/>
      <c r="I97" s="487" t="s">
        <v>2235</v>
      </c>
    </row>
    <row r="98" spans="2:9" ht="25.5" x14ac:dyDescent="0.2">
      <c r="B98" s="243" t="s">
        <v>2194</v>
      </c>
      <c r="C98" s="100"/>
      <c r="D98" s="524" t="s">
        <v>61</v>
      </c>
      <c r="E98" s="527">
        <f t="shared" si="7"/>
        <v>0</v>
      </c>
      <c r="F98" s="515"/>
      <c r="G98" s="527">
        <f t="shared" si="8"/>
        <v>0</v>
      </c>
      <c r="H98" s="516"/>
      <c r="I98" s="487" t="s">
        <v>2236</v>
      </c>
    </row>
    <row r="99" spans="2:9" ht="16.149999999999999" customHeight="1" x14ac:dyDescent="0.2">
      <c r="B99" s="194" t="s">
        <v>169</v>
      </c>
      <c r="C99" s="99"/>
      <c r="D99" s="524" t="s">
        <v>61</v>
      </c>
      <c r="E99" s="527">
        <f t="shared" si="7"/>
        <v>0</v>
      </c>
      <c r="F99" s="515"/>
      <c r="G99" s="527">
        <f t="shared" si="8"/>
        <v>0</v>
      </c>
      <c r="H99" s="516"/>
      <c r="I99" s="487" t="s">
        <v>2237</v>
      </c>
    </row>
    <row r="100" spans="2:9" ht="16.149999999999999" customHeight="1" x14ac:dyDescent="0.2">
      <c r="B100" s="194" t="s">
        <v>2197</v>
      </c>
      <c r="C100" s="99"/>
      <c r="D100" s="524" t="s">
        <v>61</v>
      </c>
      <c r="E100" s="527">
        <f t="shared" si="7"/>
        <v>0</v>
      </c>
      <c r="F100" s="515"/>
      <c r="G100" s="527">
        <f t="shared" si="8"/>
        <v>0</v>
      </c>
      <c r="H100" s="516"/>
      <c r="I100" s="487" t="s">
        <v>2238</v>
      </c>
    </row>
    <row r="101" spans="2:9" ht="16.149999999999999" customHeight="1" thickBot="1" x14ac:dyDescent="0.25">
      <c r="B101" s="738" t="s">
        <v>2199</v>
      </c>
      <c r="C101" s="739"/>
      <c r="D101" s="524" t="s">
        <v>61</v>
      </c>
      <c r="E101" s="527">
        <f t="shared" si="7"/>
        <v>0</v>
      </c>
      <c r="F101" s="515"/>
      <c r="G101" s="527">
        <f t="shared" si="8"/>
        <v>0</v>
      </c>
      <c r="H101" s="516"/>
      <c r="I101" s="487" t="s">
        <v>2239</v>
      </c>
    </row>
    <row r="102" spans="2:9" ht="16.149999999999999" customHeight="1" thickBot="1" x14ac:dyDescent="0.25">
      <c r="B102" s="68" t="s">
        <v>63</v>
      </c>
      <c r="C102" s="66"/>
      <c r="D102" s="534" t="s">
        <v>61</v>
      </c>
      <c r="E102" s="254">
        <f>SUM(E93:E101)</f>
        <v>0</v>
      </c>
      <c r="F102" s="254">
        <f>SUM(F93:F101)</f>
        <v>0</v>
      </c>
      <c r="G102" s="254">
        <f>SUM(G93:G101)</f>
        <v>0</v>
      </c>
      <c r="H102" s="254">
        <f>SUM(H93:H101)</f>
        <v>0</v>
      </c>
      <c r="I102" s="488" t="s">
        <v>2240</v>
      </c>
    </row>
    <row r="103" spans="2:9" ht="16.149999999999999" customHeight="1" thickTop="1" x14ac:dyDescent="0.2">
      <c r="I103" s="217"/>
    </row>
  </sheetData>
  <sheetProtection algorithmName="SHA-512" hashValue="K/+sMXfJGd/b3QF/n4h19OX/9lX4yfdLtOlkQAZgRqifP5zX6oFIDEI6YzIvepXdbbRnwGMinYK/ZLkmwqmJlg==" saltValue="R9btHszI+sPncEuALwLDlg==" spinCount="100000" sheet="1" objects="1" scenarios="1"/>
  <mergeCells count="17">
    <mergeCell ref="E20:H20"/>
    <mergeCell ref="E6:H6"/>
    <mergeCell ref="B8:C10"/>
    <mergeCell ref="D9:D10"/>
    <mergeCell ref="B22:C24"/>
    <mergeCell ref="D22:D24"/>
    <mergeCell ref="E34:G34"/>
    <mergeCell ref="B35:B36"/>
    <mergeCell ref="D36:D38"/>
    <mergeCell ref="B37:C38"/>
    <mergeCell ref="B71:C73"/>
    <mergeCell ref="D71:D73"/>
    <mergeCell ref="D82:D84"/>
    <mergeCell ref="E52:G52"/>
    <mergeCell ref="B53:B54"/>
    <mergeCell ref="D54:D56"/>
    <mergeCell ref="B55:C56"/>
  </mergeCells>
  <dataValidations count="4">
    <dataValidation allowBlank="1" showInputMessage="1" showErrorMessage="1" promptTitle="Receivables" prompt="The carrying value of other receivables here should exclude amounts which are not settled in cash (prepayments), taxes, and amounts that do not arise from financial instruments. Accrued income must be included." sqref="C13 C27" xr:uid="{8F75F108-B965-4009-A61D-490735BACD42}"/>
    <dataValidation allowBlank="1" showInputMessage="1" showErrorMessage="1" promptTitle="Receivables" prompt="The carrying value of other receivables here should exclude amounts which are not settled in cash (prepayments), taxes, and amounts that do not arise from financial instruments (PDC dividend). Accrued income must be included." sqref="C12 C26" xr:uid="{B2DA3F91-C644-41C1-ACE5-027A05E9EC57}"/>
    <dataValidation allowBlank="1" showInputMessage="1" showErrorMessage="1" promptTitle="Trade and other payables" prompt="The carrying value of trade and other payables here should exclude amounts which are not settled in cash (deferred income), taxes and amounts that do not arise from financial instruments (PDC dividends). Accruals must be included." sqref="C44:C45 C62:C63" xr:uid="{02F80815-04EC-48C4-B011-193FC11FEF9F}"/>
    <dataValidation allowBlank="1" showInputMessage="1" showErrorMessage="1" promptTitle="Provisions" prompt="Constructive obligations are not financial liabilities. They must be contractual obligations to be considered a financial liability. Provisions for taxes are not financial liabilities" sqref="C65 C47" xr:uid="{7453A1EC-38E5-4F13-8699-1162C3A973F5}"/>
  </dataValidations>
  <pageMargins left="0.25" right="0.25" top="0.75" bottom="0.75" header="0.3" footer="0.3"/>
  <pageSetup paperSize="9" scale="48" fitToHeight="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39ABA-AA69-4FFE-BA85-7B32913FC3A4}">
  <sheetPr codeName="Sheet88">
    <tabColor theme="2"/>
    <pageSetUpPr fitToPage="1"/>
  </sheetPr>
  <dimension ref="B1:V108"/>
  <sheetViews>
    <sheetView showGridLines="0" zoomScale="85" zoomScaleNormal="85" workbookViewId="0"/>
  </sheetViews>
  <sheetFormatPr defaultColWidth="13.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6" width="14.28515625" style="15" customWidth="1"/>
    <col min="7" max="16384" width="13.28515625" style="15"/>
  </cols>
  <sheetData>
    <row r="1" spans="2:9" ht="18.75" customHeight="1" x14ac:dyDescent="0.2">
      <c r="B1" s="16"/>
    </row>
    <row r="2" spans="2:9" ht="18.75" customHeight="1" x14ac:dyDescent="0.25">
      <c r="B2" s="17" t="s">
        <v>2456</v>
      </c>
    </row>
    <row r="3" spans="2:9" ht="18.75" customHeight="1" x14ac:dyDescent="0.25">
      <c r="B3" s="17" t="str">
        <f ca="1">MID(CELL("filename",E3),FIND("]",CELL("filename",E4))+1,99)</f>
        <v>TAC28 Disclosures</v>
      </c>
    </row>
    <row r="4" spans="2:9" ht="18.75" customHeight="1" thickBot="1" x14ac:dyDescent="0.25">
      <c r="B4" s="18" t="s">
        <v>3</v>
      </c>
    </row>
    <row r="5" spans="2:9" ht="16.149999999999999" customHeight="1" thickTop="1" thickBot="1" x14ac:dyDescent="0.25">
      <c r="B5" s="220"/>
      <c r="C5" s="220"/>
      <c r="D5" s="220"/>
      <c r="E5" s="220"/>
      <c r="F5" s="519" t="s">
        <v>2455</v>
      </c>
      <c r="G5" s="511">
        <v>1</v>
      </c>
    </row>
    <row r="6" spans="2:9" ht="16.149999999999999" customHeight="1" thickTop="1" x14ac:dyDescent="0.2">
      <c r="B6" s="795" t="s">
        <v>2241</v>
      </c>
      <c r="C6"/>
      <c r="D6"/>
      <c r="E6" s="465" t="s">
        <v>2242</v>
      </c>
      <c r="F6" s="466" t="s">
        <v>2243</v>
      </c>
      <c r="G6" s="467" t="s">
        <v>55</v>
      </c>
      <c r="H6" s="37"/>
    </row>
    <row r="7" spans="2:9" ht="16.149999999999999" customHeight="1" x14ac:dyDescent="0.2">
      <c r="B7" s="795"/>
      <c r="C7"/>
      <c r="D7" s="783"/>
      <c r="E7" s="29" t="s">
        <v>2598</v>
      </c>
      <c r="F7" s="29" t="s">
        <v>1877</v>
      </c>
      <c r="G7" s="39"/>
      <c r="H7" s="37"/>
    </row>
    <row r="8" spans="2:9" ht="16.149999999999999" customHeight="1" thickBot="1" x14ac:dyDescent="0.25">
      <c r="B8" s="828"/>
      <c r="C8" s="13"/>
      <c r="D8" s="784"/>
      <c r="E8" s="52" t="s">
        <v>56</v>
      </c>
      <c r="F8" s="52" t="s">
        <v>56</v>
      </c>
      <c r="G8" s="468" t="s">
        <v>57</v>
      </c>
      <c r="H8" s="37"/>
    </row>
    <row r="9" spans="2:9" ht="16.149999999999999" customHeight="1" x14ac:dyDescent="0.2">
      <c r="B9" s="268" t="s">
        <v>60</v>
      </c>
      <c r="C9" s="258"/>
      <c r="D9" s="469" t="s">
        <v>61</v>
      </c>
      <c r="E9" s="470"/>
      <c r="F9" s="471"/>
      <c r="G9" s="468" t="s">
        <v>2244</v>
      </c>
      <c r="H9" s="37"/>
    </row>
    <row r="10" spans="2:9" ht="16.149999999999999" customHeight="1" thickBot="1" x14ac:dyDescent="0.25">
      <c r="B10" s="59" t="s">
        <v>58</v>
      </c>
      <c r="C10" s="32"/>
      <c r="D10" s="469" t="s">
        <v>61</v>
      </c>
      <c r="E10" s="470"/>
      <c r="F10" s="471"/>
      <c r="G10" s="468" t="s">
        <v>2245</v>
      </c>
      <c r="H10" s="37"/>
    </row>
    <row r="11" spans="2:9" ht="16.149999999999999" customHeight="1" thickBot="1" x14ac:dyDescent="0.25">
      <c r="B11" s="68" t="s">
        <v>19</v>
      </c>
      <c r="C11" s="66"/>
      <c r="D11" s="418" t="s">
        <v>61</v>
      </c>
      <c r="E11" s="275">
        <f>SUM(E9:E10)</f>
        <v>0</v>
      </c>
      <c r="F11" s="275">
        <f>SUM(F9:F10)</f>
        <v>0</v>
      </c>
      <c r="G11" s="468" t="s">
        <v>2246</v>
      </c>
      <c r="H11" s="37"/>
    </row>
    <row r="12" spans="2:9" ht="16.149999999999999" customHeight="1" thickTop="1" thickBot="1" x14ac:dyDescent="0.25">
      <c r="B12" s="45"/>
      <c r="C12" s="45"/>
      <c r="D12" s="45"/>
      <c r="E12" s="45"/>
      <c r="F12" s="45"/>
      <c r="G12" s="46"/>
    </row>
    <row r="13" spans="2:9" ht="16.149999999999999" customHeight="1" thickTop="1" thickBot="1" x14ac:dyDescent="0.25">
      <c r="B13" s="220"/>
      <c r="C13" s="220"/>
      <c r="D13" s="220"/>
      <c r="E13" s="220"/>
      <c r="F13" s="519" t="s">
        <v>2455</v>
      </c>
      <c r="G13" s="511">
        <v>2</v>
      </c>
      <c r="H13" s="549"/>
      <c r="I13" s="549"/>
    </row>
    <row r="14" spans="2:9" ht="16.149999999999999" customHeight="1" thickTop="1" x14ac:dyDescent="0.2">
      <c r="B14" s="794" t="s">
        <v>2247</v>
      </c>
      <c r="C14"/>
      <c r="D14"/>
      <c r="E14" s="465" t="s">
        <v>2242</v>
      </c>
      <c r="F14" s="466" t="s">
        <v>2243</v>
      </c>
      <c r="G14" s="467" t="s">
        <v>55</v>
      </c>
      <c r="H14" s="37"/>
    </row>
    <row r="15" spans="2:9" ht="12.75" x14ac:dyDescent="0.2">
      <c r="B15" s="795"/>
      <c r="C15"/>
      <c r="D15" s="783" t="s">
        <v>2</v>
      </c>
      <c r="E15" s="27" t="s">
        <v>19</v>
      </c>
      <c r="F15" s="27" t="s">
        <v>19</v>
      </c>
      <c r="G15" s="39"/>
      <c r="H15" s="37"/>
    </row>
    <row r="16" spans="2:9" ht="16.149999999999999" customHeight="1" x14ac:dyDescent="0.2">
      <c r="B16" s="815" t="s">
        <v>2683</v>
      </c>
      <c r="C16"/>
      <c r="D16" s="783"/>
      <c r="E16" s="29" t="s">
        <v>2598</v>
      </c>
      <c r="F16" s="29" t="s">
        <v>1877</v>
      </c>
      <c r="G16" s="39"/>
      <c r="H16" s="37"/>
    </row>
    <row r="17" spans="2:9" ht="16.149999999999999" customHeight="1" thickBot="1" x14ac:dyDescent="0.25">
      <c r="B17" s="817"/>
      <c r="C17" s="13"/>
      <c r="D17" s="784"/>
      <c r="E17" s="52" t="s">
        <v>56</v>
      </c>
      <c r="F17" s="52" t="s">
        <v>56</v>
      </c>
      <c r="G17" s="468" t="s">
        <v>57</v>
      </c>
      <c r="H17" s="37"/>
    </row>
    <row r="18" spans="2:9" ht="36" customHeight="1" x14ac:dyDescent="0.2">
      <c r="B18" s="269" t="s">
        <v>2250</v>
      </c>
      <c r="C18"/>
      <c r="D18" s="26"/>
      <c r="E18" s="12"/>
      <c r="F18" s="12"/>
      <c r="G18" s="2"/>
      <c r="H18" s="37"/>
    </row>
    <row r="19" spans="2:9" ht="27.75" customHeight="1" x14ac:dyDescent="0.2">
      <c r="B19" s="90" t="s">
        <v>2251</v>
      </c>
      <c r="C19" s="472" t="s">
        <v>0</v>
      </c>
      <c r="D19" s="469" t="s">
        <v>61</v>
      </c>
      <c r="E19" s="470"/>
      <c r="F19" s="471"/>
      <c r="G19" s="468" t="s">
        <v>2252</v>
      </c>
      <c r="H19" s="37"/>
    </row>
    <row r="20" spans="2:9" ht="15.75" customHeight="1" x14ac:dyDescent="0.2">
      <c r="B20" s="160" t="s">
        <v>2253</v>
      </c>
      <c r="C20" s="86"/>
      <c r="D20" s="469" t="s">
        <v>61</v>
      </c>
      <c r="E20" s="470"/>
      <c r="F20" s="471"/>
      <c r="G20" s="468" t="s">
        <v>2254</v>
      </c>
      <c r="H20" s="37"/>
    </row>
    <row r="21" spans="2:9" ht="27.75" customHeight="1" x14ac:dyDescent="0.2">
      <c r="B21" s="43" t="s">
        <v>2255</v>
      </c>
      <c r="C21" s="32"/>
      <c r="D21" s="469" t="s">
        <v>61</v>
      </c>
      <c r="E21" s="470"/>
      <c r="F21" s="471"/>
      <c r="G21" s="468" t="s">
        <v>2256</v>
      </c>
      <c r="H21" s="37"/>
    </row>
    <row r="22" spans="2:9" ht="15.75" customHeight="1" x14ac:dyDescent="0.2">
      <c r="B22" s="43" t="s">
        <v>2257</v>
      </c>
      <c r="C22" s="33"/>
      <c r="D22" s="469" t="s">
        <v>61</v>
      </c>
      <c r="E22" s="470"/>
      <c r="F22" s="471"/>
      <c r="G22" s="468" t="s">
        <v>2258</v>
      </c>
      <c r="H22" s="37"/>
    </row>
    <row r="23" spans="2:9" ht="15.75" customHeight="1" thickBot="1" x14ac:dyDescent="0.25">
      <c r="B23" s="43" t="s">
        <v>2259</v>
      </c>
      <c r="C23" s="32"/>
      <c r="D23" s="469" t="s">
        <v>61</v>
      </c>
      <c r="E23" s="473"/>
      <c r="F23" s="473"/>
      <c r="G23" s="468" t="s">
        <v>2260</v>
      </c>
      <c r="H23" s="37"/>
    </row>
    <row r="24" spans="2:9" ht="16.149999999999999" customHeight="1" thickBot="1" x14ac:dyDescent="0.25">
      <c r="B24" s="68" t="s">
        <v>19</v>
      </c>
      <c r="C24" s="66"/>
      <c r="D24" s="418" t="s">
        <v>61</v>
      </c>
      <c r="E24" s="275">
        <f>SUM(E19:E23)</f>
        <v>0</v>
      </c>
      <c r="F24" s="275">
        <f>SUM(F19:F23)</f>
        <v>0</v>
      </c>
      <c r="G24" s="468" t="s">
        <v>2261</v>
      </c>
      <c r="H24" s="37"/>
    </row>
    <row r="25" spans="2:9" ht="16.149999999999999" customHeight="1" thickTop="1" thickBot="1" x14ac:dyDescent="0.25">
      <c r="B25" s="45"/>
      <c r="C25" s="45"/>
      <c r="D25" s="45"/>
      <c r="E25" s="45"/>
      <c r="F25" s="45"/>
      <c r="G25" s="45"/>
      <c r="I25" s="217"/>
    </row>
    <row r="26" spans="2:9" ht="16.149999999999999" customHeight="1" thickTop="1" thickBot="1" x14ac:dyDescent="0.25">
      <c r="B26" s="220"/>
      <c r="C26" s="220"/>
      <c r="D26" s="220"/>
      <c r="E26" s="220"/>
      <c r="F26" s="519" t="s">
        <v>2455</v>
      </c>
      <c r="G26" s="511">
        <v>3</v>
      </c>
    </row>
    <row r="27" spans="2:9" ht="16.149999999999999" customHeight="1" thickTop="1" x14ac:dyDescent="0.2">
      <c r="B27" s="36" t="s">
        <v>2693</v>
      </c>
      <c r="C27"/>
      <c r="D27"/>
      <c r="E27" s="465" t="s">
        <v>2242</v>
      </c>
      <c r="F27" s="466" t="s">
        <v>2243</v>
      </c>
      <c r="G27" s="467" t="s">
        <v>55</v>
      </c>
      <c r="H27" s="37"/>
    </row>
    <row r="28" spans="2:9" ht="12.75" x14ac:dyDescent="0.2">
      <c r="B28" s="836"/>
      <c r="C28"/>
      <c r="D28" s="783"/>
      <c r="E28" s="29" t="s">
        <v>2598</v>
      </c>
      <c r="F28" s="29" t="s">
        <v>1877</v>
      </c>
      <c r="G28" s="39"/>
      <c r="H28" s="37"/>
    </row>
    <row r="29" spans="2:9" ht="16.149999999999999" customHeight="1" thickBot="1" x14ac:dyDescent="0.25">
      <c r="B29" s="837"/>
      <c r="C29" s="13"/>
      <c r="D29" s="784"/>
      <c r="E29" s="52" t="s">
        <v>56</v>
      </c>
      <c r="F29" s="52" t="s">
        <v>56</v>
      </c>
      <c r="G29" s="468" t="s">
        <v>57</v>
      </c>
      <c r="H29" s="37"/>
    </row>
    <row r="30" spans="2:9" ht="16.149999999999999" customHeight="1" x14ac:dyDescent="0.2">
      <c r="B30" s="53" t="s">
        <v>2262</v>
      </c>
      <c r="C30" s="54"/>
      <c r="D30" s="469" t="s">
        <v>61</v>
      </c>
      <c r="E30" s="470"/>
      <c r="F30" s="471"/>
      <c r="G30" s="468" t="s">
        <v>2263</v>
      </c>
      <c r="H30" s="37"/>
    </row>
    <row r="31" spans="2:9" ht="16.149999999999999" customHeight="1" x14ac:dyDescent="0.2">
      <c r="B31" s="59" t="s">
        <v>2264</v>
      </c>
      <c r="C31" s="32"/>
      <c r="D31" s="469" t="s">
        <v>61</v>
      </c>
      <c r="E31" s="470"/>
      <c r="F31" s="471"/>
      <c r="G31" s="468" t="s">
        <v>2265</v>
      </c>
      <c r="H31" s="37"/>
    </row>
    <row r="32" spans="2:9" ht="16.149999999999999" customHeight="1" thickBot="1" x14ac:dyDescent="0.25">
      <c r="B32" s="59" t="s">
        <v>2266</v>
      </c>
      <c r="C32" s="32"/>
      <c r="D32" s="469" t="s">
        <v>61</v>
      </c>
      <c r="E32" s="470"/>
      <c r="F32" s="471"/>
      <c r="G32" s="468" t="s">
        <v>2267</v>
      </c>
      <c r="H32" s="37"/>
    </row>
    <row r="33" spans="2:10" ht="16.149999999999999" customHeight="1" thickBot="1" x14ac:dyDescent="0.25">
      <c r="B33" s="65" t="s">
        <v>19</v>
      </c>
      <c r="C33" s="69"/>
      <c r="D33" s="418" t="s">
        <v>61</v>
      </c>
      <c r="E33" s="275">
        <f>SUM(E30:E32)</f>
        <v>0</v>
      </c>
      <c r="F33" s="275">
        <f>SUM(F30:F32)</f>
        <v>0</v>
      </c>
      <c r="G33" s="468" t="s">
        <v>2268</v>
      </c>
      <c r="H33" s="37"/>
    </row>
    <row r="34" spans="2:10" ht="16.149999999999999" customHeight="1" thickTop="1" thickBot="1" x14ac:dyDescent="0.25">
      <c r="B34" s="178"/>
      <c r="C34" s="45"/>
      <c r="D34" s="45"/>
      <c r="E34" s="45"/>
      <c r="F34" s="45"/>
      <c r="G34" s="46"/>
    </row>
    <row r="35" spans="2:10" ht="16.149999999999999" customHeight="1" thickTop="1" thickBot="1" x14ac:dyDescent="0.25">
      <c r="B35" s="220"/>
      <c r="C35" s="220"/>
      <c r="D35" s="220"/>
      <c r="E35" s="220"/>
      <c r="F35" s="220"/>
      <c r="G35" s="220"/>
      <c r="H35" s="519" t="s">
        <v>2455</v>
      </c>
      <c r="I35" s="511">
        <v>4</v>
      </c>
    </row>
    <row r="36" spans="2:10" ht="16.149999999999999" customHeight="1" thickTop="1" x14ac:dyDescent="0.2">
      <c r="B36" s="142" t="s">
        <v>2269</v>
      </c>
      <c r="C36" s="49"/>
      <c r="D36" s="49"/>
      <c r="E36" s="465" t="s">
        <v>2248</v>
      </c>
      <c r="F36" s="465" t="s">
        <v>2249</v>
      </c>
      <c r="G36" s="466" t="s">
        <v>2270</v>
      </c>
      <c r="H36" s="466" t="s">
        <v>2271</v>
      </c>
      <c r="I36" s="467" t="s">
        <v>55</v>
      </c>
      <c r="J36" s="37"/>
    </row>
    <row r="37" spans="2:10" ht="24" customHeight="1" x14ac:dyDescent="0.2">
      <c r="B37" s="835"/>
      <c r="C37"/>
      <c r="D37" s="783" t="s">
        <v>2</v>
      </c>
      <c r="E37" s="27" t="s">
        <v>2272</v>
      </c>
      <c r="F37" s="27" t="s">
        <v>2273</v>
      </c>
      <c r="G37" s="27" t="s">
        <v>2272</v>
      </c>
      <c r="H37" s="27" t="s">
        <v>2273</v>
      </c>
      <c r="I37" s="39"/>
      <c r="J37" s="37"/>
    </row>
    <row r="38" spans="2:10" ht="16.149999999999999" customHeight="1" x14ac:dyDescent="0.2">
      <c r="B38" s="833"/>
      <c r="C38"/>
      <c r="D38" s="783"/>
      <c r="E38" s="28" t="s">
        <v>2457</v>
      </c>
      <c r="F38" s="28" t="s">
        <v>2457</v>
      </c>
      <c r="G38" s="28" t="s">
        <v>1878</v>
      </c>
      <c r="H38" s="28" t="s">
        <v>1878</v>
      </c>
      <c r="I38" s="39"/>
      <c r="J38" s="37"/>
    </row>
    <row r="39" spans="2:10" ht="15.6" customHeight="1" thickBot="1" x14ac:dyDescent="0.25">
      <c r="B39" s="834"/>
      <c r="C39" s="13"/>
      <c r="D39" s="784"/>
      <c r="E39" s="30" t="s">
        <v>56</v>
      </c>
      <c r="F39" s="30" t="s">
        <v>56</v>
      </c>
      <c r="G39" s="30" t="s">
        <v>56</v>
      </c>
      <c r="H39" s="30" t="s">
        <v>56</v>
      </c>
      <c r="I39" s="468" t="s">
        <v>57</v>
      </c>
      <c r="J39" s="37"/>
    </row>
    <row r="40" spans="2:10" ht="27.75" customHeight="1" x14ac:dyDescent="0.2">
      <c r="B40" s="690" t="s">
        <v>2684</v>
      </c>
      <c r="C40" s="472" t="s">
        <v>0</v>
      </c>
      <c r="D40" s="474" t="s">
        <v>61</v>
      </c>
      <c r="E40" s="470"/>
      <c r="F40" s="470"/>
      <c r="G40" s="471"/>
      <c r="H40" s="471"/>
      <c r="I40" s="468" t="s">
        <v>2274</v>
      </c>
      <c r="J40" s="37"/>
    </row>
    <row r="41" spans="2:10" ht="27.75" customHeight="1" x14ac:dyDescent="0.2">
      <c r="B41" s="43" t="s">
        <v>2685</v>
      </c>
      <c r="C41" s="472" t="s">
        <v>0</v>
      </c>
      <c r="D41" s="474" t="s">
        <v>61</v>
      </c>
      <c r="E41" s="470"/>
      <c r="F41" s="470"/>
      <c r="G41" s="471"/>
      <c r="H41" s="471"/>
      <c r="I41" s="468" t="s">
        <v>2275</v>
      </c>
      <c r="J41" s="37"/>
    </row>
    <row r="42" spans="2:10" ht="16.149999999999999" customHeight="1" x14ac:dyDescent="0.2">
      <c r="B42" s="59" t="s">
        <v>2276</v>
      </c>
      <c r="C42" s="42"/>
      <c r="D42" s="9"/>
      <c r="E42" s="1"/>
      <c r="F42" s="1"/>
      <c r="G42" s="1"/>
      <c r="H42" s="1"/>
      <c r="I42" s="121"/>
      <c r="J42" s="37"/>
    </row>
    <row r="43" spans="2:10" ht="16.149999999999999" customHeight="1" x14ac:dyDescent="0.2">
      <c r="B43" s="62" t="s">
        <v>2686</v>
      </c>
      <c r="C43" s="32"/>
      <c r="D43" s="474" t="s">
        <v>61</v>
      </c>
      <c r="E43" s="470"/>
      <c r="F43" s="470"/>
      <c r="G43" s="471"/>
      <c r="H43" s="471"/>
      <c r="I43" s="468" t="s">
        <v>2277</v>
      </c>
      <c r="J43" s="37"/>
    </row>
    <row r="44" spans="2:10" ht="16.149999999999999" customHeight="1" x14ac:dyDescent="0.2">
      <c r="B44" s="62" t="s">
        <v>2278</v>
      </c>
      <c r="C44" s="33"/>
      <c r="D44" s="474" t="s">
        <v>61</v>
      </c>
      <c r="E44" s="470"/>
      <c r="F44" s="470"/>
      <c r="G44" s="471"/>
      <c r="H44" s="471"/>
      <c r="I44" s="468" t="s">
        <v>2279</v>
      </c>
      <c r="J44" s="37"/>
    </row>
    <row r="45" spans="2:10" ht="26.25" thickBot="1" x14ac:dyDescent="0.25">
      <c r="B45" s="740" t="s">
        <v>2280</v>
      </c>
      <c r="C45" s="472" t="s">
        <v>0</v>
      </c>
      <c r="D45" s="474" t="s">
        <v>61</v>
      </c>
      <c r="E45" s="470"/>
      <c r="F45" s="470"/>
      <c r="G45" s="471"/>
      <c r="H45" s="471"/>
      <c r="I45" s="468" t="s">
        <v>2281</v>
      </c>
      <c r="J45" s="37"/>
    </row>
    <row r="46" spans="2:10" ht="16.149999999999999" customHeight="1" thickBot="1" x14ac:dyDescent="0.25">
      <c r="B46" s="65" t="s">
        <v>2282</v>
      </c>
      <c r="C46" s="66"/>
      <c r="D46" s="425" t="s">
        <v>61</v>
      </c>
      <c r="E46" s="275">
        <f>SUM(E40:E45)</f>
        <v>0</v>
      </c>
      <c r="F46" s="275">
        <f>SUM(F40:F45)</f>
        <v>0</v>
      </c>
      <c r="G46" s="275">
        <f>SUM(G40:G45)</f>
        <v>0</v>
      </c>
      <c r="H46" s="275">
        <f>SUM(H40:H45)</f>
        <v>0</v>
      </c>
      <c r="I46" s="468" t="s">
        <v>2283</v>
      </c>
      <c r="J46" s="37"/>
    </row>
    <row r="47" spans="2:10" ht="16.149999999999999" customHeight="1" thickTop="1" thickBot="1" x14ac:dyDescent="0.25">
      <c r="B47" s="45"/>
      <c r="C47" s="45"/>
      <c r="D47" s="45"/>
      <c r="E47" s="45"/>
      <c r="F47" s="45"/>
      <c r="G47" s="45"/>
      <c r="H47" s="45"/>
      <c r="I47" s="46"/>
    </row>
    <row r="48" spans="2:10" ht="16.149999999999999" customHeight="1" thickTop="1" thickBot="1" x14ac:dyDescent="0.25">
      <c r="B48" s="220"/>
      <c r="C48" s="220"/>
      <c r="D48" s="220"/>
      <c r="E48" s="220"/>
      <c r="F48" s="220"/>
      <c r="G48" s="220"/>
      <c r="H48" s="519" t="s">
        <v>2455</v>
      </c>
      <c r="I48" s="511">
        <v>5</v>
      </c>
    </row>
    <row r="49" spans="2:10" ht="16.149999999999999" customHeight="1" thickTop="1" x14ac:dyDescent="0.2">
      <c r="B49" s="142" t="s">
        <v>2284</v>
      </c>
      <c r="C49" s="49"/>
      <c r="D49" s="49"/>
      <c r="E49" s="465" t="s">
        <v>2248</v>
      </c>
      <c r="F49" s="465" t="s">
        <v>2249</v>
      </c>
      <c r="G49" s="466" t="s">
        <v>2270</v>
      </c>
      <c r="H49" s="466" t="s">
        <v>2271</v>
      </c>
      <c r="I49" s="467" t="s">
        <v>55</v>
      </c>
      <c r="J49" s="37"/>
    </row>
    <row r="50" spans="2:10" ht="24" customHeight="1" x14ac:dyDescent="0.2">
      <c r="B50" s="835"/>
      <c r="C50"/>
      <c r="D50" s="783" t="s">
        <v>2</v>
      </c>
      <c r="E50" s="27" t="s">
        <v>149</v>
      </c>
      <c r="F50" s="27" t="s">
        <v>2285</v>
      </c>
      <c r="G50" s="27" t="s">
        <v>149</v>
      </c>
      <c r="H50" s="27" t="s">
        <v>2285</v>
      </c>
      <c r="I50" s="39"/>
      <c r="J50" s="37"/>
    </row>
    <row r="51" spans="2:10" ht="16.149999999999999" customHeight="1" x14ac:dyDescent="0.2">
      <c r="B51" s="833"/>
      <c r="C51"/>
      <c r="D51" s="783"/>
      <c r="E51" s="29" t="s">
        <v>2598</v>
      </c>
      <c r="F51" s="29" t="s">
        <v>2598</v>
      </c>
      <c r="G51" s="29" t="s">
        <v>1877</v>
      </c>
      <c r="H51" s="29" t="s">
        <v>1877</v>
      </c>
      <c r="I51" s="39"/>
      <c r="J51" s="37"/>
    </row>
    <row r="52" spans="2:10" ht="16.149999999999999" customHeight="1" thickBot="1" x14ac:dyDescent="0.25">
      <c r="B52" s="834"/>
      <c r="C52" s="13"/>
      <c r="D52" s="784"/>
      <c r="E52" s="30" t="s">
        <v>56</v>
      </c>
      <c r="F52" s="30" t="s">
        <v>56</v>
      </c>
      <c r="G52" s="30" t="s">
        <v>56</v>
      </c>
      <c r="H52" s="30" t="s">
        <v>56</v>
      </c>
      <c r="I52" s="468" t="s">
        <v>57</v>
      </c>
      <c r="J52" s="37"/>
    </row>
    <row r="53" spans="2:10" ht="16.149999999999999" customHeight="1" x14ac:dyDescent="0.2">
      <c r="B53" s="690" t="s">
        <v>2687</v>
      </c>
      <c r="C53" s="472" t="s">
        <v>0</v>
      </c>
      <c r="D53" s="474" t="s">
        <v>61</v>
      </c>
      <c r="E53" s="470"/>
      <c r="F53" s="470"/>
      <c r="G53" s="471"/>
      <c r="H53" s="471"/>
      <c r="I53" s="468" t="s">
        <v>2286</v>
      </c>
      <c r="J53" s="37"/>
    </row>
    <row r="54" spans="2:10" ht="24" customHeight="1" x14ac:dyDescent="0.2">
      <c r="B54" s="43" t="s">
        <v>2688</v>
      </c>
      <c r="C54" s="472" t="s">
        <v>0</v>
      </c>
      <c r="D54" s="474" t="s">
        <v>61</v>
      </c>
      <c r="E54" s="470"/>
      <c r="F54" s="470"/>
      <c r="G54" s="471"/>
      <c r="H54" s="471"/>
      <c r="I54" s="468" t="s">
        <v>2287</v>
      </c>
      <c r="J54" s="37"/>
    </row>
    <row r="55" spans="2:10" ht="16.149999999999999" customHeight="1" x14ac:dyDescent="0.2">
      <c r="B55" s="59" t="s">
        <v>2288</v>
      </c>
      <c r="C55" s="42"/>
      <c r="D55" s="3"/>
      <c r="E55" s="1"/>
      <c r="F55" s="1"/>
      <c r="G55" s="1"/>
      <c r="H55" s="1"/>
      <c r="I55" s="121"/>
      <c r="J55" s="37"/>
    </row>
    <row r="56" spans="2:10" ht="16.149999999999999" customHeight="1" x14ac:dyDescent="0.2">
      <c r="B56" s="62" t="s">
        <v>2689</v>
      </c>
      <c r="C56" s="32"/>
      <c r="D56" s="474" t="s">
        <v>61</v>
      </c>
      <c r="E56" s="470"/>
      <c r="F56" s="470"/>
      <c r="G56" s="471"/>
      <c r="H56" s="471"/>
      <c r="I56" s="468" t="s">
        <v>2289</v>
      </c>
      <c r="J56" s="37"/>
    </row>
    <row r="57" spans="2:10" ht="16.149999999999999" customHeight="1" x14ac:dyDescent="0.2">
      <c r="B57" s="62" t="s">
        <v>2278</v>
      </c>
      <c r="C57" s="33"/>
      <c r="D57" s="474" t="s">
        <v>61</v>
      </c>
      <c r="E57" s="470"/>
      <c r="F57" s="470"/>
      <c r="G57" s="471"/>
      <c r="H57" s="471"/>
      <c r="I57" s="468" t="s">
        <v>2290</v>
      </c>
      <c r="J57" s="37"/>
    </row>
    <row r="58" spans="2:10" ht="25.5" x14ac:dyDescent="0.2">
      <c r="B58" s="64" t="s">
        <v>2280</v>
      </c>
      <c r="C58" s="472" t="s">
        <v>0</v>
      </c>
      <c r="D58" s="474" t="s">
        <v>61</v>
      </c>
      <c r="E58" s="470"/>
      <c r="F58" s="470"/>
      <c r="G58" s="471"/>
      <c r="H58" s="471"/>
      <c r="I58" s="468" t="s">
        <v>2291</v>
      </c>
      <c r="J58" s="37"/>
    </row>
    <row r="59" spans="2:10" ht="26.25" thickBot="1" x14ac:dyDescent="0.25">
      <c r="B59" s="43" t="s">
        <v>2690</v>
      </c>
      <c r="C59" s="86"/>
      <c r="D59" s="469" t="s">
        <v>59</v>
      </c>
      <c r="E59" s="470"/>
      <c r="F59" s="473"/>
      <c r="G59" s="471"/>
      <c r="H59" s="473"/>
      <c r="I59" s="468" t="s">
        <v>2292</v>
      </c>
      <c r="J59" s="37"/>
    </row>
    <row r="60" spans="2:10" ht="16.149999999999999" customHeight="1" x14ac:dyDescent="0.2">
      <c r="B60" s="57" t="s">
        <v>2293</v>
      </c>
      <c r="C60" s="31"/>
      <c r="D60" s="474" t="s">
        <v>61</v>
      </c>
      <c r="E60" s="275">
        <f>SUM(E53:E59)</f>
        <v>0</v>
      </c>
      <c r="F60" s="275">
        <f>SUM(F53:F59)</f>
        <v>0</v>
      </c>
      <c r="G60" s="275">
        <f>SUM(G53:G59)</f>
        <v>0</v>
      </c>
      <c r="H60" s="275">
        <f>SUM(H53:H59)</f>
        <v>0</v>
      </c>
      <c r="I60" s="468" t="s">
        <v>2294</v>
      </c>
      <c r="J60" s="37"/>
    </row>
    <row r="61" spans="2:10" ht="26.25" thickBot="1" x14ac:dyDescent="0.25">
      <c r="B61" s="741" t="s">
        <v>2691</v>
      </c>
      <c r="C61" s="245"/>
      <c r="D61" s="274" t="s">
        <v>59</v>
      </c>
      <c r="E61" s="470"/>
      <c r="F61" s="473"/>
      <c r="G61" s="471"/>
      <c r="H61" s="473"/>
      <c r="I61" s="468" t="s">
        <v>2295</v>
      </c>
      <c r="J61" s="37"/>
    </row>
    <row r="62" spans="2:10" ht="16.149999999999999" customHeight="1" thickTop="1" thickBot="1" x14ac:dyDescent="0.25">
      <c r="B62" s="45"/>
      <c r="C62" s="45"/>
      <c r="D62" s="45"/>
      <c r="E62" s="45"/>
      <c r="F62" s="45"/>
      <c r="G62" s="45"/>
      <c r="H62" s="45"/>
      <c r="I62" s="46"/>
    </row>
    <row r="63" spans="2:10" ht="16.149999999999999" customHeight="1" thickTop="1" thickBot="1" x14ac:dyDescent="0.25">
      <c r="B63" s="742" t="s">
        <v>2694</v>
      </c>
      <c r="C63" s="220"/>
      <c r="D63" s="220"/>
      <c r="E63" s="519" t="s">
        <v>2455</v>
      </c>
      <c r="F63" s="511">
        <v>7</v>
      </c>
    </row>
    <row r="64" spans="2:10" ht="16.149999999999999" customHeight="1" thickTop="1" x14ac:dyDescent="0.2">
      <c r="B64" s="142" t="s">
        <v>2561</v>
      </c>
      <c r="C64" s="49"/>
      <c r="D64" s="49"/>
      <c r="E64" s="465" t="s">
        <v>2242</v>
      </c>
      <c r="F64" s="467" t="s">
        <v>55</v>
      </c>
      <c r="G64" s="37"/>
    </row>
    <row r="65" spans="2:22" ht="16.149999999999999" customHeight="1" x14ac:dyDescent="0.2">
      <c r="B65" s="833"/>
      <c r="C65"/>
      <c r="D65" s="783"/>
      <c r="E65" s="28" t="s">
        <v>2457</v>
      </c>
      <c r="F65" s="39"/>
      <c r="G65" s="37"/>
    </row>
    <row r="66" spans="2:22" ht="16.149999999999999" customHeight="1" thickBot="1" x14ac:dyDescent="0.25">
      <c r="B66" s="834"/>
      <c r="C66" s="13"/>
      <c r="D66" s="784"/>
      <c r="E66" s="246" t="s">
        <v>56</v>
      </c>
      <c r="F66" s="468" t="s">
        <v>57</v>
      </c>
      <c r="G66" s="37"/>
    </row>
    <row r="67" spans="2:22" ht="16.149999999999999" customHeight="1" x14ac:dyDescent="0.2">
      <c r="B67" s="67" t="s">
        <v>2296</v>
      </c>
      <c r="C67" s="54"/>
      <c r="D67" s="474" t="s">
        <v>1</v>
      </c>
      <c r="E67" s="470"/>
      <c r="F67" s="468" t="s">
        <v>2297</v>
      </c>
      <c r="G67" s="37"/>
    </row>
    <row r="68" spans="2:22" ht="16.149999999999999" customHeight="1" x14ac:dyDescent="0.2">
      <c r="B68" s="43" t="s">
        <v>2298</v>
      </c>
      <c r="C68" s="32"/>
      <c r="D68" s="474" t="s">
        <v>1</v>
      </c>
      <c r="E68" s="470"/>
      <c r="F68" s="468" t="s">
        <v>2299</v>
      </c>
      <c r="G68" s="37"/>
    </row>
    <row r="69" spans="2:22" ht="16.149999999999999" customHeight="1" x14ac:dyDescent="0.2">
      <c r="B69" s="59" t="s">
        <v>2692</v>
      </c>
      <c r="C69" s="32"/>
      <c r="D69" s="469" t="s">
        <v>61</v>
      </c>
      <c r="E69" s="470"/>
      <c r="F69" s="468" t="s">
        <v>2300</v>
      </c>
      <c r="G69" s="37"/>
    </row>
    <row r="70" spans="2:22" ht="16.149999999999999" customHeight="1" x14ac:dyDescent="0.2">
      <c r="B70" s="59" t="s">
        <v>2301</v>
      </c>
      <c r="C70" s="32"/>
      <c r="D70" s="469" t="s">
        <v>415</v>
      </c>
      <c r="E70" s="470"/>
      <c r="F70" s="468" t="s">
        <v>2302</v>
      </c>
      <c r="G70" s="37"/>
    </row>
    <row r="71" spans="2:22" ht="16.149999999999999" customHeight="1" x14ac:dyDescent="0.2">
      <c r="B71" s="59" t="s">
        <v>2303</v>
      </c>
      <c r="C71" s="32"/>
      <c r="D71" s="469" t="s">
        <v>1</v>
      </c>
      <c r="E71" s="470"/>
      <c r="F71" s="468" t="s">
        <v>2304</v>
      </c>
      <c r="G71" s="37"/>
    </row>
    <row r="72" spans="2:22" ht="16.149999999999999" customHeight="1" x14ac:dyDescent="0.2">
      <c r="B72" s="59" t="s">
        <v>2305</v>
      </c>
      <c r="C72" s="32"/>
      <c r="D72" s="469" t="s">
        <v>1</v>
      </c>
      <c r="E72" s="470"/>
      <c r="F72" s="468" t="s">
        <v>2306</v>
      </c>
      <c r="G72" s="37"/>
    </row>
    <row r="73" spans="2:22" ht="16.149999999999999" customHeight="1" thickBot="1" x14ac:dyDescent="0.25">
      <c r="B73" s="43" t="s">
        <v>2307</v>
      </c>
      <c r="C73" s="32"/>
      <c r="D73" s="469" t="s">
        <v>61</v>
      </c>
      <c r="E73" s="470"/>
      <c r="F73" s="468" t="s">
        <v>2308</v>
      </c>
      <c r="G73" s="37"/>
    </row>
    <row r="74" spans="2:22" ht="16.149999999999999" customHeight="1" thickBot="1" x14ac:dyDescent="0.25">
      <c r="B74" s="247" t="s">
        <v>2309</v>
      </c>
      <c r="C74" s="69"/>
      <c r="D74" s="425" t="s">
        <v>1</v>
      </c>
      <c r="E74" s="275">
        <f>SUM(E67:E73)</f>
        <v>0</v>
      </c>
      <c r="F74" s="468" t="s">
        <v>2310</v>
      </c>
      <c r="G74" s="37"/>
    </row>
    <row r="75" spans="2:22" ht="16.149999999999999" customHeight="1" thickTop="1" thickBot="1" x14ac:dyDescent="0.25">
      <c r="E75" s="45"/>
      <c r="F75" s="46"/>
    </row>
    <row r="76" spans="2:22" ht="16.149999999999999" customHeight="1" thickTop="1" thickBot="1" x14ac:dyDescent="0.25">
      <c r="B76" s="742" t="s">
        <v>2694</v>
      </c>
      <c r="C76" s="523"/>
      <c r="D76" s="523"/>
      <c r="E76" s="523"/>
      <c r="F76" s="523"/>
      <c r="G76" s="523"/>
      <c r="H76" s="220"/>
      <c r="I76" s="523"/>
      <c r="J76" s="523"/>
      <c r="K76" s="523"/>
      <c r="L76" s="523"/>
      <c r="M76" s="523"/>
      <c r="N76" s="523"/>
      <c r="O76" s="220"/>
      <c r="P76" s="523"/>
      <c r="Q76" s="523"/>
      <c r="R76" s="523"/>
      <c r="S76" s="523"/>
      <c r="T76" s="519" t="s">
        <v>2455</v>
      </c>
      <c r="U76" s="511">
        <v>8</v>
      </c>
    </row>
    <row r="77" spans="2:22" ht="16.149999999999999" customHeight="1" thickTop="1" x14ac:dyDescent="0.2">
      <c r="B77" s="142" t="s">
        <v>2311</v>
      </c>
      <c r="C77" s="49"/>
      <c r="D77" s="49"/>
      <c r="E77" s="466" t="s">
        <v>2270</v>
      </c>
      <c r="F77" s="466" t="s">
        <v>2271</v>
      </c>
      <c r="G77" s="466" t="s">
        <v>2312</v>
      </c>
      <c r="H77" s="466" t="s">
        <v>2313</v>
      </c>
      <c r="I77" s="466" t="s">
        <v>2314</v>
      </c>
      <c r="J77" s="466" t="s">
        <v>2315</v>
      </c>
      <c r="K77" s="466" t="s">
        <v>2316</v>
      </c>
      <c r="L77" s="466" t="s">
        <v>2317</v>
      </c>
      <c r="M77" s="466" t="s">
        <v>2318</v>
      </c>
      <c r="N77" s="466" t="s">
        <v>2319</v>
      </c>
      <c r="O77" s="466" t="s">
        <v>2320</v>
      </c>
      <c r="P77" s="466" t="s">
        <v>2321</v>
      </c>
      <c r="Q77" s="466" t="s">
        <v>2322</v>
      </c>
      <c r="R77" s="466" t="s">
        <v>2323</v>
      </c>
      <c r="S77" s="466" t="s">
        <v>2324</v>
      </c>
      <c r="T77" s="465" t="s">
        <v>2242</v>
      </c>
      <c r="U77" s="467" t="s">
        <v>55</v>
      </c>
      <c r="V77" s="37"/>
    </row>
    <row r="78" spans="2:22" ht="25.5" x14ac:dyDescent="0.2">
      <c r="B78" s="833"/>
      <c r="C78"/>
      <c r="D78" s="783" t="s">
        <v>2</v>
      </c>
      <c r="E78" s="27" t="s">
        <v>2325</v>
      </c>
      <c r="F78" s="27" t="s">
        <v>2326</v>
      </c>
      <c r="G78" s="27" t="s">
        <v>2327</v>
      </c>
      <c r="H78" s="27" t="s">
        <v>2328</v>
      </c>
      <c r="I78" s="27" t="s">
        <v>2329</v>
      </c>
      <c r="J78" s="27" t="s">
        <v>2330</v>
      </c>
      <c r="K78" s="27" t="s">
        <v>2331</v>
      </c>
      <c r="L78" s="27" t="s">
        <v>2332</v>
      </c>
      <c r="M78" s="27" t="s">
        <v>2333</v>
      </c>
      <c r="N78" s="27" t="s">
        <v>2334</v>
      </c>
      <c r="O78" s="27" t="s">
        <v>2335</v>
      </c>
      <c r="P78" s="27" t="s">
        <v>2336</v>
      </c>
      <c r="Q78" s="27" t="s">
        <v>2337</v>
      </c>
      <c r="R78" s="27" t="s">
        <v>66</v>
      </c>
      <c r="S78" s="28" t="s">
        <v>1878</v>
      </c>
      <c r="T78" s="28" t="s">
        <v>2457</v>
      </c>
      <c r="U78" s="39"/>
      <c r="V78" s="37"/>
    </row>
    <row r="79" spans="2:22" ht="16.149999999999999" customHeight="1" thickBot="1" x14ac:dyDescent="0.25">
      <c r="B79" s="834"/>
      <c r="C79" s="13"/>
      <c r="D79" s="784"/>
      <c r="E79" s="30" t="s">
        <v>56</v>
      </c>
      <c r="F79" s="30" t="s">
        <v>56</v>
      </c>
      <c r="G79" s="30" t="s">
        <v>56</v>
      </c>
      <c r="H79" s="30" t="s">
        <v>56</v>
      </c>
      <c r="I79" s="30" t="s">
        <v>56</v>
      </c>
      <c r="J79" s="30" t="s">
        <v>56</v>
      </c>
      <c r="K79" s="30" t="s">
        <v>56</v>
      </c>
      <c r="L79" s="30" t="s">
        <v>56</v>
      </c>
      <c r="M79" s="30" t="s">
        <v>56</v>
      </c>
      <c r="N79" s="30" t="s">
        <v>56</v>
      </c>
      <c r="O79" s="30" t="s">
        <v>56</v>
      </c>
      <c r="P79" s="30" t="s">
        <v>56</v>
      </c>
      <c r="Q79" s="30" t="s">
        <v>56</v>
      </c>
      <c r="R79" s="30" t="s">
        <v>56</v>
      </c>
      <c r="S79" s="30" t="s">
        <v>56</v>
      </c>
      <c r="T79" s="30" t="s">
        <v>56</v>
      </c>
      <c r="U79" s="468" t="s">
        <v>57</v>
      </c>
      <c r="V79" s="37"/>
    </row>
    <row r="80" spans="2:22" ht="16.149999999999999" customHeight="1" x14ac:dyDescent="0.2">
      <c r="B80" s="162" t="s">
        <v>2338</v>
      </c>
      <c r="C80" s="54"/>
      <c r="D80" s="474" t="s">
        <v>1</v>
      </c>
      <c r="E80" s="473"/>
      <c r="F80" s="476"/>
      <c r="G80" s="476"/>
      <c r="H80" s="476"/>
      <c r="I80" s="476"/>
      <c r="J80" s="476"/>
      <c r="K80" s="476"/>
      <c r="L80" s="476"/>
      <c r="M80" s="476"/>
      <c r="N80" s="476"/>
      <c r="O80" s="476"/>
      <c r="P80" s="476"/>
      <c r="Q80" s="476"/>
      <c r="R80" s="476"/>
      <c r="S80" s="476"/>
      <c r="T80" s="475">
        <f>E74</f>
        <v>0</v>
      </c>
      <c r="U80" s="468" t="s">
        <v>2339</v>
      </c>
      <c r="V80" s="37"/>
    </row>
    <row r="81" spans="2:22" ht="16.149999999999999" customHeight="1" x14ac:dyDescent="0.2">
      <c r="B81" s="41" t="s">
        <v>2340</v>
      </c>
      <c r="C81" s="32"/>
      <c r="D81" s="474" t="s">
        <v>1</v>
      </c>
      <c r="E81" s="476"/>
      <c r="F81" s="475">
        <f>E81+F80</f>
        <v>0</v>
      </c>
      <c r="G81" s="475">
        <f t="shared" ref="G81:S81" si="0">F81+G80</f>
        <v>0</v>
      </c>
      <c r="H81" s="475">
        <f t="shared" si="0"/>
        <v>0</v>
      </c>
      <c r="I81" s="475">
        <f>H81+I80</f>
        <v>0</v>
      </c>
      <c r="J81" s="475">
        <f t="shared" si="0"/>
        <v>0</v>
      </c>
      <c r="K81" s="475">
        <f t="shared" si="0"/>
        <v>0</v>
      </c>
      <c r="L81" s="475">
        <f t="shared" si="0"/>
        <v>0</v>
      </c>
      <c r="M81" s="475">
        <f t="shared" si="0"/>
        <v>0</v>
      </c>
      <c r="N81" s="475">
        <f t="shared" si="0"/>
        <v>0</v>
      </c>
      <c r="O81" s="475">
        <f t="shared" si="0"/>
        <v>0</v>
      </c>
      <c r="P81" s="475">
        <f t="shared" si="0"/>
        <v>0</v>
      </c>
      <c r="Q81" s="475">
        <f t="shared" si="0"/>
        <v>0</v>
      </c>
      <c r="R81" s="475">
        <f t="shared" si="0"/>
        <v>0</v>
      </c>
      <c r="S81" s="475">
        <f t="shared" si="0"/>
        <v>0</v>
      </c>
      <c r="T81" s="475">
        <f>S81+T80</f>
        <v>0</v>
      </c>
      <c r="U81" s="468" t="s">
        <v>2341</v>
      </c>
      <c r="V81" s="37"/>
    </row>
    <row r="82" spans="2:22" ht="16.149999999999999" customHeight="1" x14ac:dyDescent="0.2">
      <c r="B82" s="131" t="s">
        <v>2342</v>
      </c>
      <c r="C82" s="32"/>
      <c r="D82" s="469" t="s">
        <v>61</v>
      </c>
      <c r="E82" s="473"/>
      <c r="F82" s="476"/>
      <c r="G82" s="476"/>
      <c r="H82" s="476"/>
      <c r="I82" s="476"/>
      <c r="J82" s="476"/>
      <c r="K82" s="476"/>
      <c r="L82" s="476"/>
      <c r="M82" s="476"/>
      <c r="N82" s="476"/>
      <c r="O82" s="476"/>
      <c r="P82" s="476"/>
      <c r="Q82" s="476"/>
      <c r="R82" s="476"/>
      <c r="S82" s="476"/>
      <c r="T82" s="470"/>
      <c r="U82" s="468" t="s">
        <v>2343</v>
      </c>
      <c r="V82" s="37"/>
    </row>
    <row r="83" spans="2:22" ht="16.149999999999999" customHeight="1" thickBot="1" x14ac:dyDescent="0.25">
      <c r="B83" s="628" t="s">
        <v>2344</v>
      </c>
      <c r="C83" s="33"/>
      <c r="D83" s="776" t="s">
        <v>1401</v>
      </c>
      <c r="E83" s="777"/>
      <c r="F83" s="778">
        <f t="shared" ref="F83:S83" si="1">IFERROR(F81/F82,0)</f>
        <v>0</v>
      </c>
      <c r="G83" s="778">
        <f t="shared" si="1"/>
        <v>0</v>
      </c>
      <c r="H83" s="778">
        <f t="shared" si="1"/>
        <v>0</v>
      </c>
      <c r="I83" s="778">
        <f t="shared" si="1"/>
        <v>0</v>
      </c>
      <c r="J83" s="778">
        <f>IFERROR(J81/J82,0)</f>
        <v>0</v>
      </c>
      <c r="K83" s="778">
        <f t="shared" si="1"/>
        <v>0</v>
      </c>
      <c r="L83" s="778">
        <f t="shared" si="1"/>
        <v>0</v>
      </c>
      <c r="M83" s="778">
        <f t="shared" si="1"/>
        <v>0</v>
      </c>
      <c r="N83" s="778">
        <f t="shared" si="1"/>
        <v>0</v>
      </c>
      <c r="O83" s="778">
        <f t="shared" si="1"/>
        <v>0</v>
      </c>
      <c r="P83" s="778">
        <f t="shared" si="1"/>
        <v>0</v>
      </c>
      <c r="Q83" s="778">
        <f t="shared" si="1"/>
        <v>0</v>
      </c>
      <c r="R83" s="778">
        <f t="shared" si="1"/>
        <v>0</v>
      </c>
      <c r="S83" s="778">
        <f t="shared" si="1"/>
        <v>0</v>
      </c>
      <c r="T83" s="778">
        <f>IFERROR(T81/T82,0)</f>
        <v>0</v>
      </c>
      <c r="U83" s="779" t="s">
        <v>2345</v>
      </c>
      <c r="V83" s="37"/>
    </row>
    <row r="84" spans="2:22" ht="16.149999999999999" customHeight="1" thickTop="1" thickBot="1" x14ac:dyDescent="0.3">
      <c r="B84" s="780"/>
      <c r="C84" s="780"/>
      <c r="D84" s="780"/>
      <c r="E84" s="780"/>
      <c r="F84" s="780"/>
      <c r="G84" s="780"/>
      <c r="H84" s="781"/>
      <c r="I84" s="781"/>
      <c r="J84" s="781"/>
      <c r="K84" s="781"/>
      <c r="L84" s="781"/>
      <c r="M84" s="781"/>
      <c r="N84" s="781"/>
      <c r="O84" s="781"/>
      <c r="P84" s="781"/>
      <c r="Q84" s="781"/>
      <c r="R84" s="781"/>
      <c r="S84" s="781"/>
      <c r="T84" s="781"/>
      <c r="U84" s="46"/>
    </row>
    <row r="85" spans="2:22" ht="16.149999999999999" customHeight="1" thickTop="1" thickBot="1" x14ac:dyDescent="0.3">
      <c r="B85" s="742" t="s">
        <v>2694</v>
      </c>
      <c r="C85" s="523"/>
      <c r="D85" s="523"/>
      <c r="E85" s="523"/>
      <c r="F85" s="519" t="s">
        <v>2455</v>
      </c>
      <c r="G85" s="511">
        <v>9</v>
      </c>
      <c r="H85" s="248"/>
      <c r="I85" s="248"/>
      <c r="J85" s="248"/>
      <c r="K85" s="248"/>
      <c r="L85" s="248"/>
      <c r="M85" s="248"/>
      <c r="N85" s="248"/>
      <c r="O85" s="248"/>
    </row>
    <row r="86" spans="2:22" ht="16.149999999999999" customHeight="1" thickTop="1" x14ac:dyDescent="0.2">
      <c r="B86" s="794" t="s">
        <v>2346</v>
      </c>
      <c r="C86"/>
      <c r="D86"/>
      <c r="E86" s="465" t="s">
        <v>2242</v>
      </c>
      <c r="F86" s="466" t="s">
        <v>2243</v>
      </c>
      <c r="G86" s="498" t="s">
        <v>55</v>
      </c>
      <c r="H86" s="37"/>
    </row>
    <row r="87" spans="2:22" ht="16.149999999999999" customHeight="1" x14ac:dyDescent="0.2">
      <c r="B87" s="795"/>
      <c r="C87"/>
      <c r="D87" s="783"/>
      <c r="E87" s="28" t="s">
        <v>2457</v>
      </c>
      <c r="F87" s="28" t="s">
        <v>1878</v>
      </c>
      <c r="G87" s="39"/>
      <c r="H87" s="37"/>
    </row>
    <row r="88" spans="2:22" ht="16.149999999999999" customHeight="1" thickBot="1" x14ac:dyDescent="0.25">
      <c r="B88" s="828"/>
      <c r="C88" s="13"/>
      <c r="D88" s="784"/>
      <c r="E88" s="52" t="s">
        <v>56</v>
      </c>
      <c r="F88" s="52" t="s">
        <v>56</v>
      </c>
      <c r="G88" s="468" t="s">
        <v>57</v>
      </c>
      <c r="H88" s="37"/>
    </row>
    <row r="89" spans="2:22" ht="16.149999999999999" customHeight="1" x14ac:dyDescent="0.2">
      <c r="B89" s="67" t="s">
        <v>2347</v>
      </c>
      <c r="C89" s="76"/>
      <c r="D89" s="270"/>
      <c r="E89" s="7"/>
      <c r="F89" s="145"/>
      <c r="G89" s="2"/>
      <c r="H89" s="37"/>
    </row>
    <row r="90" spans="2:22" ht="16.149999999999999" customHeight="1" x14ac:dyDescent="0.2">
      <c r="B90" s="55" t="s">
        <v>35</v>
      </c>
      <c r="C90" s="86"/>
      <c r="D90" s="274" t="s">
        <v>61</v>
      </c>
      <c r="E90" s="470"/>
      <c r="F90" s="476"/>
      <c r="G90" s="468" t="s">
        <v>2348</v>
      </c>
      <c r="H90" s="37"/>
    </row>
    <row r="91" spans="2:22" ht="16.149999999999999" customHeight="1" x14ac:dyDescent="0.2">
      <c r="B91" s="59" t="s">
        <v>58</v>
      </c>
      <c r="C91" s="32"/>
      <c r="D91" s="469" t="s">
        <v>61</v>
      </c>
      <c r="E91" s="470"/>
      <c r="F91" s="476"/>
      <c r="G91" s="468" t="s">
        <v>2349</v>
      </c>
      <c r="H91" s="37"/>
    </row>
    <row r="92" spans="2:22" ht="16.149999999999999" customHeight="1" x14ac:dyDescent="0.2">
      <c r="B92" s="59" t="s">
        <v>36</v>
      </c>
      <c r="C92" s="32"/>
      <c r="D92" s="469" t="s">
        <v>61</v>
      </c>
      <c r="E92" s="470"/>
      <c r="F92" s="476"/>
      <c r="G92" s="468" t="s">
        <v>2350</v>
      </c>
      <c r="H92" s="37"/>
    </row>
    <row r="93" spans="2:22" ht="16.149999999999999" customHeight="1" thickBot="1" x14ac:dyDescent="0.25">
      <c r="B93" s="59" t="s">
        <v>20</v>
      </c>
      <c r="C93" s="32"/>
      <c r="D93" s="469" t="s">
        <v>61</v>
      </c>
      <c r="E93" s="470"/>
      <c r="F93" s="476"/>
      <c r="G93" s="468" t="s">
        <v>2351</v>
      </c>
      <c r="H93" s="37"/>
    </row>
    <row r="94" spans="2:22" ht="16.149999999999999" customHeight="1" x14ac:dyDescent="0.2">
      <c r="B94" s="57" t="s">
        <v>2352</v>
      </c>
      <c r="C94" s="32"/>
      <c r="D94" s="469" t="s">
        <v>61</v>
      </c>
      <c r="E94" s="275">
        <f>SUM(E90:E93)</f>
        <v>0</v>
      </c>
      <c r="F94" s="275">
        <f>SUM(F90:F93)</f>
        <v>0</v>
      </c>
      <c r="G94" s="468" t="s">
        <v>2353</v>
      </c>
      <c r="H94" s="37"/>
    </row>
    <row r="95" spans="2:22" ht="16.149999999999999" customHeight="1" x14ac:dyDescent="0.2">
      <c r="B95" s="57" t="s">
        <v>2354</v>
      </c>
      <c r="C95" s="31"/>
      <c r="D95" s="477"/>
      <c r="E95" s="1"/>
      <c r="F95" s="1"/>
      <c r="G95" s="121"/>
      <c r="H95" s="37"/>
    </row>
    <row r="96" spans="2:22" ht="16.149999999999999" customHeight="1" x14ac:dyDescent="0.2">
      <c r="B96" s="59" t="s">
        <v>35</v>
      </c>
      <c r="C96" s="32"/>
      <c r="D96" s="469" t="s">
        <v>59</v>
      </c>
      <c r="E96" s="470"/>
      <c r="F96" s="476"/>
      <c r="G96" s="468" t="s">
        <v>2355</v>
      </c>
      <c r="H96" s="37"/>
      <c r="I96" s="22"/>
    </row>
    <row r="97" spans="2:9" ht="16.149999999999999" customHeight="1" x14ac:dyDescent="0.2">
      <c r="B97" s="59" t="s">
        <v>58</v>
      </c>
      <c r="C97" s="32"/>
      <c r="D97" s="469" t="s">
        <v>59</v>
      </c>
      <c r="E97" s="470"/>
      <c r="F97" s="476"/>
      <c r="G97" s="468" t="s">
        <v>2356</v>
      </c>
      <c r="H97" s="37"/>
    </row>
    <row r="98" spans="2:9" ht="16.149999999999999" customHeight="1" x14ac:dyDescent="0.2">
      <c r="B98" s="59" t="s">
        <v>36</v>
      </c>
      <c r="C98" s="32"/>
      <c r="D98" s="469" t="s">
        <v>59</v>
      </c>
      <c r="E98" s="470"/>
      <c r="F98" s="476"/>
      <c r="G98" s="468" t="s">
        <v>2357</v>
      </c>
      <c r="H98" s="37"/>
    </row>
    <row r="99" spans="2:9" ht="16.149999999999999" customHeight="1" thickBot="1" x14ac:dyDescent="0.25">
      <c r="B99" s="59" t="s">
        <v>20</v>
      </c>
      <c r="C99" s="32"/>
      <c r="D99" s="469" t="s">
        <v>59</v>
      </c>
      <c r="E99" s="470"/>
      <c r="F99" s="476"/>
      <c r="G99" s="468" t="s">
        <v>2358</v>
      </c>
      <c r="H99" s="37"/>
    </row>
    <row r="100" spans="2:9" ht="16.149999999999999" customHeight="1" x14ac:dyDescent="0.2">
      <c r="B100" s="57" t="s">
        <v>2359</v>
      </c>
      <c r="C100" s="32"/>
      <c r="D100" s="469" t="s">
        <v>59</v>
      </c>
      <c r="E100" s="275">
        <f>SUM(E96:E99)</f>
        <v>0</v>
      </c>
      <c r="F100" s="275">
        <f>SUM(F96:F99)</f>
        <v>0</v>
      </c>
      <c r="G100" s="468" t="s">
        <v>2360</v>
      </c>
      <c r="H100" s="37"/>
    </row>
    <row r="101" spans="2:9" ht="16.149999999999999" customHeight="1" x14ac:dyDescent="0.2">
      <c r="B101" s="106" t="s">
        <v>2361</v>
      </c>
      <c r="C101" s="32"/>
      <c r="D101" s="469" t="s">
        <v>59</v>
      </c>
      <c r="E101" s="470"/>
      <c r="F101" s="476"/>
      <c r="G101" s="468" t="s">
        <v>2362</v>
      </c>
      <c r="H101" s="37"/>
    </row>
    <row r="102" spans="2:9" ht="16.149999999999999" customHeight="1" x14ac:dyDescent="0.2">
      <c r="B102" s="106" t="s">
        <v>2363</v>
      </c>
      <c r="C102" s="32"/>
      <c r="D102" s="469" t="s">
        <v>61</v>
      </c>
      <c r="E102" s="470"/>
      <c r="F102" s="476"/>
      <c r="G102" s="468" t="s">
        <v>2364</v>
      </c>
      <c r="H102" s="37"/>
    </row>
    <row r="103" spans="2:9" ht="16.149999999999999" customHeight="1" thickBot="1" x14ac:dyDescent="0.25">
      <c r="B103" s="106" t="s">
        <v>2365</v>
      </c>
      <c r="C103" s="32"/>
      <c r="D103" s="469" t="s">
        <v>61</v>
      </c>
      <c r="E103" s="473"/>
      <c r="F103" s="476"/>
      <c r="G103" s="468" t="s">
        <v>2366</v>
      </c>
      <c r="H103" s="37"/>
    </row>
    <row r="104" spans="2:9" ht="16.149999999999999" customHeight="1" x14ac:dyDescent="0.2">
      <c r="B104" s="57" t="s">
        <v>2367</v>
      </c>
      <c r="C104" s="32"/>
      <c r="D104" s="469" t="s">
        <v>1</v>
      </c>
      <c r="E104" s="275">
        <f>SUM(E100:E103,E94)</f>
        <v>0</v>
      </c>
      <c r="F104" s="275">
        <f>SUM(F100:F103,F94)</f>
        <v>0</v>
      </c>
      <c r="G104" s="468" t="s">
        <v>2368</v>
      </c>
      <c r="H104" s="37"/>
    </row>
    <row r="105" spans="2:9" ht="16.149999999999999" customHeight="1" x14ac:dyDescent="0.2">
      <c r="B105" s="78"/>
      <c r="C105" s="95"/>
      <c r="D105" s="477"/>
      <c r="E105" s="1"/>
      <c r="F105" s="1"/>
      <c r="G105" s="40"/>
      <c r="H105" s="37"/>
    </row>
    <row r="106" spans="2:9" ht="16.149999999999999" customHeight="1" thickBot="1" x14ac:dyDescent="0.25">
      <c r="B106" s="57" t="s">
        <v>2369</v>
      </c>
      <c r="C106" s="100"/>
      <c r="D106" s="469" t="s">
        <v>61</v>
      </c>
      <c r="E106" s="470"/>
      <c r="F106" s="476"/>
      <c r="G106" s="468" t="s">
        <v>2370</v>
      </c>
      <c r="H106" s="37"/>
      <c r="I106" s="22"/>
    </row>
    <row r="107" spans="2:9" ht="16.149999999999999" customHeight="1" thickBot="1" x14ac:dyDescent="0.25">
      <c r="B107" s="60" t="s">
        <v>2371</v>
      </c>
      <c r="C107" s="8"/>
      <c r="D107" s="460" t="s">
        <v>1</v>
      </c>
      <c r="E107" s="275">
        <f>E106-E104</f>
        <v>0</v>
      </c>
      <c r="F107" s="275">
        <f>F106-F104</f>
        <v>0</v>
      </c>
      <c r="G107" s="468" t="s">
        <v>2372</v>
      </c>
      <c r="H107" s="37"/>
    </row>
    <row r="108" spans="2:9" ht="16.149999999999999" customHeight="1" thickTop="1" x14ac:dyDescent="0.2">
      <c r="B108" s="45"/>
      <c r="C108" s="45"/>
      <c r="D108" s="45"/>
      <c r="E108" s="45"/>
      <c r="F108" s="45"/>
      <c r="G108" s="46"/>
    </row>
  </sheetData>
  <sheetProtection algorithmName="SHA-512" hashValue="l4ZKopBN5Oqp+slmkmEADQo4AjvqFDrABM4GrIPu4Q6Ud6mXiqgLM2r7jQjVWTAQGjacgFyOjF3r8ghqBJscIw==" saltValue="1osOqSUPJXA4YK7vmVTtrA==" spinCount="100000" sheet="1" objects="1" scenarios="1"/>
  <mergeCells count="17">
    <mergeCell ref="B28:B29"/>
    <mergeCell ref="D28:D29"/>
    <mergeCell ref="B37:B39"/>
    <mergeCell ref="D37:D39"/>
    <mergeCell ref="B6:B8"/>
    <mergeCell ref="D7:D8"/>
    <mergeCell ref="B14:B15"/>
    <mergeCell ref="D15:D17"/>
    <mergeCell ref="B16:B17"/>
    <mergeCell ref="B78:B79"/>
    <mergeCell ref="D78:D79"/>
    <mergeCell ref="B86:B88"/>
    <mergeCell ref="D87:D88"/>
    <mergeCell ref="B50:B52"/>
    <mergeCell ref="D50:D52"/>
    <mergeCell ref="B65:B66"/>
    <mergeCell ref="D65:D66"/>
  </mergeCells>
  <phoneticPr fontId="31" type="noConversion"/>
  <conditionalFormatting sqref="B5:E5 B13:E13 B26:E26 B35:G35 B48:G48 C76:S76 C85:E85">
    <cfRule type="expression" dxfId="2" priority="9">
      <formula>IF(sysPeriod="M09",0,1)</formula>
    </cfRule>
  </conditionalFormatting>
  <conditionalFormatting sqref="C63:D63">
    <cfRule type="expression" dxfId="1" priority="6">
      <formula>IF(sysPeriod="M09",0,1)</formula>
    </cfRule>
  </conditionalFormatting>
  <conditionalFormatting sqref="H13:I13">
    <cfRule type="expression" dxfId="0" priority="2">
      <formula>IF(sysPeriod="M09",0,1)</formula>
    </cfRule>
  </conditionalFormatting>
  <dataValidations count="11">
    <dataValidation allowBlank="1" showInputMessage="1" showErrorMessage="1" promptTitle="Leases not commenced" prompt="This disclosure should include total future lease payments (undiscounted) to which the Trust is committed through signing a lease, but the lease has not commenced so no liability has been recognised on the SoFP at the reporting date." sqref="C19" xr:uid="{5932E2C6-2266-4D88-A6FD-FB90CB4C3415}"/>
    <dataValidation allowBlank="1" showInputMessage="1" showErrorMessage="1" promptTitle="Key staff members" prompt="These rows should be used only for balances with the key staff member directly / individually. Balances with bodies deemed to be related parties by connection with these members should be included on OTD0180" sqref="C54" xr:uid="{6FA98C62-800C-40AD-A3DB-3813D451F56D}"/>
    <dataValidation allowBlank="1" showInputMessage="1" showErrorMessage="1" promptTitle="Board members" prompt="These rows should be used only for balances with the board member directly / individually. Balances with bodies deemed to be related parties by connection with these members should be included on OTD0180" sqref="C53" xr:uid="{E86C7B74-294D-4CA2-AC4B-C667166F19D9}"/>
    <dataValidation allowBlank="1" showInputMessage="1" showErrorMessage="1" promptTitle="Key staff members" prompt="These rows should be used only for transactions with the key staff member directly / individually. Transactions with bodies deemed to be related parties by connection with these members should be included on OTD0120" sqref="C41" xr:uid="{34FD81C2-8506-48FB-BFD7-8813B2B40AF3}"/>
    <dataValidation allowBlank="1" showInputMessage="1" showErrorMessage="1" promptTitle="Board members" prompt="These rows should be used only for transactions with the board member directly / individually. Transactions with bodies deemed to be related parties by connection with these members should be included on OTD0120" sqref="C40" xr:uid="{6075AC89-6177-4F08-8D07-8E97BBD46546}"/>
    <dataValidation type="decimal" operator="lessThanOrEqual" allowBlank="1" showInputMessage="1" showErrorMessage="1" errorTitle="Positive values not permitted" error="All amounts with related parties written off in year should be entered as negative figures" sqref="G61" xr:uid="{3FD43F61-3D6A-4F23-BC62-AD636453AE88}">
      <formula1>0</formula1>
    </dataValidation>
    <dataValidation type="decimal" operator="lessThanOrEqual" allowBlank="1" showInputMessage="1" showErrorMessage="1" errorTitle="Positive values not permitted" error="All amounts with related parties witten off in year should be entered as negative figures" sqref="E61" xr:uid="{E52A5441-BBD5-4910-9A48-42027BF961F6}">
      <formula1>0</formula1>
    </dataValidation>
    <dataValidation type="decimal" operator="lessThanOrEqual" allowBlank="1" showInputMessage="1" showErrorMessage="1" errorTitle="Positive values not permitted" error="All credit loss allowances against related parties should be entered as negative figures" sqref="E59 G59" xr:uid="{621AFD92-B569-4A3C-9627-2265EA1A45FA}">
      <formula1>0</formula1>
    </dataValidation>
    <dataValidation allowBlank="1" showInputMessage="1" showErrorMessage="1" promptTitle="Other related parties" prompt="In addition to other related parties of the trust and its key personnel (outside of WGA), this should include balances with related parties of DHSC ministers and other senior officials. Refer to TAC completion instructions." sqref="C58" xr:uid="{1F5B1451-830A-4646-A09D-A68A18FB0D57}"/>
    <dataValidation allowBlank="1" showInputMessage="1" showErrorMessage="1" promptTitle="Other related parties" prompt="In addition to other related parties of the trust and its key personnel (outside of WGA), this should include transactions with related parties of DHSC ministers and other senior officials. Refer to TAC completion instructions." sqref="C45" xr:uid="{F01DBE18-1684-4AF3-B1BC-1F82DA01DE65}"/>
    <dataValidation type="decimal" operator="greaterThanOrEqual" allowBlank="1" showInputMessage="1" showErrorMessage="1" errorTitle="Negative values not permitted" error="All amounts with related parties should be entered as positive figures" sqref="E40:H41 E43:H45 E53:H54 E60 E56:E58 F56:F61 H56:H61 G56:G58 G60 E67:E73 E90:E91 E96:E97 E106 T82" xr:uid="{0CFF711F-182E-4F6D-85E9-9345AB97736A}">
      <formula1>0</formula1>
    </dataValidation>
  </dataValidations>
  <pageMargins left="0.7" right="0.7" top="0.75" bottom="0.75" header="0.3" footer="0.3"/>
  <pageSetup paperSize="9" scale="56"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E9F8D-BEC3-447A-A2FA-FF6C20159DF2}">
  <sheetPr codeName="Sheet89">
    <tabColor theme="2"/>
    <pageSetUpPr fitToPage="1"/>
  </sheetPr>
  <dimension ref="B1:J68"/>
  <sheetViews>
    <sheetView showGridLines="0" zoomScale="85" zoomScaleNormal="85" workbookViewId="0"/>
  </sheetViews>
  <sheetFormatPr defaultColWidth="9.28515625" defaultRowHeight="16.149999999999999" customHeight="1" x14ac:dyDescent="0.2"/>
  <cols>
    <col min="1" max="1" width="4.28515625" style="15" customWidth="1"/>
    <col min="2" max="2" width="64.7109375" style="15" customWidth="1"/>
    <col min="3" max="3" width="5.28515625" style="15" customWidth="1"/>
    <col min="4" max="4" width="9.28515625" style="15" customWidth="1"/>
    <col min="5" max="9" width="13.28515625" style="15" customWidth="1"/>
    <col min="10" max="10" width="5.7109375" style="15" customWidth="1"/>
    <col min="11" max="35" width="13.28515625" style="15" customWidth="1"/>
    <col min="36" max="16384" width="9.28515625" style="15"/>
  </cols>
  <sheetData>
    <row r="1" spans="2:10" ht="18.75" customHeight="1" x14ac:dyDescent="0.2">
      <c r="B1" s="16"/>
    </row>
    <row r="2" spans="2:10" ht="18.75" customHeight="1" x14ac:dyDescent="0.25">
      <c r="B2" s="17" t="s">
        <v>2456</v>
      </c>
    </row>
    <row r="3" spans="2:10" ht="18.75" customHeight="1" x14ac:dyDescent="0.25">
      <c r="B3" s="17" t="str">
        <f ca="1">MID(CELL("filename",E3),FIND("]",CELL("filename",E4))+1,99)</f>
        <v>TAC29 Losses+SP</v>
      </c>
    </row>
    <row r="4" spans="2:10" ht="18.75" customHeight="1" thickBot="1" x14ac:dyDescent="0.25">
      <c r="B4" s="18" t="s">
        <v>3</v>
      </c>
    </row>
    <row r="5" spans="2:10" ht="16.149999999999999" customHeight="1" thickTop="1" thickBot="1" x14ac:dyDescent="0.25">
      <c r="B5" s="35"/>
      <c r="C5" s="35"/>
      <c r="D5" s="35"/>
      <c r="E5" s="35"/>
      <c r="F5" s="35"/>
      <c r="G5" s="35"/>
      <c r="H5" s="519" t="s">
        <v>2455</v>
      </c>
      <c r="I5" s="511">
        <v>1</v>
      </c>
    </row>
    <row r="6" spans="2:10" ht="16.149999999999999" customHeight="1" thickTop="1" x14ac:dyDescent="0.2">
      <c r="B6" s="156" t="s">
        <v>2373</v>
      </c>
      <c r="C6"/>
      <c r="D6"/>
      <c r="E6" s="440" t="s">
        <v>2374</v>
      </c>
      <c r="F6" s="440" t="s">
        <v>2375</v>
      </c>
      <c r="G6" s="441" t="s">
        <v>2376</v>
      </c>
      <c r="H6" s="441" t="s">
        <v>2377</v>
      </c>
      <c r="I6" s="442" t="s">
        <v>55</v>
      </c>
      <c r="J6" s="37"/>
    </row>
    <row r="7" spans="2:10" ht="25.5" x14ac:dyDescent="0.2">
      <c r="B7" s="50"/>
      <c r="C7"/>
      <c r="D7" s="783" t="s">
        <v>2</v>
      </c>
      <c r="E7" s="27" t="s">
        <v>2378</v>
      </c>
      <c r="F7" s="27" t="s">
        <v>2379</v>
      </c>
      <c r="G7" s="27" t="s">
        <v>2378</v>
      </c>
      <c r="H7" s="27" t="s">
        <v>2379</v>
      </c>
      <c r="I7" s="39"/>
      <c r="J7" s="37"/>
    </row>
    <row r="8" spans="2:10" ht="16.149999999999999" customHeight="1" x14ac:dyDescent="0.2">
      <c r="B8" s="815"/>
      <c r="C8"/>
      <c r="D8" s="783"/>
      <c r="E8" s="28" t="s">
        <v>2457</v>
      </c>
      <c r="F8" s="28" t="s">
        <v>2457</v>
      </c>
      <c r="G8" s="28" t="s">
        <v>1878</v>
      </c>
      <c r="H8" s="28" t="s">
        <v>1878</v>
      </c>
      <c r="I8" s="39"/>
      <c r="J8" s="37"/>
    </row>
    <row r="9" spans="2:10" ht="16.149999999999999" customHeight="1" thickBot="1" x14ac:dyDescent="0.25">
      <c r="B9" s="817"/>
      <c r="C9" s="13"/>
      <c r="D9" s="784"/>
      <c r="E9" s="52" t="s">
        <v>67</v>
      </c>
      <c r="F9" s="52" t="s">
        <v>56</v>
      </c>
      <c r="G9" s="52" t="s">
        <v>67</v>
      </c>
      <c r="H9" s="52" t="s">
        <v>56</v>
      </c>
      <c r="I9" s="443" t="s">
        <v>57</v>
      </c>
      <c r="J9" s="37"/>
    </row>
    <row r="10" spans="2:10" ht="16.149999999999999" customHeight="1" x14ac:dyDescent="0.2">
      <c r="B10" s="262" t="s">
        <v>2380</v>
      </c>
      <c r="C10" s="280"/>
      <c r="D10" s="280"/>
      <c r="E10" s="462"/>
      <c r="F10" s="462"/>
      <c r="G10" s="462"/>
      <c r="H10" s="462"/>
      <c r="I10" s="271"/>
      <c r="J10" s="37"/>
    </row>
    <row r="11" spans="2:10" ht="16.149999999999999" customHeight="1" x14ac:dyDescent="0.2">
      <c r="B11" s="81" t="s">
        <v>2381</v>
      </c>
      <c r="C11" s="603"/>
      <c r="D11" s="603"/>
      <c r="E11" s="1"/>
      <c r="F11" s="1"/>
      <c r="G11" s="1"/>
      <c r="H11" s="1"/>
      <c r="I11" s="40"/>
      <c r="J11" s="37"/>
    </row>
    <row r="12" spans="2:10" ht="16.149999999999999" customHeight="1" x14ac:dyDescent="0.2">
      <c r="B12" s="216" t="s">
        <v>2382</v>
      </c>
      <c r="C12" s="604"/>
      <c r="D12" s="605" t="s">
        <v>61</v>
      </c>
      <c r="E12" s="480"/>
      <c r="F12" s="480"/>
      <c r="G12" s="481"/>
      <c r="H12" s="481"/>
      <c r="I12" s="443" t="s">
        <v>2383</v>
      </c>
      <c r="J12" s="37"/>
    </row>
    <row r="13" spans="2:10" ht="16.149999999999999" customHeight="1" x14ac:dyDescent="0.2">
      <c r="B13" s="216" t="s">
        <v>2384</v>
      </c>
      <c r="C13" s="606"/>
      <c r="D13" s="605" t="s">
        <v>61</v>
      </c>
      <c r="E13" s="480"/>
      <c r="F13" s="480"/>
      <c r="G13" s="481"/>
      <c r="H13" s="481"/>
      <c r="I13" s="443" t="s">
        <v>2385</v>
      </c>
      <c r="J13" s="37"/>
    </row>
    <row r="14" spans="2:10" ht="16.149999999999999" customHeight="1" x14ac:dyDescent="0.2">
      <c r="B14" s="216" t="s">
        <v>2386</v>
      </c>
      <c r="C14" s="604"/>
      <c r="D14" s="605" t="s">
        <v>61</v>
      </c>
      <c r="E14" s="480"/>
      <c r="F14" s="480"/>
      <c r="G14" s="481"/>
      <c r="H14" s="481"/>
      <c r="I14" s="443" t="s">
        <v>2387</v>
      </c>
      <c r="J14" s="37"/>
    </row>
    <row r="15" spans="2:10" ht="16.149999999999999" customHeight="1" x14ac:dyDescent="0.2">
      <c r="B15" s="92" t="s">
        <v>2388</v>
      </c>
      <c r="C15" s="607"/>
      <c r="D15" s="605" t="s">
        <v>61</v>
      </c>
      <c r="E15" s="480"/>
      <c r="F15" s="480"/>
      <c r="G15" s="481"/>
      <c r="H15" s="481"/>
      <c r="I15" s="443" t="s">
        <v>2389</v>
      </c>
      <c r="J15" s="37"/>
    </row>
    <row r="16" spans="2:10" ht="16.149999999999999" customHeight="1" x14ac:dyDescent="0.2">
      <c r="B16" s="608" t="s">
        <v>2390</v>
      </c>
      <c r="C16" s="609" t="s">
        <v>0</v>
      </c>
      <c r="D16" s="603"/>
      <c r="E16" s="1"/>
      <c r="F16" s="1"/>
      <c r="G16" s="1"/>
      <c r="H16" s="1"/>
      <c r="I16" s="40"/>
      <c r="J16" s="37"/>
    </row>
    <row r="17" spans="2:10" ht="16.149999999999999" customHeight="1" x14ac:dyDescent="0.2">
      <c r="B17" s="216" t="s">
        <v>2391</v>
      </c>
      <c r="C17" s="610"/>
      <c r="D17" s="605" t="s">
        <v>61</v>
      </c>
      <c r="E17" s="480"/>
      <c r="F17" s="480"/>
      <c r="G17" s="481"/>
      <c r="H17" s="481"/>
      <c r="I17" s="443" t="s">
        <v>2392</v>
      </c>
      <c r="J17" s="37"/>
    </row>
    <row r="18" spans="2:10" ht="16.149999999999999" customHeight="1" x14ac:dyDescent="0.2">
      <c r="B18" s="216" t="s">
        <v>2393</v>
      </c>
      <c r="C18" s="606"/>
      <c r="D18" s="605" t="s">
        <v>61</v>
      </c>
      <c r="E18" s="480"/>
      <c r="F18" s="480"/>
      <c r="G18" s="481"/>
      <c r="H18" s="481"/>
      <c r="I18" s="443" t="s">
        <v>2394</v>
      </c>
      <c r="J18" s="37"/>
    </row>
    <row r="19" spans="2:10" ht="16.149999999999999" customHeight="1" x14ac:dyDescent="0.2">
      <c r="B19" s="216" t="s">
        <v>2395</v>
      </c>
      <c r="C19" s="611"/>
      <c r="D19" s="605" t="s">
        <v>61</v>
      </c>
      <c r="E19" s="480"/>
      <c r="F19" s="480"/>
      <c r="G19" s="481"/>
      <c r="H19" s="481"/>
      <c r="I19" s="443" t="s">
        <v>2396</v>
      </c>
      <c r="J19" s="37"/>
    </row>
    <row r="20" spans="2:10" ht="16.149999999999999" customHeight="1" x14ac:dyDescent="0.2">
      <c r="B20" s="608" t="s">
        <v>2397</v>
      </c>
      <c r="C20" s="609" t="s">
        <v>0</v>
      </c>
      <c r="D20" s="603"/>
      <c r="E20" s="1"/>
      <c r="F20" s="1"/>
      <c r="G20" s="1"/>
      <c r="H20" s="1"/>
      <c r="I20" s="40"/>
      <c r="J20" s="37"/>
    </row>
    <row r="21" spans="2:10" ht="16.149999999999999" customHeight="1" x14ac:dyDescent="0.2">
      <c r="B21" s="216" t="s">
        <v>2382</v>
      </c>
      <c r="C21" s="603"/>
      <c r="D21" s="605" t="s">
        <v>61</v>
      </c>
      <c r="E21" s="480"/>
      <c r="F21" s="480"/>
      <c r="G21" s="481"/>
      <c r="H21" s="481"/>
      <c r="I21" s="443" t="s">
        <v>2398</v>
      </c>
      <c r="J21" s="37"/>
    </row>
    <row r="22" spans="2:10" ht="16.149999999999999" customHeight="1" x14ac:dyDescent="0.2">
      <c r="B22" s="612" t="s">
        <v>2399</v>
      </c>
      <c r="C22" s="609" t="s">
        <v>0</v>
      </c>
      <c r="D22" s="605" t="s">
        <v>61</v>
      </c>
      <c r="E22" s="480"/>
      <c r="F22" s="480"/>
      <c r="G22" s="481"/>
      <c r="H22" s="481"/>
      <c r="I22" s="443" t="s">
        <v>2400</v>
      </c>
      <c r="J22" s="37"/>
    </row>
    <row r="23" spans="2:10" ht="16.149999999999999" customHeight="1" thickBot="1" x14ac:dyDescent="0.25">
      <c r="B23" s="216" t="s">
        <v>2395</v>
      </c>
      <c r="C23" s="610"/>
      <c r="D23" s="605" t="s">
        <v>61</v>
      </c>
      <c r="E23" s="480"/>
      <c r="F23" s="480"/>
      <c r="G23" s="481"/>
      <c r="H23" s="481"/>
      <c r="I23" s="443" t="s">
        <v>2401</v>
      </c>
      <c r="J23" s="37"/>
    </row>
    <row r="24" spans="2:10" ht="16.149999999999999" customHeight="1" x14ac:dyDescent="0.2">
      <c r="B24" s="106" t="s">
        <v>2402</v>
      </c>
      <c r="C24" s="606"/>
      <c r="D24" s="605" t="s">
        <v>61</v>
      </c>
      <c r="E24" s="275">
        <f>SUM(E12:E23)</f>
        <v>0</v>
      </c>
      <c r="F24" s="275">
        <f>SUM(F12:F23)</f>
        <v>0</v>
      </c>
      <c r="G24" s="275">
        <f>SUM(G12:G23)</f>
        <v>0</v>
      </c>
      <c r="H24" s="275">
        <f>SUM(H12:H23)</f>
        <v>0</v>
      </c>
      <c r="I24" s="443" t="s">
        <v>2403</v>
      </c>
      <c r="J24" s="37"/>
    </row>
    <row r="25" spans="2:10" ht="16.149999999999999" customHeight="1" x14ac:dyDescent="0.2">
      <c r="B25" s="106" t="s">
        <v>2404</v>
      </c>
      <c r="C25" s="604"/>
      <c r="D25" s="603"/>
      <c r="E25" s="1"/>
      <c r="F25" s="1"/>
      <c r="G25" s="1"/>
      <c r="H25" s="1"/>
      <c r="I25" s="40"/>
      <c r="J25" s="37"/>
    </row>
    <row r="26" spans="2:10" ht="16.149999999999999" customHeight="1" x14ac:dyDescent="0.2">
      <c r="B26" s="92" t="s">
        <v>2405</v>
      </c>
      <c r="C26" s="609" t="s">
        <v>0</v>
      </c>
      <c r="D26" s="605" t="s">
        <v>61</v>
      </c>
      <c r="E26" s="480"/>
      <c r="F26" s="480"/>
      <c r="G26" s="481"/>
      <c r="H26" s="481"/>
      <c r="I26" s="443" t="s">
        <v>2406</v>
      </c>
      <c r="J26" s="37"/>
    </row>
    <row r="27" spans="2:10" ht="16.149999999999999" customHeight="1" x14ac:dyDescent="0.2">
      <c r="B27" s="92" t="s">
        <v>2407</v>
      </c>
      <c r="C27" s="609" t="s">
        <v>0</v>
      </c>
      <c r="D27" s="605" t="s">
        <v>61</v>
      </c>
      <c r="E27" s="480"/>
      <c r="F27" s="480"/>
      <c r="G27" s="481"/>
      <c r="H27" s="481"/>
      <c r="I27" s="443" t="s">
        <v>2408</v>
      </c>
      <c r="J27" s="37"/>
    </row>
    <row r="28" spans="2:10" ht="16.149999999999999" customHeight="1" x14ac:dyDescent="0.2">
      <c r="B28" s="92" t="s">
        <v>2409</v>
      </c>
      <c r="C28" s="609" t="s">
        <v>0</v>
      </c>
      <c r="D28" s="603"/>
      <c r="E28" s="1"/>
      <c r="F28" s="1"/>
      <c r="G28" s="1"/>
      <c r="H28" s="1"/>
      <c r="I28" s="40"/>
      <c r="J28" s="37"/>
    </row>
    <row r="29" spans="2:10" ht="16.149999999999999" customHeight="1" x14ac:dyDescent="0.2">
      <c r="B29" s="216" t="s">
        <v>2410</v>
      </c>
      <c r="C29" s="606"/>
      <c r="D29" s="605" t="s">
        <v>61</v>
      </c>
      <c r="E29" s="480"/>
      <c r="F29" s="480"/>
      <c r="G29" s="481"/>
      <c r="H29" s="481"/>
      <c r="I29" s="443" t="s">
        <v>2411</v>
      </c>
      <c r="J29" s="37"/>
    </row>
    <row r="30" spans="2:10" ht="16.149999999999999" customHeight="1" x14ac:dyDescent="0.2">
      <c r="B30" s="216" t="s">
        <v>2412</v>
      </c>
      <c r="C30" s="606"/>
      <c r="D30" s="605" t="s">
        <v>61</v>
      </c>
      <c r="E30" s="480"/>
      <c r="F30" s="480"/>
      <c r="G30" s="481"/>
      <c r="H30" s="481"/>
      <c r="I30" s="443" t="s">
        <v>2413</v>
      </c>
      <c r="J30" s="37"/>
    </row>
    <row r="31" spans="2:10" ht="16.149999999999999" customHeight="1" x14ac:dyDescent="0.2">
      <c r="B31" s="216" t="s">
        <v>2414</v>
      </c>
      <c r="C31" s="606"/>
      <c r="D31" s="605" t="s">
        <v>61</v>
      </c>
      <c r="E31" s="480"/>
      <c r="F31" s="480"/>
      <c r="G31" s="481"/>
      <c r="H31" s="481"/>
      <c r="I31" s="443" t="s">
        <v>2415</v>
      </c>
      <c r="J31" s="37"/>
    </row>
    <row r="32" spans="2:10" ht="16.149999999999999" customHeight="1" x14ac:dyDescent="0.2">
      <c r="B32" s="216" t="s">
        <v>2416</v>
      </c>
      <c r="C32" s="604"/>
      <c r="D32" s="605" t="s">
        <v>61</v>
      </c>
      <c r="E32" s="480"/>
      <c r="F32" s="480"/>
      <c r="G32" s="481"/>
      <c r="H32" s="481"/>
      <c r="I32" s="443" t="s">
        <v>2417</v>
      </c>
      <c r="J32" s="37"/>
    </row>
    <row r="33" spans="2:10" ht="25.5" x14ac:dyDescent="0.2">
      <c r="B33" s="64" t="s">
        <v>2700</v>
      </c>
      <c r="C33" s="606"/>
      <c r="D33" s="605" t="s">
        <v>61</v>
      </c>
      <c r="E33" s="480"/>
      <c r="F33" s="480"/>
      <c r="G33" s="481"/>
      <c r="H33" s="481"/>
      <c r="I33" s="443" t="s">
        <v>2418</v>
      </c>
      <c r="J33" s="37"/>
    </row>
    <row r="34" spans="2:10" ht="16.149999999999999" customHeight="1" x14ac:dyDescent="0.2">
      <c r="B34" s="216" t="s">
        <v>2419</v>
      </c>
      <c r="C34" s="606"/>
      <c r="D34" s="605" t="s">
        <v>61</v>
      </c>
      <c r="E34" s="480"/>
      <c r="F34" s="484"/>
      <c r="G34" s="485"/>
      <c r="H34" s="481"/>
      <c r="I34" s="443" t="s">
        <v>2420</v>
      </c>
      <c r="J34" s="37"/>
    </row>
    <row r="35" spans="2:10" ht="16.149999999999999" customHeight="1" x14ac:dyDescent="0.2">
      <c r="B35" s="216" t="s">
        <v>2421</v>
      </c>
      <c r="C35" s="606"/>
      <c r="D35" s="605" t="s">
        <v>61</v>
      </c>
      <c r="E35" s="480"/>
      <c r="F35" s="480"/>
      <c r="G35" s="481"/>
      <c r="H35" s="481"/>
      <c r="I35" s="443" t="s">
        <v>2422</v>
      </c>
      <c r="J35" s="37"/>
    </row>
    <row r="36" spans="2:10" ht="16.149999999999999" customHeight="1" x14ac:dyDescent="0.2">
      <c r="B36" s="216" t="s">
        <v>2423</v>
      </c>
      <c r="C36" s="611"/>
      <c r="D36" s="605" t="s">
        <v>61</v>
      </c>
      <c r="E36" s="480"/>
      <c r="F36" s="480"/>
      <c r="G36" s="481"/>
      <c r="H36" s="481"/>
      <c r="I36" s="443" t="s">
        <v>2424</v>
      </c>
      <c r="J36" s="37"/>
    </row>
    <row r="37" spans="2:10" ht="16.149999999999999" customHeight="1" x14ac:dyDescent="0.2">
      <c r="B37" s="608" t="s">
        <v>2425</v>
      </c>
      <c r="C37" s="609" t="s">
        <v>0</v>
      </c>
      <c r="D37" s="605" t="s">
        <v>61</v>
      </c>
      <c r="E37" s="480"/>
      <c r="F37" s="480"/>
      <c r="G37" s="481"/>
      <c r="H37" s="481"/>
      <c r="I37" s="443" t="s">
        <v>2426</v>
      </c>
      <c r="J37" s="37"/>
    </row>
    <row r="38" spans="2:10" ht="16.149999999999999" customHeight="1" thickBot="1" x14ac:dyDescent="0.25">
      <c r="B38" s="92" t="s">
        <v>2427</v>
      </c>
      <c r="C38" s="609" t="s">
        <v>0</v>
      </c>
      <c r="D38" s="605" t="s">
        <v>61</v>
      </c>
      <c r="E38" s="480"/>
      <c r="F38" s="480"/>
      <c r="G38" s="481"/>
      <c r="H38" s="481"/>
      <c r="I38" s="443" t="s">
        <v>2428</v>
      </c>
      <c r="J38" s="37"/>
    </row>
    <row r="39" spans="2:10" ht="16.149999999999999" customHeight="1" thickBot="1" x14ac:dyDescent="0.25">
      <c r="B39" s="106" t="s">
        <v>2429</v>
      </c>
      <c r="C39" s="606"/>
      <c r="D39" s="605" t="s">
        <v>61</v>
      </c>
      <c r="E39" s="275">
        <f>SUM(E26:E38)</f>
        <v>0</v>
      </c>
      <c r="F39" s="275">
        <f>SUM(F26:F38)</f>
        <v>0</v>
      </c>
      <c r="G39" s="275">
        <f>SUM(G26:G38)</f>
        <v>0</v>
      </c>
      <c r="H39" s="275">
        <f>SUM(H26:H38)</f>
        <v>0</v>
      </c>
      <c r="I39" s="443" t="s">
        <v>2430</v>
      </c>
      <c r="J39" s="37"/>
    </row>
    <row r="40" spans="2:10" ht="16.149999999999999" customHeight="1" x14ac:dyDescent="0.2">
      <c r="B40" s="106" t="s">
        <v>2431</v>
      </c>
      <c r="C40" s="606"/>
      <c r="D40" s="605" t="s">
        <v>61</v>
      </c>
      <c r="E40" s="275">
        <f>E24+E39</f>
        <v>0</v>
      </c>
      <c r="F40" s="275">
        <f>F24+F39</f>
        <v>0</v>
      </c>
      <c r="G40" s="275">
        <f>G24+G39</f>
        <v>0</v>
      </c>
      <c r="H40" s="275">
        <f>H24+H39</f>
        <v>0</v>
      </c>
      <c r="I40" s="443" t="s">
        <v>2432</v>
      </c>
      <c r="J40" s="37"/>
    </row>
    <row r="41" spans="2:10" ht="15.75" customHeight="1" x14ac:dyDescent="0.2">
      <c r="B41" s="614" t="s">
        <v>2715</v>
      </c>
      <c r="C41" s="604"/>
      <c r="D41" s="603"/>
      <c r="E41" s="1"/>
      <c r="F41" s="1"/>
      <c r="G41" s="1"/>
      <c r="H41" s="1"/>
      <c r="I41" s="40"/>
      <c r="J41" s="37"/>
    </row>
    <row r="42" spans="2:10" ht="16.149999999999999" customHeight="1" x14ac:dyDescent="0.2">
      <c r="B42" s="92" t="s">
        <v>2433</v>
      </c>
      <c r="C42" s="606"/>
      <c r="D42" s="605" t="s">
        <v>61</v>
      </c>
      <c r="E42" s="480"/>
      <c r="F42" s="480"/>
      <c r="G42" s="481"/>
      <c r="H42" s="481"/>
      <c r="I42" s="443" t="s">
        <v>2434</v>
      </c>
      <c r="J42" s="37"/>
    </row>
    <row r="43" spans="2:10" ht="16.149999999999999" customHeight="1" x14ac:dyDescent="0.2">
      <c r="B43" s="92" t="s">
        <v>2388</v>
      </c>
      <c r="C43" s="611"/>
      <c r="D43" s="605" t="s">
        <v>61</v>
      </c>
      <c r="E43" s="480"/>
      <c r="F43" s="480"/>
      <c r="G43" s="481"/>
      <c r="H43" s="481"/>
      <c r="I43" s="443" t="s">
        <v>2435</v>
      </c>
      <c r="J43" s="37"/>
    </row>
    <row r="44" spans="2:10" ht="16.149999999999999" customHeight="1" x14ac:dyDescent="0.2">
      <c r="B44" s="608" t="s">
        <v>2436</v>
      </c>
      <c r="C44" s="609" t="s">
        <v>0</v>
      </c>
      <c r="D44" s="605" t="s">
        <v>61</v>
      </c>
      <c r="E44" s="480"/>
      <c r="F44" s="480"/>
      <c r="G44" s="481"/>
      <c r="H44" s="481"/>
      <c r="I44" s="443" t="s">
        <v>2437</v>
      </c>
      <c r="J44" s="37"/>
    </row>
    <row r="45" spans="2:10" ht="16.149999999999999" customHeight="1" x14ac:dyDescent="0.2">
      <c r="B45" s="92" t="s">
        <v>2438</v>
      </c>
      <c r="C45" s="615"/>
      <c r="D45" s="605" t="s">
        <v>61</v>
      </c>
      <c r="E45" s="480"/>
      <c r="F45" s="480"/>
      <c r="G45" s="481"/>
      <c r="H45" s="481"/>
      <c r="I45" s="443" t="s">
        <v>2439</v>
      </c>
      <c r="J45" s="37"/>
    </row>
    <row r="46" spans="2:10" ht="16.149999999999999" customHeight="1" x14ac:dyDescent="0.2">
      <c r="B46" s="815" t="s">
        <v>2702</v>
      </c>
      <c r="C46" s="816"/>
      <c r="D46" s="816"/>
      <c r="E46" s="1"/>
      <c r="F46" s="1"/>
      <c r="G46" s="1"/>
      <c r="H46" s="1"/>
      <c r="I46" s="2"/>
      <c r="J46" s="37"/>
    </row>
    <row r="47" spans="2:10" ht="24.75" customHeight="1" x14ac:dyDescent="0.2">
      <c r="B47" s="815"/>
      <c r="C47" s="816"/>
      <c r="D47" s="816"/>
      <c r="E47" s="1"/>
      <c r="F47" s="1"/>
      <c r="G47" s="1"/>
      <c r="H47" s="1"/>
      <c r="I47" s="2"/>
      <c r="J47" s="37"/>
    </row>
    <row r="48" spans="2:10" ht="16.5" customHeight="1" x14ac:dyDescent="0.2">
      <c r="B48" s="616" t="s">
        <v>2716</v>
      </c>
      <c r="C48" s="615"/>
      <c r="D48" s="603"/>
      <c r="E48" s="1"/>
      <c r="F48" s="1"/>
      <c r="G48" s="1"/>
      <c r="H48" s="1"/>
      <c r="I48" s="1"/>
      <c r="J48" s="37"/>
    </row>
    <row r="49" spans="2:10" ht="16.149999999999999" customHeight="1" x14ac:dyDescent="0.2">
      <c r="B49" s="59" t="s">
        <v>2440</v>
      </c>
      <c r="C49" s="32"/>
      <c r="D49" s="479" t="s">
        <v>61</v>
      </c>
      <c r="E49" s="480"/>
      <c r="F49" s="480"/>
      <c r="G49" s="481"/>
      <c r="H49" s="481"/>
      <c r="I49" s="443" t="s">
        <v>2441</v>
      </c>
      <c r="J49" s="37"/>
    </row>
    <row r="50" spans="2:10" ht="16.149999999999999" customHeight="1" x14ac:dyDescent="0.2">
      <c r="B50" s="59" t="s">
        <v>2407</v>
      </c>
      <c r="C50" s="31"/>
      <c r="D50" s="479" t="s">
        <v>61</v>
      </c>
      <c r="E50" s="480"/>
      <c r="F50" s="480"/>
      <c r="G50" s="481"/>
      <c r="H50" s="481"/>
      <c r="I50" s="443" t="s">
        <v>2442</v>
      </c>
      <c r="J50" s="37"/>
    </row>
    <row r="51" spans="2:10" ht="16.149999999999999" customHeight="1" x14ac:dyDescent="0.2">
      <c r="B51" s="59" t="s">
        <v>2443</v>
      </c>
      <c r="C51" s="31"/>
      <c r="D51" s="479" t="s">
        <v>61</v>
      </c>
      <c r="E51" s="480"/>
      <c r="F51" s="480"/>
      <c r="G51" s="481"/>
      <c r="H51" s="481"/>
      <c r="I51" s="443" t="s">
        <v>2444</v>
      </c>
      <c r="J51" s="37"/>
    </row>
    <row r="52" spans="2:10" ht="16.149999999999999" customHeight="1" x14ac:dyDescent="0.2">
      <c r="B52" s="91" t="s">
        <v>2425</v>
      </c>
      <c r="C52" s="478" t="s">
        <v>0</v>
      </c>
      <c r="D52" s="479" t="s">
        <v>61</v>
      </c>
      <c r="E52" s="480"/>
      <c r="F52" s="480"/>
      <c r="G52" s="481"/>
      <c r="H52" s="481"/>
      <c r="I52" s="443" t="s">
        <v>2445</v>
      </c>
      <c r="J52" s="37"/>
    </row>
    <row r="53" spans="2:10" ht="16.149999999999999" customHeight="1" thickBot="1" x14ac:dyDescent="0.25">
      <c r="B53" s="139" t="s">
        <v>2427</v>
      </c>
      <c r="C53" s="66"/>
      <c r="D53" s="418" t="s">
        <v>61</v>
      </c>
      <c r="E53" s="480"/>
      <c r="F53" s="480"/>
      <c r="G53" s="481"/>
      <c r="H53" s="481"/>
      <c r="I53" s="443" t="s">
        <v>2446</v>
      </c>
      <c r="J53" s="37"/>
    </row>
    <row r="54" spans="2:10" ht="16.149999999999999" customHeight="1" thickTop="1" thickBot="1" x14ac:dyDescent="0.25">
      <c r="B54" s="45"/>
      <c r="C54" s="45"/>
      <c r="D54" s="45"/>
      <c r="E54" s="45"/>
      <c r="F54" s="45"/>
      <c r="G54" s="45"/>
      <c r="H54" s="45"/>
      <c r="I54" s="46"/>
    </row>
    <row r="55" spans="2:10" ht="16.149999999999999" customHeight="1" thickTop="1" thickBot="1" x14ac:dyDescent="0.25">
      <c r="B55" s="35"/>
      <c r="C55" s="35"/>
      <c r="D55" s="35"/>
      <c r="E55" s="35"/>
      <c r="F55" s="35"/>
      <c r="G55" s="35"/>
      <c r="H55" s="519" t="s">
        <v>2455</v>
      </c>
      <c r="I55" s="511">
        <v>2</v>
      </c>
    </row>
    <row r="56" spans="2:10" ht="16.149999999999999" customHeight="1" thickTop="1" x14ac:dyDescent="0.2">
      <c r="B56" s="48" t="s">
        <v>2447</v>
      </c>
      <c r="C56" s="49"/>
      <c r="D56" s="49"/>
      <c r="E56" s="440" t="s">
        <v>2374</v>
      </c>
      <c r="F56" s="440" t="s">
        <v>2375</v>
      </c>
      <c r="G56" s="441" t="s">
        <v>2376</v>
      </c>
      <c r="H56" s="441" t="s">
        <v>2377</v>
      </c>
      <c r="I56" s="442" t="s">
        <v>55</v>
      </c>
      <c r="J56" s="37"/>
    </row>
    <row r="57" spans="2:10" ht="25.5" customHeight="1" x14ac:dyDescent="0.2">
      <c r="B57" s="815" t="s">
        <v>2701</v>
      </c>
      <c r="C57" s="816"/>
      <c r="D57" s="783" t="s">
        <v>2</v>
      </c>
      <c r="E57" s="27" t="s">
        <v>2378</v>
      </c>
      <c r="F57" s="27" t="s">
        <v>2379</v>
      </c>
      <c r="G57" s="27" t="s">
        <v>2378</v>
      </c>
      <c r="H57" s="27" t="s">
        <v>2379</v>
      </c>
      <c r="I57" s="39"/>
      <c r="J57" s="37"/>
    </row>
    <row r="58" spans="2:10" ht="16.149999999999999" customHeight="1" x14ac:dyDescent="0.2">
      <c r="B58" s="815"/>
      <c r="C58" s="816"/>
      <c r="D58" s="783"/>
      <c r="E58" s="28" t="s">
        <v>2457</v>
      </c>
      <c r="F58" s="28" t="s">
        <v>2457</v>
      </c>
      <c r="G58" s="28" t="s">
        <v>1878</v>
      </c>
      <c r="H58" s="28" t="s">
        <v>1878</v>
      </c>
      <c r="I58" s="39"/>
      <c r="J58" s="37"/>
    </row>
    <row r="59" spans="2:10" ht="16.149999999999999" customHeight="1" thickBot="1" x14ac:dyDescent="0.25">
      <c r="B59" s="817"/>
      <c r="C59" s="818"/>
      <c r="D59" s="784"/>
      <c r="E59" s="52" t="s">
        <v>67</v>
      </c>
      <c r="F59" s="52" t="s">
        <v>56</v>
      </c>
      <c r="G59" s="52" t="s">
        <v>67</v>
      </c>
      <c r="H59" s="52" t="s">
        <v>56</v>
      </c>
      <c r="I59" s="443" t="s">
        <v>57</v>
      </c>
      <c r="J59" s="37"/>
    </row>
    <row r="60" spans="2:10" ht="16.149999999999999" customHeight="1" x14ac:dyDescent="0.2">
      <c r="B60" s="60" t="s">
        <v>2448</v>
      </c>
      <c r="C60" s="478" t="s">
        <v>0</v>
      </c>
      <c r="D60" s="479" t="s">
        <v>61</v>
      </c>
      <c r="E60" s="480"/>
      <c r="F60" s="480"/>
      <c r="G60" s="481"/>
      <c r="H60" s="481"/>
      <c r="I60" s="443" t="s">
        <v>2449</v>
      </c>
      <c r="J60" s="37"/>
    </row>
    <row r="61" spans="2:10" ht="16.149999999999999" customHeight="1" x14ac:dyDescent="0.2">
      <c r="B61" s="617" t="s">
        <v>2717</v>
      </c>
      <c r="C61" s="98"/>
      <c r="D61" s="1"/>
      <c r="E61" s="1"/>
      <c r="F61" s="1"/>
      <c r="G61" s="1"/>
      <c r="H61" s="1"/>
      <c r="I61" s="40"/>
      <c r="J61" s="37"/>
    </row>
    <row r="62" spans="2:10" ht="16.149999999999999" customHeight="1" x14ac:dyDescent="0.2">
      <c r="B62" s="194" t="s">
        <v>2695</v>
      </c>
      <c r="C62" s="99"/>
      <c r="D62" s="479" t="s">
        <v>61</v>
      </c>
      <c r="E62" s="453"/>
      <c r="F62" s="480"/>
      <c r="G62" s="453"/>
      <c r="H62" s="481"/>
      <c r="I62" s="443" t="s">
        <v>2450</v>
      </c>
      <c r="J62" s="37"/>
    </row>
    <row r="63" spans="2:10" ht="16.149999999999999" customHeight="1" x14ac:dyDescent="0.2">
      <c r="B63" s="194" t="s">
        <v>2696</v>
      </c>
      <c r="C63" s="99"/>
      <c r="D63" s="479" t="s">
        <v>61</v>
      </c>
      <c r="E63" s="453"/>
      <c r="F63" s="480"/>
      <c r="G63" s="453"/>
      <c r="H63" s="481"/>
      <c r="I63" s="443" t="s">
        <v>2451</v>
      </c>
      <c r="J63" s="37"/>
    </row>
    <row r="64" spans="2:10" ht="16.149999999999999" customHeight="1" x14ac:dyDescent="0.2">
      <c r="B64" s="194" t="s">
        <v>2697</v>
      </c>
      <c r="C64" s="99"/>
      <c r="D64" s="479" t="s">
        <v>61</v>
      </c>
      <c r="E64" s="453"/>
      <c r="F64" s="480"/>
      <c r="G64" s="453"/>
      <c r="H64" s="481"/>
      <c r="I64" s="443" t="s">
        <v>2452</v>
      </c>
      <c r="J64" s="37"/>
    </row>
    <row r="65" spans="2:10" ht="16.149999999999999" customHeight="1" x14ac:dyDescent="0.2">
      <c r="B65" s="194" t="s">
        <v>2698</v>
      </c>
      <c r="C65"/>
      <c r="D65" s="479" t="s">
        <v>61</v>
      </c>
      <c r="E65" s="453"/>
      <c r="F65" s="480"/>
      <c r="G65" s="453"/>
      <c r="H65" s="481"/>
      <c r="I65" s="443" t="s">
        <v>2453</v>
      </c>
      <c r="J65" s="37"/>
    </row>
    <row r="66" spans="2:10" ht="16.149999999999999" customHeight="1" thickBot="1" x14ac:dyDescent="0.25">
      <c r="B66" s="194" t="s">
        <v>2699</v>
      </c>
      <c r="C66" s="249"/>
      <c r="D66" s="418" t="s">
        <v>61</v>
      </c>
      <c r="E66" s="453"/>
      <c r="F66" s="480"/>
      <c r="G66" s="453"/>
      <c r="H66" s="481"/>
      <c r="I66" s="443" t="s">
        <v>2454</v>
      </c>
      <c r="J66" s="37"/>
    </row>
    <row r="67" spans="2:10" ht="16.149999999999999" customHeight="1" thickTop="1" x14ac:dyDescent="0.2">
      <c r="B67" s="45"/>
      <c r="C67" s="45"/>
      <c r="D67" s="45"/>
      <c r="E67" s="45"/>
      <c r="F67" s="45"/>
      <c r="G67" s="45"/>
      <c r="H67" s="45"/>
      <c r="I67" s="46"/>
    </row>
    <row r="68" spans="2:10" ht="16.149999999999999" customHeight="1" x14ac:dyDescent="0.2">
      <c r="B68" s="21"/>
    </row>
  </sheetData>
  <sheetProtection algorithmName="SHA-512" hashValue="H7s75iRjXkKF2JEMRZf0t+f4usaIrG8lq3fDDwc3/8PLX+AlNmGxYKS6qykCqCznQlazFjDZA5ZDbeEvnkzBhw==" saltValue="SL61ZQF+5ZOsvffYVyhWrg==" spinCount="100000" sheet="1" objects="1" scenarios="1"/>
  <mergeCells count="5">
    <mergeCell ref="D7:D9"/>
    <mergeCell ref="B8:B9"/>
    <mergeCell ref="B46:D47"/>
    <mergeCell ref="B57:C59"/>
    <mergeCell ref="D57:D59"/>
  </mergeCells>
  <phoneticPr fontId="31" type="noConversion"/>
  <dataValidations count="13">
    <dataValidation type="decimal" operator="greaterThanOrEqual" allowBlank="1" showInputMessage="1" showErrorMessage="1" sqref="F62:F66" xr:uid="{BB2FA991-B4D7-4626-8EC2-021EA20CE5C0}">
      <formula1>0</formula1>
    </dataValidation>
    <dataValidation allowBlank="1" showInputMessage="1" showErrorMessage="1" promptTitle="Bad debts and claims abandoned" prompt="Excludes cases between the provider and other NHS bodies.  A case is defined as an individual debtor as opposed to an individual invoice." sqref="C44 C16" xr:uid="{0DE6AB27-AF9C-41C9-85BE-CBD146917F77}"/>
    <dataValidation allowBlank="1" showInputMessage="1" showErrorMessage="1" promptTitle="Gifts" prompt="Refer to DHSC GAM (para 5.264) and MPM (Annex 4.12) for the definition of a gift and more information. In the unlikely event your organisation makes a gift over £300k, contact NHSE.  Do not include here any gifts made to other WGA bodies." sqref="C60" xr:uid="{7395B2E8-6CC8-4084-801A-46CD183252BC}"/>
    <dataValidation allowBlank="1" showInputMessage="1" showErrorMessage="1" promptTitle="Special severance payments" prompt="Individual special severance payments over £95k that required HMT approval must be recorded in this line and no other." sqref="C52" xr:uid="{E0CC41DA-97A1-4751-8A25-7C1E94122437}"/>
    <dataValidation allowBlank="1" showInputMessage="1" showErrorMessage="1" promptTitle="Special severance payments" prompt="This should be consistent with 'payments requiring HMT approval' in the exit packages note._x000a__x000a_Providers are reminded that HMT approval must be obtained through NHSE for all special severance payments due to their novel and contentious nature." sqref="C37" xr:uid="{BA702444-7AE8-4767-A63E-46B7A6514141}"/>
    <dataValidation allowBlank="1" showInputMessage="1" showErrorMessage="1" promptTitle="Stores losses" prompt="The total net losses revealed at any one store within the year should be aggregated and treated as one case (e.g. pharmaceutical stores)." sqref="C22" xr:uid="{B05E21D4-3FD8-46AB-AA1D-8587AEA5430C}"/>
    <dataValidation allowBlank="1" showInputMessage="1" showErrorMessage="1" promptTitle="Damage to property and stores:" prompt="Losses of property and other assets should be aggregated to produce a total loss per case." sqref="C20" xr:uid="{11855DC7-6919-4614-AA77-75A552F7F076}"/>
    <dataValidation allowBlank="1" showInputMessage="1" showErrorMessage="1" promptTitle="Compensation payments" prompt="Only when liable under court order or legally binding arbitration. Excludes payments within provisions of a contract or statutory scheme. Also excludes payments into court. Also excludes out-of-court settlements, which are ex-gratia." sqref="C26" xr:uid="{62BC714A-1EAC-48ED-B1E0-E2F069828D8F}"/>
    <dataValidation allowBlank="1" showInputMessage="1" showErrorMessage="1" promptTitle="Extra statutory and regulatory" prompt="These are payments within the broad intention of the statute or regulation, but go beyond a strict interpretation of its terms." sqref="C38" xr:uid="{767DBF55-D35E-413F-8EE3-488E98E0ADBA}"/>
    <dataValidation allowBlank="1" showInputMessage="1" showErrorMessage="1" promptTitle="Extra contractual payments" prompt="An extra-contractual payment is one which, although not legally due under contract, appears to be an obligation which the courts might uphold. Typically these arise from the organisation’s action or inaction in relation to a contract." sqref="C27" xr:uid="{C15B8A69-0CDB-4D71-B5E3-55947421C67E}"/>
    <dataValidation allowBlank="1" showInputMessage="1" showErrorMessage="1" promptTitle="Ex gratia payments" prompt="Payments that the organisation does not have to make and/or go beyond statutory cover, legal liability or administrative rules." sqref="C28" xr:uid="{E705659B-C078-4D1F-AB36-0144901DCEA0}"/>
    <dataValidation allowBlank="1" showInputMessage="1" showErrorMessage="1" promptTitle="No. bad debts" prompt="The number of cases for bad debts and claims abandoned should be one case per debtor not each invoice." sqref="E17:E19" xr:uid="{24FE6FEE-09A7-40DD-8FA6-BDD0052831B0}"/>
    <dataValidation allowBlank="1" showInputMessage="1" showErrorMessage="1" promptTitle="Number of stores" prompt="The number of cases for stores losses, should be one case per store." sqref="E22" xr:uid="{4B1C0711-56E7-4562-894A-FB16CC1386C2}"/>
  </dataValidations>
  <pageMargins left="0.7" right="0.7" top="0.75" bottom="0.75" header="0.3" footer="0.3"/>
  <pageSetup paperSize="9" scale="5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E0231-7E80-486B-B11F-D4CD465E4F04}">
  <sheetPr codeName="Sheet61">
    <tabColor theme="2"/>
    <pageSetUpPr fitToPage="1"/>
  </sheetPr>
  <dimension ref="B1:H57"/>
  <sheetViews>
    <sheetView showGridLines="0" zoomScale="85" zoomScaleNormal="85" workbookViewId="0"/>
  </sheetViews>
  <sheetFormatPr defaultColWidth="9.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7" width="13.28515625" style="15" customWidth="1"/>
    <col min="8" max="8" width="7.28515625" style="15" customWidth="1"/>
    <col min="9" max="34" width="13.28515625" style="15" customWidth="1"/>
    <col min="35" max="16384" width="9.28515625" style="15"/>
  </cols>
  <sheetData>
    <row r="1" spans="2:8" ht="18.75" customHeight="1" x14ac:dyDescent="0.2">
      <c r="B1" s="16"/>
    </row>
    <row r="2" spans="2:8" ht="18.75" customHeight="1" x14ac:dyDescent="0.25">
      <c r="B2" s="17" t="s">
        <v>2456</v>
      </c>
    </row>
    <row r="3" spans="2:8" ht="18.75" customHeight="1" x14ac:dyDescent="0.25">
      <c r="B3" s="17" t="str">
        <f ca="1">MID(CELL("filename",E3),FIND("]",CELL("filename",E4))+1,99)</f>
        <v>TAC03 SoFP</v>
      </c>
    </row>
    <row r="4" spans="2:8" ht="18.75" customHeight="1" thickBot="1" x14ac:dyDescent="0.25">
      <c r="B4" s="18" t="s">
        <v>3</v>
      </c>
    </row>
    <row r="5" spans="2:8" ht="16.149999999999999" customHeight="1" thickTop="1" thickBot="1" x14ac:dyDescent="0.25">
      <c r="B5" s="35"/>
      <c r="C5" s="35"/>
      <c r="D5" s="35"/>
      <c r="E5" s="35"/>
      <c r="F5" s="506" t="s">
        <v>2455</v>
      </c>
      <c r="G5" s="509">
        <v>1</v>
      </c>
    </row>
    <row r="6" spans="2:8" ht="16.149999999999999" customHeight="1" thickTop="1" x14ac:dyDescent="0.2">
      <c r="B6" s="48" t="s">
        <v>205</v>
      </c>
      <c r="C6" s="49"/>
      <c r="D6" s="49"/>
      <c r="E6" s="283" t="s">
        <v>206</v>
      </c>
      <c r="F6" s="284" t="s">
        <v>207</v>
      </c>
      <c r="G6" s="285" t="s">
        <v>55</v>
      </c>
      <c r="H6" s="37"/>
    </row>
    <row r="7" spans="2:8" ht="12.75" x14ac:dyDescent="0.2">
      <c r="B7" s="50"/>
      <c r="C7"/>
      <c r="D7" s="783" t="s">
        <v>2</v>
      </c>
      <c r="E7" s="28" t="s">
        <v>140</v>
      </c>
      <c r="F7" s="28" t="s">
        <v>140</v>
      </c>
      <c r="G7"/>
      <c r="H7" s="37"/>
    </row>
    <row r="8" spans="2:8" ht="16.149999999999999" customHeight="1" x14ac:dyDescent="0.2">
      <c r="B8" s="50"/>
      <c r="C8"/>
      <c r="D8" s="783"/>
      <c r="E8" s="669" t="s">
        <v>2598</v>
      </c>
      <c r="F8" s="669" t="s">
        <v>1877</v>
      </c>
      <c r="G8"/>
      <c r="H8" s="37"/>
    </row>
    <row r="9" spans="2:8" ht="16.149999999999999" customHeight="1" thickBot="1" x14ac:dyDescent="0.25">
      <c r="B9" s="51"/>
      <c r="C9" s="13"/>
      <c r="D9" s="784"/>
      <c r="E9" s="52" t="s">
        <v>56</v>
      </c>
      <c r="F9" s="52" t="s">
        <v>56</v>
      </c>
      <c r="G9" s="278" t="s">
        <v>57</v>
      </c>
      <c r="H9" s="37"/>
    </row>
    <row r="10" spans="2:8" ht="16.149999999999999" customHeight="1" x14ac:dyDescent="0.2">
      <c r="B10" s="60" t="s">
        <v>4</v>
      </c>
      <c r="C10" s="76"/>
      <c r="D10"/>
      <c r="E10" s="1"/>
      <c r="F10" s="1"/>
      <c r="G10" s="1"/>
      <c r="H10" s="37"/>
    </row>
    <row r="11" spans="2:8" ht="16.149999999999999" customHeight="1" x14ac:dyDescent="0.2">
      <c r="B11" s="59" t="s">
        <v>58</v>
      </c>
      <c r="C11" s="31"/>
      <c r="D11" s="292" t="s">
        <v>61</v>
      </c>
      <c r="E11" s="279">
        <f>'TAC13 Intangibles'!E46</f>
        <v>0</v>
      </c>
      <c r="F11" s="279">
        <f>'TAC13 Intangibles'!E95</f>
        <v>0</v>
      </c>
      <c r="G11" s="278" t="s">
        <v>141</v>
      </c>
      <c r="H11" s="37"/>
    </row>
    <row r="12" spans="2:8" ht="16.149999999999999" customHeight="1" x14ac:dyDescent="0.2">
      <c r="B12" s="59" t="s">
        <v>60</v>
      </c>
      <c r="C12" s="31"/>
      <c r="D12" s="292" t="s">
        <v>61</v>
      </c>
      <c r="E12" s="279">
        <f>'TAC14 PPE'!E118</f>
        <v>0</v>
      </c>
      <c r="F12" s="279">
        <f>'TAC14 PPE'!E129</f>
        <v>0</v>
      </c>
      <c r="G12" s="278" t="s">
        <v>142</v>
      </c>
      <c r="H12" s="37"/>
    </row>
    <row r="13" spans="2:8" ht="16.149999999999999" customHeight="1" x14ac:dyDescent="0.2">
      <c r="B13" s="59" t="s">
        <v>20</v>
      </c>
      <c r="C13" s="32"/>
      <c r="D13" s="292" t="s">
        <v>61</v>
      </c>
      <c r="E13" s="279">
        <f>'TAC14A RoU Assets'!E63</f>
        <v>0</v>
      </c>
      <c r="F13" s="279">
        <f>'TAC14X RoU Assets PY'!E66</f>
        <v>0</v>
      </c>
      <c r="G13" s="278" t="s">
        <v>143</v>
      </c>
      <c r="H13" s="37"/>
    </row>
    <row r="14" spans="2:8" ht="16.149999999999999" customHeight="1" x14ac:dyDescent="0.2">
      <c r="B14" s="56" t="s">
        <v>36</v>
      </c>
      <c r="C14" s="42"/>
      <c r="D14" s="292" t="s">
        <v>61</v>
      </c>
      <c r="E14" s="279">
        <f>'TAC15 Investments &amp; groups'!E27+'TAC15 Investments &amp; groups'!F27+'TAC15 Investments &amp; groups'!G27</f>
        <v>0</v>
      </c>
      <c r="F14" s="279">
        <f>'TAC15 Investments &amp; groups'!E12+'TAC15 Investments &amp; groups'!F12+'TAC15 Investments &amp; groups'!G12</f>
        <v>0</v>
      </c>
      <c r="G14" s="278" t="s">
        <v>144</v>
      </c>
      <c r="H14" s="37"/>
    </row>
    <row r="15" spans="2:8" ht="16.149999999999999" customHeight="1" x14ac:dyDescent="0.2">
      <c r="B15" s="59" t="s">
        <v>145</v>
      </c>
      <c r="C15" s="31"/>
      <c r="D15" s="292" t="s">
        <v>61</v>
      </c>
      <c r="E15" s="279">
        <f>'TAC15 Investments &amp; groups'!E49+'TAC15 Investments &amp; groups'!F49</f>
        <v>0</v>
      </c>
      <c r="F15" s="279">
        <f>'TAC15 Investments &amp; groups'!E36+'TAC15 Investments &amp; groups'!F36</f>
        <v>0</v>
      </c>
      <c r="G15" s="278" t="s">
        <v>146</v>
      </c>
      <c r="H15" s="37"/>
    </row>
    <row r="16" spans="2:8" ht="16.149999999999999" customHeight="1" x14ac:dyDescent="0.2">
      <c r="B16" s="59" t="s">
        <v>147</v>
      </c>
      <c r="C16" s="31"/>
      <c r="D16" s="292" t="s">
        <v>61</v>
      </c>
      <c r="E16" s="279">
        <f>'TAC15 Investments &amp; groups'!E73+'TAC15 Investments &amp; groups'!F73</f>
        <v>0</v>
      </c>
      <c r="F16" s="279">
        <f>'TAC15 Investments &amp; groups'!E58+'TAC15 Investments &amp; groups'!F58</f>
        <v>0</v>
      </c>
      <c r="G16" s="278" t="s">
        <v>148</v>
      </c>
      <c r="H16" s="37"/>
    </row>
    <row r="17" spans="2:8" ht="16.149999999999999" customHeight="1" x14ac:dyDescent="0.2">
      <c r="B17" s="59" t="s">
        <v>149</v>
      </c>
      <c r="C17" s="31"/>
      <c r="D17" s="292" t="s">
        <v>61</v>
      </c>
      <c r="E17" s="279">
        <f>'TAC18 Receivables'!E55</f>
        <v>0</v>
      </c>
      <c r="F17" s="279">
        <f>'TAC18 Receivables'!F55</f>
        <v>0</v>
      </c>
      <c r="G17" s="278" t="s">
        <v>150</v>
      </c>
      <c r="H17" s="37"/>
    </row>
    <row r="18" spans="2:8" ht="16.149999999999999" customHeight="1" thickBot="1" x14ac:dyDescent="0.25">
      <c r="B18" s="56" t="s">
        <v>151</v>
      </c>
      <c r="C18" s="31"/>
      <c r="D18" s="292" t="s">
        <v>61</v>
      </c>
      <c r="E18" s="279">
        <f>'TAC18 Receivables'!E94</f>
        <v>0</v>
      </c>
      <c r="F18" s="279">
        <f>'TAC18 Receivables'!F94</f>
        <v>0</v>
      </c>
      <c r="G18" s="278" t="s">
        <v>152</v>
      </c>
      <c r="H18" s="37"/>
    </row>
    <row r="19" spans="2:8" ht="16.149999999999999" customHeight="1" x14ac:dyDescent="0.2">
      <c r="B19" s="57" t="s">
        <v>153</v>
      </c>
      <c r="C19" s="31"/>
      <c r="D19" s="292" t="s">
        <v>61</v>
      </c>
      <c r="E19" s="276">
        <f>SUM(E11:E18)</f>
        <v>0</v>
      </c>
      <c r="F19" s="276">
        <f>SUM(F11:F18)</f>
        <v>0</v>
      </c>
      <c r="G19" s="278" t="s">
        <v>154</v>
      </c>
      <c r="H19" s="37"/>
    </row>
    <row r="20" spans="2:8" ht="16.149999999999999" customHeight="1" x14ac:dyDescent="0.2">
      <c r="B20" s="57" t="s">
        <v>5</v>
      </c>
      <c r="C20" s="31"/>
      <c r="D20"/>
      <c r="E20" s="1"/>
      <c r="F20" s="1"/>
      <c r="G20" s="1"/>
      <c r="H20" s="37"/>
    </row>
    <row r="21" spans="2:8" ht="16.149999999999999" customHeight="1" x14ac:dyDescent="0.2">
      <c r="B21" s="56" t="s">
        <v>155</v>
      </c>
      <c r="C21" s="31"/>
      <c r="D21" s="292" t="s">
        <v>61</v>
      </c>
      <c r="E21" s="279">
        <f>'TAC17 Inventories'!E24</f>
        <v>0</v>
      </c>
      <c r="F21" s="279">
        <f>'TAC17 Inventories'!E48</f>
        <v>0</v>
      </c>
      <c r="G21" s="278" t="s">
        <v>156</v>
      </c>
      <c r="H21" s="37"/>
    </row>
    <row r="22" spans="2:8" ht="16.149999999999999" customHeight="1" x14ac:dyDescent="0.2">
      <c r="B22" s="78" t="s">
        <v>149</v>
      </c>
      <c r="C22" s="31"/>
      <c r="D22" s="292" t="s">
        <v>61</v>
      </c>
      <c r="E22" s="279">
        <f>'TAC18 Receivables'!E33</f>
        <v>0</v>
      </c>
      <c r="F22" s="279">
        <f>'TAC18 Receivables'!F33</f>
        <v>0</v>
      </c>
      <c r="G22" s="278" t="s">
        <v>157</v>
      </c>
      <c r="H22" s="37"/>
    </row>
    <row r="23" spans="2:8" ht="16.149999999999999" customHeight="1" x14ac:dyDescent="0.2">
      <c r="B23" s="59" t="s">
        <v>147</v>
      </c>
      <c r="C23" s="31"/>
      <c r="D23" s="292" t="s">
        <v>61</v>
      </c>
      <c r="E23" s="279">
        <f>'TAC15 Investments &amp; groups'!E83+'TAC15 Investments &amp; groups'!F83</f>
        <v>0</v>
      </c>
      <c r="F23" s="279">
        <f>'TAC15 Investments &amp; groups'!G83+'TAC15 Investments &amp; groups'!H83</f>
        <v>0</v>
      </c>
      <c r="G23" s="278" t="s">
        <v>158</v>
      </c>
      <c r="H23" s="37"/>
    </row>
    <row r="24" spans="2:8" ht="16.149999999999999" customHeight="1" x14ac:dyDescent="0.2">
      <c r="B24" s="56" t="s">
        <v>151</v>
      </c>
      <c r="C24" s="31"/>
      <c r="D24" s="292" t="s">
        <v>61</v>
      </c>
      <c r="E24" s="279">
        <f>'TAC18 Receivables'!E90</f>
        <v>0</v>
      </c>
      <c r="F24" s="279">
        <f>'TAC18 Receivables'!F90</f>
        <v>0</v>
      </c>
      <c r="G24" s="278" t="s">
        <v>159</v>
      </c>
      <c r="H24" s="37"/>
    </row>
    <row r="25" spans="2:8" ht="16.149999999999999" customHeight="1" x14ac:dyDescent="0.2">
      <c r="B25" s="78" t="s">
        <v>208</v>
      </c>
      <c r="C25" s="31"/>
      <c r="D25" s="292" t="s">
        <v>61</v>
      </c>
      <c r="E25" s="279">
        <f>'TAC16 AHFS'!E19</f>
        <v>0</v>
      </c>
      <c r="F25" s="279">
        <f>'TAC16 AHFS'!E37</f>
        <v>0</v>
      </c>
      <c r="G25" s="278" t="s">
        <v>160</v>
      </c>
      <c r="H25" s="37"/>
    </row>
    <row r="26" spans="2:8" ht="16.149999999999999" customHeight="1" thickBot="1" x14ac:dyDescent="0.25">
      <c r="B26" s="59" t="s">
        <v>161</v>
      </c>
      <c r="C26" s="31"/>
      <c r="D26" s="292" t="s">
        <v>61</v>
      </c>
      <c r="E26" s="279">
        <f>'TAC19 CCE'!E17+'TAC19 CCE'!F17</f>
        <v>0</v>
      </c>
      <c r="F26" s="279">
        <f>'TAC19 CCE'!E12+'TAC19 CCE'!F12</f>
        <v>0</v>
      </c>
      <c r="G26" s="278" t="s">
        <v>162</v>
      </c>
      <c r="H26" s="37"/>
    </row>
    <row r="27" spans="2:8" ht="16.149999999999999" customHeight="1" x14ac:dyDescent="0.2">
      <c r="B27" s="57" t="s">
        <v>163</v>
      </c>
      <c r="C27" s="31"/>
      <c r="D27" s="292" t="s">
        <v>61</v>
      </c>
      <c r="E27" s="276">
        <f>SUM(E21:E26)</f>
        <v>0</v>
      </c>
      <c r="F27" s="276">
        <f>SUM(F21:F26)</f>
        <v>0</v>
      </c>
      <c r="G27" s="278" t="s">
        <v>164</v>
      </c>
      <c r="H27" s="37"/>
    </row>
    <row r="28" spans="2:8" ht="16.149999999999999" customHeight="1" x14ac:dyDescent="0.2">
      <c r="B28" s="57" t="s">
        <v>6</v>
      </c>
      <c r="C28" s="31"/>
      <c r="D28"/>
      <c r="E28" s="1"/>
      <c r="F28" s="1"/>
      <c r="G28" s="1"/>
      <c r="H28" s="37"/>
    </row>
    <row r="29" spans="2:8" ht="16.149999999999999" customHeight="1" x14ac:dyDescent="0.2">
      <c r="B29" s="59" t="s">
        <v>165</v>
      </c>
      <c r="C29" s="31"/>
      <c r="D29" s="292" t="s">
        <v>59</v>
      </c>
      <c r="E29" s="279">
        <f>-'TAC20 Payables'!E24</f>
        <v>0</v>
      </c>
      <c r="F29" s="279">
        <f>-'TAC20 Payables'!F24</f>
        <v>0</v>
      </c>
      <c r="G29" s="278" t="s">
        <v>166</v>
      </c>
      <c r="H29" s="37"/>
    </row>
    <row r="30" spans="2:8" ht="16.149999999999999" customHeight="1" x14ac:dyDescent="0.2">
      <c r="B30" s="56" t="s">
        <v>167</v>
      </c>
      <c r="C30" s="31"/>
      <c r="D30" s="292" t="s">
        <v>59</v>
      </c>
      <c r="E30" s="279">
        <f>-'TAC21 Borrowings'!E22</f>
        <v>0</v>
      </c>
      <c r="F30" s="279">
        <f>-'TAC21 Borrowings'!F22</f>
        <v>0</v>
      </c>
      <c r="G30" s="278" t="s">
        <v>168</v>
      </c>
      <c r="H30" s="37"/>
    </row>
    <row r="31" spans="2:8" ht="16.149999999999999" customHeight="1" x14ac:dyDescent="0.2">
      <c r="B31" s="78" t="s">
        <v>169</v>
      </c>
      <c r="C31" s="31"/>
      <c r="D31" s="292" t="s">
        <v>59</v>
      </c>
      <c r="E31" s="279">
        <f>-'TAC20 Payables'!E81</f>
        <v>0</v>
      </c>
      <c r="F31" s="279">
        <f>-'TAC20 Payables'!F81</f>
        <v>0</v>
      </c>
      <c r="G31" s="278" t="s">
        <v>170</v>
      </c>
      <c r="H31" s="37"/>
    </row>
    <row r="32" spans="2:8" ht="16.149999999999999" customHeight="1" x14ac:dyDescent="0.2">
      <c r="B32" s="78" t="s">
        <v>171</v>
      </c>
      <c r="C32" s="31"/>
      <c r="D32" s="292" t="s">
        <v>59</v>
      </c>
      <c r="E32" s="279">
        <f>-'TAC22 Provisions'!E20</f>
        <v>0</v>
      </c>
      <c r="F32" s="279">
        <f>-'TAC22 Provisions'!F20</f>
        <v>0</v>
      </c>
      <c r="G32" s="278" t="s">
        <v>172</v>
      </c>
      <c r="H32" s="37"/>
    </row>
    <row r="33" spans="2:8" ht="16.149999999999999" customHeight="1" x14ac:dyDescent="0.2">
      <c r="B33" s="59" t="s">
        <v>173</v>
      </c>
      <c r="C33" s="31"/>
      <c r="D33" s="292" t="s">
        <v>59</v>
      </c>
      <c r="E33" s="279">
        <f>-'TAC20 Payables'!E61</f>
        <v>0</v>
      </c>
      <c r="F33" s="279">
        <f>-'TAC20 Payables'!F61</f>
        <v>0</v>
      </c>
      <c r="G33" s="278" t="s">
        <v>174</v>
      </c>
      <c r="H33" s="37"/>
    </row>
    <row r="34" spans="2:8" ht="16.149999999999999" customHeight="1" thickBot="1" x14ac:dyDescent="0.25">
      <c r="B34" s="59" t="s">
        <v>175</v>
      </c>
      <c r="C34" s="31"/>
      <c r="D34" s="292" t="s">
        <v>59</v>
      </c>
      <c r="E34" s="279">
        <f>-'TAC16 AHFS'!E47</f>
        <v>0</v>
      </c>
      <c r="F34" s="279">
        <f>-'TAC16 AHFS'!F47</f>
        <v>0</v>
      </c>
      <c r="G34" s="278" t="s">
        <v>176</v>
      </c>
      <c r="H34" s="37"/>
    </row>
    <row r="35" spans="2:8" ht="16.149999999999999" customHeight="1" thickBot="1" x14ac:dyDescent="0.25">
      <c r="B35" s="57" t="s">
        <v>177</v>
      </c>
      <c r="C35" s="31"/>
      <c r="D35" s="292" t="s">
        <v>59</v>
      </c>
      <c r="E35" s="276">
        <f>SUM(E29:E34)</f>
        <v>0</v>
      </c>
      <c r="F35" s="276">
        <f>SUM(F29:F34)</f>
        <v>0</v>
      </c>
      <c r="G35" s="278" t="s">
        <v>178</v>
      </c>
      <c r="H35" s="37"/>
    </row>
    <row r="36" spans="2:8" ht="16.149999999999999" customHeight="1" x14ac:dyDescent="0.2">
      <c r="B36" s="57" t="s">
        <v>179</v>
      </c>
      <c r="C36" s="31"/>
      <c r="D36" s="292" t="s">
        <v>1</v>
      </c>
      <c r="E36" s="276">
        <f>E27+E19+E35</f>
        <v>0</v>
      </c>
      <c r="F36" s="276">
        <f>F27+F19+F35</f>
        <v>0</v>
      </c>
      <c r="G36" s="278" t="s">
        <v>180</v>
      </c>
      <c r="H36" s="37"/>
    </row>
    <row r="37" spans="2:8" ht="16.149999999999999" customHeight="1" x14ac:dyDescent="0.2">
      <c r="B37" s="57" t="s">
        <v>7</v>
      </c>
      <c r="C37" s="31"/>
      <c r="D37"/>
      <c r="E37" s="1"/>
      <c r="F37" s="1"/>
      <c r="G37" s="1"/>
      <c r="H37" s="37"/>
    </row>
    <row r="38" spans="2:8" ht="16.149999999999999" customHeight="1" x14ac:dyDescent="0.2">
      <c r="B38" s="59" t="s">
        <v>165</v>
      </c>
      <c r="C38" s="31"/>
      <c r="D38" s="292" t="s">
        <v>59</v>
      </c>
      <c r="E38" s="279">
        <f>-'TAC20 Payables'!E35</f>
        <v>0</v>
      </c>
      <c r="F38" s="279">
        <f>-'TAC20 Payables'!F35</f>
        <v>0</v>
      </c>
      <c r="G38" s="278" t="s">
        <v>181</v>
      </c>
      <c r="H38" s="37"/>
    </row>
    <row r="39" spans="2:8" ht="16.149999999999999" customHeight="1" x14ac:dyDescent="0.2">
      <c r="B39" s="56" t="s">
        <v>167</v>
      </c>
      <c r="C39" s="31"/>
      <c r="D39" s="292" t="s">
        <v>59</v>
      </c>
      <c r="E39" s="279">
        <f>-'TAC21 Borrowings'!E31</f>
        <v>0</v>
      </c>
      <c r="F39" s="279">
        <f>-'TAC21 Borrowings'!F31</f>
        <v>0</v>
      </c>
      <c r="G39" s="278" t="s">
        <v>182</v>
      </c>
      <c r="H39" s="37"/>
    </row>
    <row r="40" spans="2:8" ht="16.149999999999999" customHeight="1" x14ac:dyDescent="0.2">
      <c r="B40" s="78" t="s">
        <v>169</v>
      </c>
      <c r="C40" s="31"/>
      <c r="D40" s="292" t="s">
        <v>59</v>
      </c>
      <c r="E40" s="279">
        <f>-'TAC20 Payables'!E85</f>
        <v>0</v>
      </c>
      <c r="F40" s="279">
        <f>-'TAC20 Payables'!F85</f>
        <v>0</v>
      </c>
      <c r="G40" s="278" t="s">
        <v>183</v>
      </c>
      <c r="H40" s="37"/>
    </row>
    <row r="41" spans="2:8" ht="16.149999999999999" customHeight="1" x14ac:dyDescent="0.2">
      <c r="B41" s="78" t="s">
        <v>171</v>
      </c>
      <c r="C41" s="31"/>
      <c r="D41" s="292" t="s">
        <v>59</v>
      </c>
      <c r="E41" s="279">
        <f>-'TAC22 Provisions'!G20</f>
        <v>0</v>
      </c>
      <c r="F41" s="279">
        <f>-'TAC22 Provisions'!H20</f>
        <v>0</v>
      </c>
      <c r="G41" s="278" t="s">
        <v>184</v>
      </c>
      <c r="H41" s="37"/>
    </row>
    <row r="42" spans="2:8" ht="16.149999999999999" customHeight="1" thickBot="1" x14ac:dyDescent="0.25">
      <c r="B42" s="78" t="s">
        <v>173</v>
      </c>
      <c r="C42" s="31"/>
      <c r="D42" s="292" t="s">
        <v>59</v>
      </c>
      <c r="E42" s="279">
        <f>-'TAC20 Payables'!E70</f>
        <v>0</v>
      </c>
      <c r="F42" s="279">
        <f>-'TAC20 Payables'!F70</f>
        <v>0</v>
      </c>
      <c r="G42" s="278" t="s">
        <v>185</v>
      </c>
      <c r="H42" s="37"/>
    </row>
    <row r="43" spans="2:8" ht="16.149999999999999" customHeight="1" thickBot="1" x14ac:dyDescent="0.25">
      <c r="B43" s="57" t="s">
        <v>186</v>
      </c>
      <c r="C43" s="31"/>
      <c r="D43" s="292" t="s">
        <v>59</v>
      </c>
      <c r="E43" s="276">
        <f>SUM(E38:E42)</f>
        <v>0</v>
      </c>
      <c r="F43" s="276">
        <f>SUM(F38:F42)</f>
        <v>0</v>
      </c>
      <c r="G43" s="278" t="s">
        <v>187</v>
      </c>
      <c r="H43" s="37"/>
    </row>
    <row r="44" spans="2:8" ht="16.149999999999999" customHeight="1" x14ac:dyDescent="0.2">
      <c r="B44" s="57" t="s">
        <v>42</v>
      </c>
      <c r="C44" s="31"/>
      <c r="D44" s="292" t="s">
        <v>1</v>
      </c>
      <c r="E44" s="276">
        <f>E36+E43</f>
        <v>0</v>
      </c>
      <c r="F44" s="276">
        <f>F36+F43</f>
        <v>0</v>
      </c>
      <c r="G44" s="278" t="s">
        <v>188</v>
      </c>
      <c r="H44" s="37"/>
    </row>
    <row r="45" spans="2:8" ht="16.149999999999999" customHeight="1" x14ac:dyDescent="0.2">
      <c r="B45" s="79" t="s">
        <v>189</v>
      </c>
      <c r="C45" s="58"/>
      <c r="D45"/>
      <c r="E45" s="1"/>
      <c r="F45" s="1"/>
      <c r="G45" s="1"/>
      <c r="H45" s="37"/>
    </row>
    <row r="46" spans="2:8" ht="16.149999999999999" customHeight="1" x14ac:dyDescent="0.2">
      <c r="B46" s="80" t="s">
        <v>8</v>
      </c>
      <c r="C46" s="42"/>
      <c r="D46"/>
      <c r="E46" s="1"/>
      <c r="F46" s="1"/>
      <c r="G46" s="1"/>
      <c r="H46" s="37"/>
    </row>
    <row r="47" spans="2:8" ht="16.149999999999999" customHeight="1" x14ac:dyDescent="0.2">
      <c r="B47" s="59" t="s">
        <v>190</v>
      </c>
      <c r="C47" s="31"/>
      <c r="D47" s="292" t="s">
        <v>61</v>
      </c>
      <c r="E47" s="279">
        <f>'TAC04 SOCIE'!H40</f>
        <v>0</v>
      </c>
      <c r="F47" s="279">
        <f>'TAC04 SOCIE'!H80</f>
        <v>0</v>
      </c>
      <c r="G47" s="278" t="s">
        <v>191</v>
      </c>
      <c r="H47" s="37"/>
    </row>
    <row r="48" spans="2:8" ht="16.149999999999999" customHeight="1" x14ac:dyDescent="0.2">
      <c r="B48" s="59" t="s">
        <v>192</v>
      </c>
      <c r="C48" s="31"/>
      <c r="D48" s="292" t="s">
        <v>61</v>
      </c>
      <c r="E48" s="279">
        <f>'TAC04 SOCIE'!I40</f>
        <v>0</v>
      </c>
      <c r="F48" s="279">
        <f>'TAC04 SOCIE'!I80</f>
        <v>0</v>
      </c>
      <c r="G48" s="278" t="s">
        <v>193</v>
      </c>
      <c r="H48" s="37"/>
    </row>
    <row r="49" spans="2:8" ht="16.149999999999999" customHeight="1" x14ac:dyDescent="0.2">
      <c r="B49" s="59" t="s">
        <v>194</v>
      </c>
      <c r="C49" s="31"/>
      <c r="D49" s="292" t="s">
        <v>1</v>
      </c>
      <c r="E49" s="279">
        <f>'TAC04 SOCIE'!J40</f>
        <v>0</v>
      </c>
      <c r="F49" s="279">
        <f>'TAC04 SOCIE'!J80</f>
        <v>0</v>
      </c>
      <c r="G49" s="278" t="s">
        <v>195</v>
      </c>
      <c r="H49" s="37"/>
    </row>
    <row r="50" spans="2:8" ht="16.149999999999999" customHeight="1" x14ac:dyDescent="0.2">
      <c r="B50" s="78" t="s">
        <v>196</v>
      </c>
      <c r="C50" s="31"/>
      <c r="D50" s="292" t="s">
        <v>1</v>
      </c>
      <c r="E50" s="279">
        <f>'TAC04 SOCIE'!K40</f>
        <v>0</v>
      </c>
      <c r="F50" s="279">
        <f>'TAC04 SOCIE'!K80</f>
        <v>0</v>
      </c>
      <c r="G50" s="278" t="s">
        <v>197</v>
      </c>
      <c r="H50" s="37"/>
    </row>
    <row r="51" spans="2:8" ht="16.149999999999999" customHeight="1" x14ac:dyDescent="0.2">
      <c r="B51" s="78" t="s">
        <v>198</v>
      </c>
      <c r="C51" s="31"/>
      <c r="D51" s="292" t="s">
        <v>1</v>
      </c>
      <c r="E51" s="279">
        <f>'TAC04 SOCIE'!L40</f>
        <v>0</v>
      </c>
      <c r="F51" s="279">
        <f>'TAC04 SOCIE'!L80</f>
        <v>0</v>
      </c>
      <c r="G51" s="278" t="s">
        <v>199</v>
      </c>
      <c r="H51" s="37"/>
    </row>
    <row r="52" spans="2:8" ht="16.149999999999999" customHeight="1" x14ac:dyDescent="0.2">
      <c r="B52" s="59" t="s">
        <v>64</v>
      </c>
      <c r="C52" s="31"/>
      <c r="D52" s="292" t="s">
        <v>1</v>
      </c>
      <c r="E52" s="279">
        <f>'TAC04 SOCIE'!M40</f>
        <v>0</v>
      </c>
      <c r="F52" s="279">
        <f>'TAC04 SOCIE'!M80</f>
        <v>0</v>
      </c>
      <c r="G52" s="278" t="s">
        <v>200</v>
      </c>
      <c r="H52" s="37"/>
    </row>
    <row r="53" spans="2:8" ht="16.149999999999999" customHeight="1" x14ac:dyDescent="0.2">
      <c r="B53" s="60" t="s">
        <v>9</v>
      </c>
      <c r="C53" s="31"/>
      <c r="D53"/>
      <c r="E53" s="1"/>
      <c r="F53" s="1"/>
      <c r="G53" s="1"/>
      <c r="H53" s="37"/>
    </row>
    <row r="54" spans="2:8" ht="16.149999999999999" customHeight="1" x14ac:dyDescent="0.2">
      <c r="B54" s="59" t="s">
        <v>201</v>
      </c>
      <c r="C54" s="31"/>
      <c r="D54" s="292" t="s">
        <v>61</v>
      </c>
      <c r="E54" s="279">
        <f>'TAC04 SOCIE'!G40</f>
        <v>0</v>
      </c>
      <c r="F54" s="279">
        <f>'TAC04 SOCIE'!G80</f>
        <v>0</v>
      </c>
      <c r="G54" s="278" t="s">
        <v>202</v>
      </c>
      <c r="H54" s="37"/>
    </row>
    <row r="55" spans="2:8" ht="16.149999999999999" customHeight="1" thickBot="1" x14ac:dyDescent="0.25">
      <c r="B55" s="82" t="s">
        <v>209</v>
      </c>
      <c r="C55" s="83"/>
      <c r="D55" s="292" t="s">
        <v>61</v>
      </c>
      <c r="E55" s="279">
        <f>'TAC04 SOCIE'!F40</f>
        <v>0</v>
      </c>
      <c r="F55" s="279">
        <f>'TAC04 SOCIE'!F80</f>
        <v>0</v>
      </c>
      <c r="G55" s="278" t="s">
        <v>210</v>
      </c>
      <c r="H55" s="37"/>
    </row>
    <row r="56" spans="2:8" ht="16.149999999999999" customHeight="1" thickBot="1" x14ac:dyDescent="0.25">
      <c r="B56" s="68" t="s">
        <v>203</v>
      </c>
      <c r="C56" s="66"/>
      <c r="D56" s="267" t="s">
        <v>1</v>
      </c>
      <c r="E56" s="276">
        <f>SUM(E47:E55)</f>
        <v>0</v>
      </c>
      <c r="F56" s="276">
        <f>SUM(F47:F55)</f>
        <v>0</v>
      </c>
      <c r="G56" s="278" t="s">
        <v>204</v>
      </c>
      <c r="H56" s="37"/>
    </row>
    <row r="57" spans="2:8" ht="16.149999999999999" customHeight="1" thickTop="1" x14ac:dyDescent="0.2">
      <c r="B57" s="45"/>
      <c r="C57" s="45"/>
      <c r="D57" s="45"/>
      <c r="E57" s="45"/>
      <c r="F57" s="45"/>
      <c r="G57" s="46"/>
    </row>
  </sheetData>
  <sheetProtection algorithmName="SHA-512" hashValue="1iwYFMIfnbR8jukiuR8LYGBb4bgczH+HtMYagbzm11uYZJKQi7eu90LMQZzMV1gCSVct4oOfqIx+RXjYmQ2cJw==" saltValue="ksEFFk8rma2yarmvWJl2Ug==" spinCount="100000" sheet="1" objects="1" scenarios="1"/>
  <mergeCells count="1">
    <mergeCell ref="D7:D9"/>
  </mergeCells>
  <pageMargins left="0.70866141732283472" right="0.70866141732283472" top="0.74803149606299213" bottom="0.74803149606299213" header="0.31496062992125984" footer="0.31496062992125984"/>
  <pageSetup paperSize="9"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988E0-C727-490A-9A25-D24012ADBD46}">
  <sheetPr codeName="Sheet62">
    <tabColor theme="2"/>
  </sheetPr>
  <dimension ref="B1:O82"/>
  <sheetViews>
    <sheetView showGridLines="0" zoomScale="85" zoomScaleNormal="85" workbookViewId="0"/>
  </sheetViews>
  <sheetFormatPr defaultColWidth="13.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16384" width="13.28515625" style="15"/>
  </cols>
  <sheetData>
    <row r="1" spans="2:15" ht="18.75" customHeight="1" x14ac:dyDescent="0.2">
      <c r="B1" s="16"/>
    </row>
    <row r="2" spans="2:15" ht="18.75" customHeight="1" x14ac:dyDescent="0.25">
      <c r="B2" s="17" t="s">
        <v>2456</v>
      </c>
    </row>
    <row r="3" spans="2:15" ht="18.75" customHeight="1" x14ac:dyDescent="0.25">
      <c r="B3" s="17" t="str">
        <f ca="1">MID(CELL("filename",E3),FIND("]",CELL("filename",E4))+1,99)</f>
        <v>TAC04 SOCIE</v>
      </c>
    </row>
    <row r="4" spans="2:15" ht="18.75" customHeight="1" thickBot="1" x14ac:dyDescent="0.25">
      <c r="B4" s="18" t="s">
        <v>3</v>
      </c>
    </row>
    <row r="5" spans="2:15" ht="18.75" customHeight="1" thickTop="1" thickBot="1" x14ac:dyDescent="0.25">
      <c r="B5" s="18"/>
      <c r="L5" s="506" t="s">
        <v>2455</v>
      </c>
      <c r="M5" s="509">
        <v>1</v>
      </c>
    </row>
    <row r="6" spans="2:15" ht="16.149999999999999" customHeight="1" thickTop="1" thickBot="1" x14ac:dyDescent="0.25">
      <c r="B6" s="35"/>
      <c r="C6" s="35"/>
      <c r="D6" s="35"/>
      <c r="E6" s="35"/>
      <c r="F6" s="785" t="s">
        <v>9</v>
      </c>
      <c r="G6" s="786"/>
      <c r="H6" s="785" t="s">
        <v>8</v>
      </c>
      <c r="I6" s="787"/>
      <c r="J6" s="787"/>
      <c r="K6" s="787"/>
      <c r="L6" s="787"/>
      <c r="M6" s="786"/>
      <c r="N6" s="35"/>
    </row>
    <row r="7" spans="2:15" ht="16.149999999999999" customHeight="1" thickTop="1" x14ac:dyDescent="0.2">
      <c r="B7" s="48" t="s">
        <v>2466</v>
      </c>
      <c r="C7" s="49"/>
      <c r="D7" s="49"/>
      <c r="E7" s="289" t="s">
        <v>211</v>
      </c>
      <c r="F7" s="289" t="s">
        <v>212</v>
      </c>
      <c r="G7" s="289" t="s">
        <v>213</v>
      </c>
      <c r="H7" s="289" t="s">
        <v>214</v>
      </c>
      <c r="I7" s="289" t="s">
        <v>215</v>
      </c>
      <c r="J7" s="289" t="s">
        <v>216</v>
      </c>
      <c r="K7" s="289" t="s">
        <v>217</v>
      </c>
      <c r="L7" s="289" t="s">
        <v>218</v>
      </c>
      <c r="M7" s="289" t="s">
        <v>219</v>
      </c>
      <c r="N7" s="291" t="s">
        <v>55</v>
      </c>
      <c r="O7" s="37"/>
    </row>
    <row r="8" spans="2:15" ht="51" x14ac:dyDescent="0.2">
      <c r="B8" s="50"/>
      <c r="C8"/>
      <c r="D8" s="783" t="s">
        <v>2</v>
      </c>
      <c r="E8" s="27" t="s">
        <v>19</v>
      </c>
      <c r="F8" s="71" t="s">
        <v>209</v>
      </c>
      <c r="G8" s="27" t="s">
        <v>65</v>
      </c>
      <c r="H8" s="27" t="s">
        <v>220</v>
      </c>
      <c r="I8" s="27" t="s">
        <v>192</v>
      </c>
      <c r="J8" s="27" t="s">
        <v>194</v>
      </c>
      <c r="K8" s="27" t="s">
        <v>196</v>
      </c>
      <c r="L8" s="27" t="s">
        <v>198</v>
      </c>
      <c r="M8" s="27" t="s">
        <v>64</v>
      </c>
      <c r="N8" s="39"/>
      <c r="O8" s="37"/>
    </row>
    <row r="9" spans="2:15" ht="16.149999999999999" customHeight="1" x14ac:dyDescent="0.2">
      <c r="B9" s="50"/>
      <c r="C9"/>
      <c r="D9" s="783"/>
      <c r="E9" s="28" t="s">
        <v>2457</v>
      </c>
      <c r="F9" s="73" t="s">
        <v>2457</v>
      </c>
      <c r="G9" s="28" t="s">
        <v>2457</v>
      </c>
      <c r="H9" s="28" t="s">
        <v>2457</v>
      </c>
      <c r="I9" s="28" t="s">
        <v>2457</v>
      </c>
      <c r="J9" s="28" t="s">
        <v>2457</v>
      </c>
      <c r="K9" s="28" t="s">
        <v>2457</v>
      </c>
      <c r="L9" s="28" t="s">
        <v>2457</v>
      </c>
      <c r="M9" s="28" t="s">
        <v>2457</v>
      </c>
      <c r="N9" s="39"/>
      <c r="O9" s="37"/>
    </row>
    <row r="10" spans="2:15" ht="16.149999999999999" customHeight="1" thickBot="1" x14ac:dyDescent="0.25">
      <c r="B10" s="51"/>
      <c r="C10" s="13"/>
      <c r="D10" s="784"/>
      <c r="E10" s="30" t="s">
        <v>56</v>
      </c>
      <c r="F10" s="75" t="s">
        <v>56</v>
      </c>
      <c r="G10" s="30" t="s">
        <v>56</v>
      </c>
      <c r="H10" s="30" t="s">
        <v>56</v>
      </c>
      <c r="I10" s="30" t="s">
        <v>56</v>
      </c>
      <c r="J10" s="30" t="s">
        <v>56</v>
      </c>
      <c r="K10" s="30" t="s">
        <v>56</v>
      </c>
      <c r="L10" s="30" t="s">
        <v>56</v>
      </c>
      <c r="M10" s="30" t="s">
        <v>56</v>
      </c>
      <c r="N10" s="294" t="s">
        <v>57</v>
      </c>
      <c r="O10" s="37"/>
    </row>
    <row r="11" spans="2:15" ht="16.149999999999999" customHeight="1" x14ac:dyDescent="0.2">
      <c r="B11" s="85" t="s">
        <v>2467</v>
      </c>
      <c r="C11" s="86"/>
      <c r="D11" s="295" t="s">
        <v>1</v>
      </c>
      <c r="E11" s="296">
        <f>SUM(F11:M11)</f>
        <v>0</v>
      </c>
      <c r="F11" s="296">
        <f>F80</f>
        <v>0</v>
      </c>
      <c r="G11" s="296">
        <f>G80</f>
        <v>0</v>
      </c>
      <c r="H11" s="296">
        <f t="shared" ref="H11:M11" si="0">H80</f>
        <v>0</v>
      </c>
      <c r="I11" s="296">
        <f t="shared" si="0"/>
        <v>0</v>
      </c>
      <c r="J11" s="296">
        <f t="shared" si="0"/>
        <v>0</v>
      </c>
      <c r="K11" s="296">
        <f t="shared" si="0"/>
        <v>0</v>
      </c>
      <c r="L11" s="296">
        <f t="shared" si="0"/>
        <v>0</v>
      </c>
      <c r="M11" s="296">
        <f t="shared" si="0"/>
        <v>0</v>
      </c>
      <c r="N11" s="294" t="s">
        <v>221</v>
      </c>
      <c r="O11" s="37"/>
    </row>
    <row r="12" spans="2:15" ht="15.75" customHeight="1" x14ac:dyDescent="0.2">
      <c r="B12" s="788" t="s">
        <v>2468</v>
      </c>
      <c r="C12" s="789"/>
      <c r="D12" s="297" t="s">
        <v>1</v>
      </c>
      <c r="E12" s="296">
        <f>SUM(F12:M12)</f>
        <v>0</v>
      </c>
      <c r="F12" s="288"/>
      <c r="G12" s="288"/>
      <c r="H12" s="288"/>
      <c r="I12" s="288"/>
      <c r="J12" s="288"/>
      <c r="K12" s="288"/>
      <c r="L12" s="288"/>
      <c r="M12" s="298">
        <f>-'TAC21 Borrowings'!E130</f>
        <v>0</v>
      </c>
      <c r="N12" s="294" t="s">
        <v>225</v>
      </c>
      <c r="O12" s="37"/>
    </row>
    <row r="13" spans="2:15" ht="16.149999999999999" customHeight="1" x14ac:dyDescent="0.2">
      <c r="B13" s="107" t="s">
        <v>227</v>
      </c>
      <c r="C13" s="606"/>
      <c r="D13" s="297" t="s">
        <v>1</v>
      </c>
      <c r="E13" s="296">
        <f t="shared" ref="E13:E37" si="1">SUM(F13:M13)</f>
        <v>0</v>
      </c>
      <c r="F13" s="556"/>
      <c r="G13" s="556"/>
      <c r="H13" s="556"/>
      <c r="I13" s="556"/>
      <c r="J13" s="556"/>
      <c r="K13" s="556"/>
      <c r="L13" s="556"/>
      <c r="M13" s="556"/>
      <c r="N13" s="294" t="s">
        <v>228</v>
      </c>
      <c r="O13" s="37"/>
    </row>
    <row r="14" spans="2:15" ht="15.4" customHeight="1" x14ac:dyDescent="0.2">
      <c r="B14" s="107" t="s">
        <v>229</v>
      </c>
      <c r="C14" s="606"/>
      <c r="D14" s="297" t="s">
        <v>1</v>
      </c>
      <c r="E14" s="296">
        <f t="shared" si="1"/>
        <v>0</v>
      </c>
      <c r="F14" s="300"/>
      <c r="G14" s="298">
        <f>'TAC02 SoCI'!E48</f>
        <v>0</v>
      </c>
      <c r="H14" s="288"/>
      <c r="I14" s="288"/>
      <c r="J14" s="288"/>
      <c r="K14" s="288"/>
      <c r="L14" s="288"/>
      <c r="M14" s="298">
        <f>'TAC02 SoCI'!E25-G14-F14</f>
        <v>0</v>
      </c>
      <c r="N14" s="294" t="s">
        <v>230</v>
      </c>
      <c r="O14" s="37"/>
    </row>
    <row r="15" spans="2:15" ht="16.149999999999999" customHeight="1" x14ac:dyDescent="0.2">
      <c r="B15" s="107" t="s">
        <v>233</v>
      </c>
      <c r="C15" s="606"/>
      <c r="D15" s="297" t="s">
        <v>234</v>
      </c>
      <c r="E15" s="296">
        <f t="shared" si="1"/>
        <v>0</v>
      </c>
      <c r="F15" s="288"/>
      <c r="G15" s="300"/>
      <c r="H15" s="300"/>
      <c r="I15" s="300"/>
      <c r="J15" s="300"/>
      <c r="K15" s="300"/>
      <c r="L15" s="300"/>
      <c r="M15" s="565">
        <f>-SUM(G15:L15)</f>
        <v>0</v>
      </c>
      <c r="N15" s="294" t="s">
        <v>235</v>
      </c>
      <c r="O15" s="37"/>
    </row>
    <row r="16" spans="2:15" ht="16.149999999999999" customHeight="1" x14ac:dyDescent="0.2">
      <c r="B16" s="670" t="s">
        <v>236</v>
      </c>
      <c r="C16" s="83"/>
      <c r="D16" s="297" t="s">
        <v>234</v>
      </c>
      <c r="E16" s="296">
        <f t="shared" si="1"/>
        <v>0</v>
      </c>
      <c r="F16" s="300"/>
      <c r="G16" s="288"/>
      <c r="H16" s="288"/>
      <c r="I16" s="288"/>
      <c r="J16" s="288"/>
      <c r="K16" s="288"/>
      <c r="L16" s="288"/>
      <c r="M16" s="565">
        <f>-F16</f>
        <v>0</v>
      </c>
      <c r="N16" s="294" t="s">
        <v>237</v>
      </c>
      <c r="O16" s="37"/>
    </row>
    <row r="17" spans="2:15" ht="28.5" customHeight="1" x14ac:dyDescent="0.2">
      <c r="B17" s="104" t="s">
        <v>238</v>
      </c>
      <c r="C17" s="606"/>
      <c r="D17" s="297" t="s">
        <v>234</v>
      </c>
      <c r="E17" s="296">
        <f t="shared" si="1"/>
        <v>0</v>
      </c>
      <c r="F17" s="288"/>
      <c r="G17" s="288"/>
      <c r="H17" s="288"/>
      <c r="I17" s="300"/>
      <c r="J17" s="288"/>
      <c r="K17" s="288"/>
      <c r="L17" s="288"/>
      <c r="M17" s="298">
        <f>-I17</f>
        <v>0</v>
      </c>
      <c r="N17" s="294" t="s">
        <v>239</v>
      </c>
      <c r="O17" s="37"/>
    </row>
    <row r="18" spans="2:15" ht="16.149999999999999" customHeight="1" x14ac:dyDescent="0.2">
      <c r="B18" s="107" t="s">
        <v>240</v>
      </c>
      <c r="C18" s="606"/>
      <c r="D18" s="297" t="s">
        <v>234</v>
      </c>
      <c r="E18" s="296">
        <f t="shared" si="1"/>
        <v>0</v>
      </c>
      <c r="F18" s="288"/>
      <c r="G18" s="300"/>
      <c r="H18" s="288"/>
      <c r="I18" s="300"/>
      <c r="J18" s="300"/>
      <c r="K18" s="300"/>
      <c r="L18" s="300"/>
      <c r="M18" s="298">
        <f>-SUM(F18:L18)</f>
        <v>0</v>
      </c>
      <c r="N18" s="294" t="s">
        <v>241</v>
      </c>
      <c r="O18" s="37"/>
    </row>
    <row r="19" spans="2:15" ht="16.149999999999999" customHeight="1" x14ac:dyDescent="0.2">
      <c r="B19" s="107" t="s">
        <v>242</v>
      </c>
      <c r="C19" s="606"/>
      <c r="D19" s="297" t="s">
        <v>1</v>
      </c>
      <c r="E19" s="296">
        <f t="shared" si="1"/>
        <v>0</v>
      </c>
      <c r="F19" s="288"/>
      <c r="G19" s="288"/>
      <c r="H19" s="288"/>
      <c r="I19" s="300"/>
      <c r="J19" s="288"/>
      <c r="K19" s="288"/>
      <c r="L19" s="288"/>
      <c r="M19" s="288"/>
      <c r="N19" s="294" t="s">
        <v>243</v>
      </c>
      <c r="O19" s="37"/>
    </row>
    <row r="20" spans="2:15" ht="16.149999999999999" customHeight="1" x14ac:dyDescent="0.2">
      <c r="B20" s="107" t="s">
        <v>244</v>
      </c>
      <c r="C20" s="606"/>
      <c r="D20" s="297" t="s">
        <v>61</v>
      </c>
      <c r="E20" s="296">
        <f t="shared" si="1"/>
        <v>0</v>
      </c>
      <c r="F20" s="288"/>
      <c r="G20" s="288"/>
      <c r="H20" s="288"/>
      <c r="I20" s="300"/>
      <c r="J20" s="288"/>
      <c r="K20" s="288"/>
      <c r="L20" s="288"/>
      <c r="M20" s="288"/>
      <c r="N20" s="294" t="s">
        <v>245</v>
      </c>
      <c r="O20" s="37"/>
    </row>
    <row r="21" spans="2:15" ht="16.149999999999999" customHeight="1" x14ac:dyDescent="0.2">
      <c r="B21" s="107" t="s">
        <v>246</v>
      </c>
      <c r="C21" s="606"/>
      <c r="D21" s="297" t="s">
        <v>61</v>
      </c>
      <c r="E21" s="296">
        <f t="shared" si="1"/>
        <v>0</v>
      </c>
      <c r="F21" s="288"/>
      <c r="G21" s="288"/>
      <c r="H21" s="288"/>
      <c r="I21" s="300"/>
      <c r="J21" s="288"/>
      <c r="K21" s="288"/>
      <c r="L21" s="288"/>
      <c r="M21" s="288"/>
      <c r="N21" s="294" t="s">
        <v>247</v>
      </c>
      <c r="O21" s="37"/>
    </row>
    <row r="22" spans="2:15" ht="16.149999999999999" customHeight="1" x14ac:dyDescent="0.2">
      <c r="B22" s="81" t="s">
        <v>248</v>
      </c>
      <c r="C22" s="606"/>
      <c r="D22" s="299" t="s">
        <v>61</v>
      </c>
      <c r="E22" s="296">
        <f>SUM(F22:M22)</f>
        <v>0</v>
      </c>
      <c r="F22" s="288"/>
      <c r="G22" s="288"/>
      <c r="H22" s="288"/>
      <c r="I22" s="300"/>
      <c r="J22" s="288"/>
      <c r="K22" s="288"/>
      <c r="L22" s="288"/>
      <c r="M22" s="288"/>
      <c r="N22" s="294" t="s">
        <v>249</v>
      </c>
      <c r="O22" s="37"/>
    </row>
    <row r="23" spans="2:15" ht="16.149999999999999" customHeight="1" x14ac:dyDescent="0.2">
      <c r="B23" s="670" t="s">
        <v>250</v>
      </c>
      <c r="C23" s="83"/>
      <c r="D23" s="297" t="s">
        <v>1</v>
      </c>
      <c r="E23" s="296">
        <f t="shared" si="1"/>
        <v>0</v>
      </c>
      <c r="F23" s="300"/>
      <c r="G23" s="288"/>
      <c r="H23" s="288"/>
      <c r="I23" s="288"/>
      <c r="J23" s="288"/>
      <c r="K23" s="288"/>
      <c r="L23" s="288"/>
      <c r="M23" s="288"/>
      <c r="N23" s="294" t="s">
        <v>251</v>
      </c>
      <c r="O23" s="37"/>
    </row>
    <row r="24" spans="2:15" ht="16.149999999999999" customHeight="1" x14ac:dyDescent="0.2">
      <c r="B24" s="107" t="s">
        <v>252</v>
      </c>
      <c r="C24" s="606"/>
      <c r="D24" s="297" t="s">
        <v>234</v>
      </c>
      <c r="E24" s="296">
        <f t="shared" si="1"/>
        <v>0</v>
      </c>
      <c r="F24" s="288"/>
      <c r="G24" s="288"/>
      <c r="H24" s="288"/>
      <c r="I24" s="300"/>
      <c r="J24" s="288"/>
      <c r="K24" s="288"/>
      <c r="L24" s="288"/>
      <c r="M24" s="298">
        <f>-I24</f>
        <v>0</v>
      </c>
      <c r="N24" s="294" t="s">
        <v>253</v>
      </c>
      <c r="O24" s="37"/>
    </row>
    <row r="25" spans="2:15" ht="16.149999999999999" customHeight="1" x14ac:dyDescent="0.2">
      <c r="B25" s="107" t="s">
        <v>109</v>
      </c>
      <c r="C25" s="606"/>
      <c r="D25" s="297" t="s">
        <v>1</v>
      </c>
      <c r="E25" s="296">
        <f t="shared" si="1"/>
        <v>0</v>
      </c>
      <c r="F25" s="288"/>
      <c r="G25" s="288"/>
      <c r="H25" s="288"/>
      <c r="I25" s="288"/>
      <c r="J25" s="288"/>
      <c r="K25" s="288"/>
      <c r="L25" s="288"/>
      <c r="M25" s="298">
        <f>SUM('TAC15 Investments &amp; groups'!E46:F46)</f>
        <v>0</v>
      </c>
      <c r="N25" s="294" t="s">
        <v>254</v>
      </c>
      <c r="O25" s="37"/>
    </row>
    <row r="26" spans="2:15" ht="16.149999999999999" customHeight="1" x14ac:dyDescent="0.2">
      <c r="B26" s="107" t="s">
        <v>2592</v>
      </c>
      <c r="C26" s="606"/>
      <c r="D26" s="297" t="s">
        <v>1</v>
      </c>
      <c r="E26" s="296">
        <f t="shared" si="1"/>
        <v>0</v>
      </c>
      <c r="F26" s="300"/>
      <c r="G26" s="288"/>
      <c r="H26" s="288"/>
      <c r="I26" s="288"/>
      <c r="J26" s="298">
        <f>'TAC15 Investments &amp; groups'!E64</f>
        <v>0</v>
      </c>
      <c r="K26" s="288"/>
      <c r="L26" s="288"/>
      <c r="M26" s="288"/>
      <c r="N26" s="294" t="s">
        <v>255</v>
      </c>
      <c r="O26" s="37"/>
    </row>
    <row r="27" spans="2:15" ht="25.5" x14ac:dyDescent="0.2">
      <c r="B27" s="104" t="s">
        <v>2591</v>
      </c>
      <c r="C27" s="607"/>
      <c r="D27" s="297" t="s">
        <v>1</v>
      </c>
      <c r="E27" s="296">
        <f>SUM(F27:M27)</f>
        <v>0</v>
      </c>
      <c r="F27" s="300"/>
      <c r="G27" s="288"/>
      <c r="H27" s="288"/>
      <c r="I27" s="288"/>
      <c r="J27" s="298">
        <f>'TAC15 Investments &amp; groups'!E65</f>
        <v>0</v>
      </c>
      <c r="K27" s="288"/>
      <c r="L27" s="288"/>
      <c r="M27" s="288"/>
      <c r="N27" s="294" t="s">
        <v>256</v>
      </c>
      <c r="O27" s="37"/>
    </row>
    <row r="28" spans="2:15" ht="25.5" x14ac:dyDescent="0.2">
      <c r="B28" s="104" t="s">
        <v>2593</v>
      </c>
      <c r="C28" s="607"/>
      <c r="D28" s="297" t="s">
        <v>1</v>
      </c>
      <c r="E28" s="296">
        <f t="shared" si="1"/>
        <v>0</v>
      </c>
      <c r="F28" s="300"/>
      <c r="G28" s="288"/>
      <c r="H28" s="288"/>
      <c r="I28" s="288"/>
      <c r="J28" s="300"/>
      <c r="K28" s="288"/>
      <c r="L28" s="288"/>
      <c r="M28" s="288"/>
      <c r="N28" s="294" t="s">
        <v>257</v>
      </c>
      <c r="O28" s="37"/>
    </row>
    <row r="29" spans="2:15" ht="16.149999999999999" customHeight="1" x14ac:dyDescent="0.2">
      <c r="B29" s="107" t="s">
        <v>123</v>
      </c>
      <c r="C29" s="622" t="s">
        <v>0</v>
      </c>
      <c r="D29" s="297" t="s">
        <v>1</v>
      </c>
      <c r="E29" s="296">
        <f t="shared" si="1"/>
        <v>0</v>
      </c>
      <c r="F29" s="288"/>
      <c r="G29" s="288"/>
      <c r="H29" s="288"/>
      <c r="I29" s="288"/>
      <c r="J29" s="288"/>
      <c r="K29" s="300"/>
      <c r="L29" s="288"/>
      <c r="M29" s="288"/>
      <c r="N29" s="294" t="s">
        <v>258</v>
      </c>
      <c r="O29" s="37"/>
    </row>
    <row r="30" spans="2:15" ht="16.149999999999999" customHeight="1" x14ac:dyDescent="0.2">
      <c r="B30" s="107" t="s">
        <v>112</v>
      </c>
      <c r="C30" s="610"/>
      <c r="D30" s="297" t="s">
        <v>1</v>
      </c>
      <c r="E30" s="296">
        <f t="shared" si="1"/>
        <v>0</v>
      </c>
      <c r="F30" s="288"/>
      <c r="G30" s="288"/>
      <c r="H30" s="288"/>
      <c r="I30" s="300"/>
      <c r="J30" s="288"/>
      <c r="K30" s="300"/>
      <c r="L30" s="300"/>
      <c r="M30" s="300"/>
      <c r="N30" s="294" t="s">
        <v>259</v>
      </c>
      <c r="O30" s="37"/>
    </row>
    <row r="31" spans="2:15" ht="16.149999999999999" customHeight="1" x14ac:dyDescent="0.2">
      <c r="B31" s="107" t="s">
        <v>41</v>
      </c>
      <c r="C31" s="606"/>
      <c r="D31" s="297" t="s">
        <v>1</v>
      </c>
      <c r="E31" s="296">
        <f t="shared" si="1"/>
        <v>0</v>
      </c>
      <c r="F31" s="288"/>
      <c r="G31" s="288"/>
      <c r="H31" s="288"/>
      <c r="I31" s="288"/>
      <c r="J31" s="288"/>
      <c r="K31" s="300"/>
      <c r="L31" s="288"/>
      <c r="M31" s="300"/>
      <c r="N31" s="294" t="s">
        <v>260</v>
      </c>
      <c r="O31" s="37"/>
    </row>
    <row r="32" spans="2:15" ht="16.149999999999999" customHeight="1" x14ac:dyDescent="0.2">
      <c r="B32" s="107" t="s">
        <v>10</v>
      </c>
      <c r="C32" s="606"/>
      <c r="D32" s="297" t="s">
        <v>61</v>
      </c>
      <c r="E32" s="296">
        <f t="shared" si="1"/>
        <v>0</v>
      </c>
      <c r="F32" s="288"/>
      <c r="G32" s="288"/>
      <c r="H32" s="300"/>
      <c r="I32" s="288"/>
      <c r="J32" s="288"/>
      <c r="K32" s="288"/>
      <c r="L32" s="288"/>
      <c r="M32" s="288"/>
      <c r="N32" s="294" t="s">
        <v>261</v>
      </c>
      <c r="O32" s="37"/>
    </row>
    <row r="33" spans="2:15" ht="16.149999999999999" customHeight="1" x14ac:dyDescent="0.2">
      <c r="B33" s="107" t="s">
        <v>11</v>
      </c>
      <c r="C33" s="606"/>
      <c r="D33" s="297" t="s">
        <v>59</v>
      </c>
      <c r="E33" s="296">
        <f t="shared" si="1"/>
        <v>0</v>
      </c>
      <c r="F33" s="288"/>
      <c r="G33" s="288"/>
      <c r="H33" s="300"/>
      <c r="I33" s="288"/>
      <c r="J33" s="288"/>
      <c r="K33" s="288"/>
      <c r="L33" s="288"/>
      <c r="M33" s="288"/>
      <c r="N33" s="294" t="s">
        <v>262</v>
      </c>
      <c r="O33" s="37"/>
    </row>
    <row r="34" spans="2:15" ht="16.149999999999999" customHeight="1" x14ac:dyDescent="0.2">
      <c r="B34" s="107" t="s">
        <v>12</v>
      </c>
      <c r="C34" s="606"/>
      <c r="D34" s="297" t="s">
        <v>234</v>
      </c>
      <c r="E34" s="296">
        <f t="shared" si="1"/>
        <v>0</v>
      </c>
      <c r="F34" s="288"/>
      <c r="G34" s="288"/>
      <c r="H34" s="300"/>
      <c r="I34" s="288"/>
      <c r="J34" s="288"/>
      <c r="K34" s="288"/>
      <c r="L34" s="288"/>
      <c r="M34" s="298">
        <f>-H34</f>
        <v>0</v>
      </c>
      <c r="N34" s="294" t="s">
        <v>263</v>
      </c>
      <c r="O34" s="37"/>
    </row>
    <row r="35" spans="2:15" ht="16.149999999999999" customHeight="1" x14ac:dyDescent="0.2">
      <c r="B35" s="107" t="s">
        <v>264</v>
      </c>
      <c r="C35" s="606"/>
      <c r="D35" s="297" t="s">
        <v>1</v>
      </c>
      <c r="E35" s="296">
        <f t="shared" si="1"/>
        <v>0</v>
      </c>
      <c r="F35" s="288"/>
      <c r="G35" s="288"/>
      <c r="H35" s="288"/>
      <c r="I35" s="288"/>
      <c r="J35" s="288"/>
      <c r="K35" s="288"/>
      <c r="L35" s="288"/>
      <c r="M35" s="288"/>
      <c r="N35" s="294" t="s">
        <v>265</v>
      </c>
      <c r="O35" s="37"/>
    </row>
    <row r="36" spans="2:15" ht="16.149999999999999" customHeight="1" x14ac:dyDescent="0.2">
      <c r="B36" s="107" t="s">
        <v>266</v>
      </c>
      <c r="C36" s="606"/>
      <c r="D36" s="297" t="s">
        <v>1</v>
      </c>
      <c r="E36" s="296">
        <f t="shared" si="1"/>
        <v>0</v>
      </c>
      <c r="F36" s="288"/>
      <c r="G36" s="288"/>
      <c r="H36" s="288"/>
      <c r="I36" s="288"/>
      <c r="J36" s="288"/>
      <c r="K36" s="288"/>
      <c r="L36" s="288"/>
      <c r="M36" s="288"/>
      <c r="N36" s="294" t="s">
        <v>267</v>
      </c>
      <c r="O36" s="37"/>
    </row>
    <row r="37" spans="2:15" ht="16.149999999999999" customHeight="1" x14ac:dyDescent="0.2">
      <c r="B37" s="107" t="s">
        <v>118</v>
      </c>
      <c r="C37" s="606"/>
      <c r="D37" s="297" t="s">
        <v>1</v>
      </c>
      <c r="E37" s="296">
        <f t="shared" si="1"/>
        <v>0</v>
      </c>
      <c r="F37" s="300"/>
      <c r="G37" s="288"/>
      <c r="H37" s="300"/>
      <c r="I37" s="300"/>
      <c r="J37" s="300"/>
      <c r="K37" s="300"/>
      <c r="L37" s="300"/>
      <c r="M37" s="300"/>
      <c r="N37" s="294" t="s">
        <v>268</v>
      </c>
      <c r="O37" s="37"/>
    </row>
    <row r="38" spans="2:15" ht="16.149999999999999" customHeight="1" x14ac:dyDescent="0.2">
      <c r="B38" s="670" t="s">
        <v>269</v>
      </c>
      <c r="C38" s="83"/>
      <c r="D38" s="302" t="s">
        <v>1</v>
      </c>
      <c r="E38" s="296">
        <f>SUM(F38:M38)</f>
        <v>0</v>
      </c>
      <c r="F38" s="300"/>
      <c r="G38" s="288"/>
      <c r="H38" s="288"/>
      <c r="I38" s="288"/>
      <c r="J38" s="288"/>
      <c r="K38" s="288"/>
      <c r="L38" s="288"/>
      <c r="M38" s="298">
        <f>-F38</f>
        <v>0</v>
      </c>
      <c r="N38" s="294" t="s">
        <v>270</v>
      </c>
      <c r="O38" s="37"/>
    </row>
    <row r="39" spans="2:15" ht="16.149999999999999" customHeight="1" thickBot="1" x14ac:dyDescent="0.25">
      <c r="B39" s="87" t="s">
        <v>271</v>
      </c>
      <c r="C39" s="32"/>
      <c r="D39" s="297" t="s">
        <v>1</v>
      </c>
      <c r="E39" s="296">
        <f>SUM(F39:M39)</f>
        <v>0</v>
      </c>
      <c r="F39" s="556"/>
      <c r="G39" s="556"/>
      <c r="H39" s="556"/>
      <c r="I39" s="556"/>
      <c r="J39" s="556"/>
      <c r="K39" s="556"/>
      <c r="L39" s="556"/>
      <c r="M39" s="556"/>
      <c r="N39" s="294" t="s">
        <v>272</v>
      </c>
      <c r="O39" s="37"/>
    </row>
    <row r="40" spans="2:15" ht="16.149999999999999" customHeight="1" thickBot="1" x14ac:dyDescent="0.25">
      <c r="B40" s="89" t="s">
        <v>2470</v>
      </c>
      <c r="C40" s="69"/>
      <c r="D40" s="265" t="s">
        <v>1</v>
      </c>
      <c r="E40" s="276">
        <f>SUM(F40:M40)</f>
        <v>0</v>
      </c>
      <c r="F40" s="276">
        <f>SUM(F11:F39)</f>
        <v>0</v>
      </c>
      <c r="G40" s="276">
        <f t="shared" ref="G40:M40" si="2">SUM(G11:G39)</f>
        <v>0</v>
      </c>
      <c r="H40" s="276">
        <f t="shared" si="2"/>
        <v>0</v>
      </c>
      <c r="I40" s="276">
        <f t="shared" si="2"/>
        <v>0</v>
      </c>
      <c r="J40" s="276">
        <f t="shared" si="2"/>
        <v>0</v>
      </c>
      <c r="K40" s="276">
        <f t="shared" si="2"/>
        <v>0</v>
      </c>
      <c r="L40" s="276">
        <f t="shared" si="2"/>
        <v>0</v>
      </c>
      <c r="M40" s="276">
        <f t="shared" si="2"/>
        <v>0</v>
      </c>
      <c r="N40" s="294" t="s">
        <v>273</v>
      </c>
      <c r="O40" s="37"/>
    </row>
    <row r="41" spans="2:15" ht="16.149999999999999" customHeight="1" thickTop="1" thickBot="1" x14ac:dyDescent="0.25">
      <c r="B41" s="45"/>
      <c r="C41" s="45"/>
      <c r="D41" s="45"/>
      <c r="E41" s="45"/>
      <c r="F41" s="45"/>
      <c r="G41" s="45"/>
      <c r="H41" s="45"/>
      <c r="I41" s="45"/>
      <c r="J41" s="45"/>
      <c r="K41" s="45"/>
      <c r="L41" s="45"/>
      <c r="M41" s="45"/>
      <c r="N41" s="46"/>
    </row>
    <row r="42" spans="2:15" ht="16.149999999999999" customHeight="1" thickTop="1" thickBot="1" x14ac:dyDescent="0.25">
      <c r="B42" s="21"/>
      <c r="L42" s="506" t="s">
        <v>2455</v>
      </c>
      <c r="M42" s="509">
        <v>2</v>
      </c>
    </row>
    <row r="43" spans="2:15" ht="16.149999999999999" customHeight="1" thickTop="1" thickBot="1" x14ac:dyDescent="0.25">
      <c r="B43" s="35"/>
      <c r="C43" s="35"/>
      <c r="D43" s="35"/>
      <c r="E43" s="35"/>
      <c r="F43" s="785" t="s">
        <v>9</v>
      </c>
      <c r="G43" s="786"/>
      <c r="H43" s="785" t="s">
        <v>8</v>
      </c>
      <c r="I43" s="787"/>
      <c r="J43" s="787"/>
      <c r="K43" s="787"/>
      <c r="L43" s="787"/>
      <c r="M43" s="786"/>
      <c r="N43" s="35"/>
    </row>
    <row r="44" spans="2:15" ht="16.149999999999999" customHeight="1" thickTop="1" x14ac:dyDescent="0.2">
      <c r="B44" s="48" t="s">
        <v>2465</v>
      </c>
      <c r="C44" s="49"/>
      <c r="D44" s="49"/>
      <c r="E44" s="290" t="s">
        <v>274</v>
      </c>
      <c r="F44" s="290" t="s">
        <v>275</v>
      </c>
      <c r="G44" s="290" t="s">
        <v>276</v>
      </c>
      <c r="H44" s="290" t="s">
        <v>277</v>
      </c>
      <c r="I44" s="290" t="s">
        <v>278</v>
      </c>
      <c r="J44" s="290" t="s">
        <v>279</v>
      </c>
      <c r="K44" s="290" t="s">
        <v>280</v>
      </c>
      <c r="L44" s="290" t="s">
        <v>281</v>
      </c>
      <c r="M44" s="290" t="s">
        <v>282</v>
      </c>
      <c r="N44" s="291" t="s">
        <v>55</v>
      </c>
      <c r="O44" s="37"/>
    </row>
    <row r="45" spans="2:15" ht="51" x14ac:dyDescent="0.2">
      <c r="B45" s="50"/>
      <c r="C45"/>
      <c r="D45" s="783" t="s">
        <v>2</v>
      </c>
      <c r="E45" s="27" t="s">
        <v>19</v>
      </c>
      <c r="F45" s="71" t="s">
        <v>209</v>
      </c>
      <c r="G45" s="27" t="s">
        <v>65</v>
      </c>
      <c r="H45" s="27" t="s">
        <v>220</v>
      </c>
      <c r="I45" s="27" t="s">
        <v>192</v>
      </c>
      <c r="J45" s="27" t="s">
        <v>194</v>
      </c>
      <c r="K45" s="27" t="s">
        <v>196</v>
      </c>
      <c r="L45" s="27" t="s">
        <v>198</v>
      </c>
      <c r="M45" s="27" t="s">
        <v>64</v>
      </c>
      <c r="N45" s="39"/>
      <c r="O45" s="37"/>
    </row>
    <row r="46" spans="2:15" ht="16.149999999999999" customHeight="1" x14ac:dyDescent="0.2">
      <c r="B46" s="50"/>
      <c r="C46"/>
      <c r="D46" s="783"/>
      <c r="E46" s="28" t="s">
        <v>1878</v>
      </c>
      <c r="F46" s="73" t="s">
        <v>1878</v>
      </c>
      <c r="G46" s="28" t="s">
        <v>1878</v>
      </c>
      <c r="H46" s="28" t="s">
        <v>1878</v>
      </c>
      <c r="I46" s="28" t="s">
        <v>1878</v>
      </c>
      <c r="J46" s="28" t="s">
        <v>1878</v>
      </c>
      <c r="K46" s="28" t="s">
        <v>1878</v>
      </c>
      <c r="L46" s="28" t="s">
        <v>1878</v>
      </c>
      <c r="M46" s="28" t="s">
        <v>1878</v>
      </c>
      <c r="N46" s="39"/>
      <c r="O46" s="37"/>
    </row>
    <row r="47" spans="2:15" ht="16.149999999999999" customHeight="1" thickBot="1" x14ac:dyDescent="0.25">
      <c r="B47" s="51"/>
      <c r="C47" s="13"/>
      <c r="D47" s="784"/>
      <c r="E47" s="30" t="s">
        <v>56</v>
      </c>
      <c r="F47" s="75" t="s">
        <v>56</v>
      </c>
      <c r="G47" s="30" t="s">
        <v>56</v>
      </c>
      <c r="H47" s="30" t="s">
        <v>56</v>
      </c>
      <c r="I47" s="30" t="s">
        <v>56</v>
      </c>
      <c r="J47" s="30" t="s">
        <v>56</v>
      </c>
      <c r="K47" s="30" t="s">
        <v>56</v>
      </c>
      <c r="L47" s="30" t="s">
        <v>56</v>
      </c>
      <c r="M47" s="30" t="s">
        <v>56</v>
      </c>
      <c r="N47" s="294" t="s">
        <v>57</v>
      </c>
      <c r="O47" s="37"/>
    </row>
    <row r="48" spans="2:15" ht="16.149999999999999" customHeight="1" x14ac:dyDescent="0.2">
      <c r="B48" s="60" t="s">
        <v>2471</v>
      </c>
      <c r="C48"/>
      <c r="D48" s="295" t="s">
        <v>1</v>
      </c>
      <c r="E48" s="296">
        <f>SUM(F48:M48)</f>
        <v>0</v>
      </c>
      <c r="F48" s="303"/>
      <c r="G48" s="303"/>
      <c r="H48" s="303"/>
      <c r="I48" s="303"/>
      <c r="J48" s="303"/>
      <c r="K48" s="303"/>
      <c r="L48" s="303"/>
      <c r="M48" s="303"/>
      <c r="N48" s="294" t="s">
        <v>221</v>
      </c>
      <c r="O48" s="37"/>
    </row>
    <row r="49" spans="2:15" ht="16.149999999999999" customHeight="1" thickBot="1" x14ac:dyDescent="0.25">
      <c r="B49" s="78" t="s">
        <v>222</v>
      </c>
      <c r="C49" s="32"/>
      <c r="D49" s="297" t="s">
        <v>1</v>
      </c>
      <c r="E49" s="296">
        <f>SUM(F49:M49)</f>
        <v>0</v>
      </c>
      <c r="F49" s="288"/>
      <c r="G49" s="303"/>
      <c r="H49" s="303"/>
      <c r="I49" s="303"/>
      <c r="J49" s="303"/>
      <c r="K49" s="303"/>
      <c r="L49" s="303"/>
      <c r="M49" s="303"/>
      <c r="N49" s="294" t="s">
        <v>223</v>
      </c>
      <c r="O49" s="37"/>
    </row>
    <row r="50" spans="2:15" ht="16.149999999999999" customHeight="1" x14ac:dyDescent="0.2">
      <c r="B50" s="57" t="s">
        <v>2472</v>
      </c>
      <c r="C50" s="86"/>
      <c r="D50" s="297" t="s">
        <v>1</v>
      </c>
      <c r="E50" s="276">
        <f>SUM(F50:M50)</f>
        <v>0</v>
      </c>
      <c r="F50" s="276">
        <f>SUM(F48:F49)</f>
        <v>0</v>
      </c>
      <c r="G50" s="276">
        <f>SUM(G49:G49)</f>
        <v>0</v>
      </c>
      <c r="H50" s="276">
        <f t="shared" ref="H50:M50" si="3">SUM(H48:H49)</f>
        <v>0</v>
      </c>
      <c r="I50" s="276">
        <f t="shared" si="3"/>
        <v>0</v>
      </c>
      <c r="J50" s="276">
        <f t="shared" si="3"/>
        <v>0</v>
      </c>
      <c r="K50" s="276">
        <f t="shared" si="3"/>
        <v>0</v>
      </c>
      <c r="L50" s="276">
        <f t="shared" si="3"/>
        <v>0</v>
      </c>
      <c r="M50" s="276">
        <f t="shared" si="3"/>
        <v>0</v>
      </c>
      <c r="N50" s="294" t="s">
        <v>224</v>
      </c>
      <c r="O50" s="37"/>
    </row>
    <row r="51" spans="2:15" ht="16.149999999999999" customHeight="1" x14ac:dyDescent="0.2">
      <c r="B51" s="59" t="s">
        <v>283</v>
      </c>
      <c r="C51" s="301" t="s">
        <v>0</v>
      </c>
      <c r="D51" s="297" t="s">
        <v>1</v>
      </c>
      <c r="E51" s="296">
        <f>SUM(F51:M51)</f>
        <v>0</v>
      </c>
      <c r="F51" s="303"/>
      <c r="G51" s="303"/>
      <c r="H51" s="288"/>
      <c r="I51" s="303"/>
      <c r="J51" s="288"/>
      <c r="K51" s="288"/>
      <c r="L51" s="288"/>
      <c r="M51" s="303"/>
      <c r="N51" s="294" t="s">
        <v>226</v>
      </c>
      <c r="O51" s="37"/>
    </row>
    <row r="52" spans="2:15" ht="16.149999999999999" customHeight="1" x14ac:dyDescent="0.2">
      <c r="B52" s="59" t="s">
        <v>227</v>
      </c>
      <c r="C52"/>
      <c r="D52" s="297" t="s">
        <v>1</v>
      </c>
      <c r="E52" s="296">
        <f t="shared" ref="E52:E77" si="4">SUM(F52:M52)</f>
        <v>0</v>
      </c>
      <c r="F52" s="557"/>
      <c r="G52" s="557"/>
      <c r="H52" s="557"/>
      <c r="I52" s="557"/>
      <c r="J52" s="557"/>
      <c r="K52" s="557"/>
      <c r="L52" s="557"/>
      <c r="M52" s="557"/>
      <c r="N52" s="294" t="s">
        <v>228</v>
      </c>
      <c r="O52" s="37"/>
    </row>
    <row r="53" spans="2:15" ht="16.149999999999999" customHeight="1" x14ac:dyDescent="0.2">
      <c r="B53" s="59" t="s">
        <v>229</v>
      </c>
      <c r="C53" s="32"/>
      <c r="D53" s="297" t="s">
        <v>1</v>
      </c>
      <c r="E53" s="296">
        <f>SUM(F53:M53)</f>
        <v>0</v>
      </c>
      <c r="F53" s="303"/>
      <c r="G53" s="298">
        <f>'TAC02 SoCI'!F48</f>
        <v>0</v>
      </c>
      <c r="H53" s="288"/>
      <c r="I53" s="288"/>
      <c r="J53" s="288"/>
      <c r="K53" s="288"/>
      <c r="L53" s="288"/>
      <c r="M53" s="298">
        <f>'TAC02 SoCI'!F25-G53-F53</f>
        <v>0</v>
      </c>
      <c r="N53" s="294" t="s">
        <v>230</v>
      </c>
      <c r="O53" s="37"/>
    </row>
    <row r="54" spans="2:15" ht="15.4" customHeight="1" x14ac:dyDescent="0.2">
      <c r="B54" s="87" t="s">
        <v>231</v>
      </c>
      <c r="C54" s="32"/>
      <c r="D54" s="297" t="s">
        <v>1</v>
      </c>
      <c r="E54" s="296">
        <f>SUM(F54:M54)</f>
        <v>0</v>
      </c>
      <c r="F54" s="288"/>
      <c r="G54" s="288"/>
      <c r="H54" s="288"/>
      <c r="I54" s="288"/>
      <c r="J54" s="288"/>
      <c r="K54" s="288"/>
      <c r="L54" s="288"/>
      <c r="M54" s="303"/>
      <c r="N54" s="294" t="s">
        <v>232</v>
      </c>
      <c r="O54" s="37"/>
    </row>
    <row r="55" spans="2:15" ht="16.149999999999999" customHeight="1" x14ac:dyDescent="0.2">
      <c r="B55" s="78" t="s">
        <v>233</v>
      </c>
      <c r="C55"/>
      <c r="D55" s="297" t="s">
        <v>234</v>
      </c>
      <c r="E55" s="296">
        <f t="shared" si="4"/>
        <v>0</v>
      </c>
      <c r="F55" s="288"/>
      <c r="G55" s="303"/>
      <c r="H55" s="303"/>
      <c r="I55" s="303"/>
      <c r="J55" s="303"/>
      <c r="K55" s="303"/>
      <c r="L55" s="303"/>
      <c r="M55" s="298">
        <f>-SUM(G55:L55)</f>
        <v>0</v>
      </c>
      <c r="N55" s="294" t="s">
        <v>235</v>
      </c>
      <c r="O55" s="37"/>
    </row>
    <row r="56" spans="2:15" ht="16.149999999999999" customHeight="1" x14ac:dyDescent="0.2">
      <c r="B56" s="670" t="s">
        <v>236</v>
      </c>
      <c r="C56" s="83"/>
      <c r="D56" s="297" t="s">
        <v>234</v>
      </c>
      <c r="E56" s="296">
        <f t="shared" si="4"/>
        <v>0</v>
      </c>
      <c r="F56" s="303"/>
      <c r="G56" s="288"/>
      <c r="H56" s="288"/>
      <c r="I56" s="288"/>
      <c r="J56" s="288"/>
      <c r="K56" s="288"/>
      <c r="L56" s="288"/>
      <c r="M56" s="565">
        <f>-F56</f>
        <v>0</v>
      </c>
      <c r="N56" s="294" t="s">
        <v>237</v>
      </c>
      <c r="O56" s="37"/>
    </row>
    <row r="57" spans="2:15" ht="25.5" x14ac:dyDescent="0.2">
      <c r="B57" s="43" t="s">
        <v>238</v>
      </c>
      <c r="C57" s="32"/>
      <c r="D57" s="297" t="s">
        <v>234</v>
      </c>
      <c r="E57" s="296">
        <f t="shared" si="4"/>
        <v>0</v>
      </c>
      <c r="F57" s="288"/>
      <c r="G57" s="288"/>
      <c r="H57" s="288"/>
      <c r="I57" s="303"/>
      <c r="J57" s="288"/>
      <c r="K57" s="288"/>
      <c r="L57" s="288"/>
      <c r="M57" s="298">
        <f>-I57</f>
        <v>0</v>
      </c>
      <c r="N57" s="294" t="s">
        <v>239</v>
      </c>
      <c r="O57" s="37"/>
    </row>
    <row r="58" spans="2:15" ht="16.149999999999999" customHeight="1" x14ac:dyDescent="0.2">
      <c r="B58" s="59" t="s">
        <v>240</v>
      </c>
      <c r="C58" s="32"/>
      <c r="D58" s="297" t="s">
        <v>234</v>
      </c>
      <c r="E58" s="296">
        <f t="shared" si="4"/>
        <v>0</v>
      </c>
      <c r="F58" s="288"/>
      <c r="G58" s="303"/>
      <c r="H58" s="288"/>
      <c r="I58" s="303"/>
      <c r="J58" s="303"/>
      <c r="K58" s="303"/>
      <c r="L58" s="303"/>
      <c r="M58" s="298">
        <f>-SUM(F58:L58)</f>
        <v>0</v>
      </c>
      <c r="N58" s="294" t="s">
        <v>241</v>
      </c>
      <c r="O58" s="37"/>
    </row>
    <row r="59" spans="2:15" ht="16.149999999999999" customHeight="1" x14ac:dyDescent="0.2">
      <c r="B59" s="56" t="s">
        <v>242</v>
      </c>
      <c r="C59" s="86"/>
      <c r="D59" s="297" t="s">
        <v>1</v>
      </c>
      <c r="E59" s="296">
        <f t="shared" si="4"/>
        <v>0</v>
      </c>
      <c r="F59" s="288"/>
      <c r="G59" s="288"/>
      <c r="H59" s="288"/>
      <c r="I59" s="303"/>
      <c r="J59" s="288"/>
      <c r="K59" s="288"/>
      <c r="L59" s="288"/>
      <c r="M59" s="288"/>
      <c r="N59" s="294" t="s">
        <v>243</v>
      </c>
      <c r="O59" s="37"/>
    </row>
    <row r="60" spans="2:15" ht="16.149999999999999" customHeight="1" x14ac:dyDescent="0.2">
      <c r="B60" s="59" t="s">
        <v>244</v>
      </c>
      <c r="C60" s="86"/>
      <c r="D60" s="297" t="s">
        <v>61</v>
      </c>
      <c r="E60" s="296">
        <f t="shared" si="4"/>
        <v>0</v>
      </c>
      <c r="F60" s="288"/>
      <c r="G60" s="288"/>
      <c r="H60" s="288"/>
      <c r="I60" s="303"/>
      <c r="J60" s="288"/>
      <c r="K60" s="288"/>
      <c r="L60" s="288"/>
      <c r="M60" s="288"/>
      <c r="N60" s="294" t="s">
        <v>245</v>
      </c>
      <c r="O60" s="37"/>
    </row>
    <row r="61" spans="2:15" ht="16.149999999999999" customHeight="1" x14ac:dyDescent="0.2">
      <c r="B61" s="59" t="s">
        <v>246</v>
      </c>
      <c r="C61" s="86"/>
      <c r="D61" s="297" t="s">
        <v>61</v>
      </c>
      <c r="E61" s="296">
        <f t="shared" si="4"/>
        <v>0</v>
      </c>
      <c r="F61" s="288"/>
      <c r="G61" s="288"/>
      <c r="H61" s="288"/>
      <c r="I61" s="303"/>
      <c r="J61" s="288"/>
      <c r="K61" s="288"/>
      <c r="L61" s="288"/>
      <c r="M61" s="288"/>
      <c r="N61" s="294" t="s">
        <v>247</v>
      </c>
      <c r="O61" s="37"/>
    </row>
    <row r="62" spans="2:15" ht="16.149999999999999" customHeight="1" x14ac:dyDescent="0.2">
      <c r="B62" s="59" t="s">
        <v>248</v>
      </c>
      <c r="C62" s="86"/>
      <c r="D62" s="299" t="s">
        <v>61</v>
      </c>
      <c r="E62" s="296">
        <f>SUM(F62:M62)</f>
        <v>0</v>
      </c>
      <c r="F62" s="288"/>
      <c r="G62" s="288"/>
      <c r="H62" s="288"/>
      <c r="I62" s="303"/>
      <c r="J62" s="288"/>
      <c r="K62" s="288"/>
      <c r="L62" s="288"/>
      <c r="M62" s="288"/>
      <c r="N62" s="294" t="s">
        <v>249</v>
      </c>
      <c r="O62" s="37"/>
    </row>
    <row r="63" spans="2:15" ht="16.149999999999999" customHeight="1" x14ac:dyDescent="0.2">
      <c r="B63" s="670" t="s">
        <v>250</v>
      </c>
      <c r="C63" s="83"/>
      <c r="D63" s="297" t="s">
        <v>1</v>
      </c>
      <c r="E63" s="296">
        <f t="shared" si="4"/>
        <v>0</v>
      </c>
      <c r="F63" s="303"/>
      <c r="G63" s="288"/>
      <c r="H63" s="288"/>
      <c r="I63" s="288"/>
      <c r="J63" s="288"/>
      <c r="K63" s="288"/>
      <c r="L63" s="288"/>
      <c r="M63" s="288"/>
      <c r="N63" s="294" t="s">
        <v>251</v>
      </c>
      <c r="O63" s="37"/>
    </row>
    <row r="64" spans="2:15" ht="16.149999999999999" customHeight="1" x14ac:dyDescent="0.2">
      <c r="B64" s="624" t="s">
        <v>252</v>
      </c>
      <c r="C64" s="606"/>
      <c r="D64" s="297" t="s">
        <v>234</v>
      </c>
      <c r="E64" s="296">
        <f t="shared" si="4"/>
        <v>0</v>
      </c>
      <c r="F64" s="288"/>
      <c r="G64" s="288"/>
      <c r="H64" s="288"/>
      <c r="I64" s="303"/>
      <c r="J64" s="288"/>
      <c r="K64" s="288"/>
      <c r="L64" s="288"/>
      <c r="M64" s="298">
        <f>-I64</f>
        <v>0</v>
      </c>
      <c r="N64" s="294" t="s">
        <v>253</v>
      </c>
      <c r="O64" s="37"/>
    </row>
    <row r="65" spans="2:15" ht="16.149999999999999" customHeight="1" x14ac:dyDescent="0.2">
      <c r="B65" s="92" t="s">
        <v>109</v>
      </c>
      <c r="C65" s="606"/>
      <c r="D65" s="297" t="s">
        <v>1</v>
      </c>
      <c r="E65" s="296">
        <f t="shared" si="4"/>
        <v>0</v>
      </c>
      <c r="F65" s="288"/>
      <c r="G65" s="288"/>
      <c r="H65" s="288"/>
      <c r="I65" s="288"/>
      <c r="J65" s="288"/>
      <c r="K65" s="288"/>
      <c r="L65" s="288"/>
      <c r="M65" s="298">
        <f>SUM('TAC15 Investments &amp; groups'!G46:H46)</f>
        <v>0</v>
      </c>
      <c r="N65" s="294" t="s">
        <v>254</v>
      </c>
      <c r="O65" s="37"/>
    </row>
    <row r="66" spans="2:15" ht="16.149999999999999" customHeight="1" x14ac:dyDescent="0.2">
      <c r="B66" s="81" t="s">
        <v>2592</v>
      </c>
      <c r="C66" s="606"/>
      <c r="D66" s="297" t="s">
        <v>1</v>
      </c>
      <c r="E66" s="296">
        <f t="shared" si="4"/>
        <v>0</v>
      </c>
      <c r="F66" s="303"/>
      <c r="G66" s="288"/>
      <c r="H66" s="288"/>
      <c r="I66" s="288"/>
      <c r="J66" s="298">
        <f>'TAC15 Investments &amp; groups'!G64</f>
        <v>0</v>
      </c>
      <c r="K66" s="288"/>
      <c r="L66" s="288"/>
      <c r="M66" s="288"/>
      <c r="N66" s="294" t="s">
        <v>255</v>
      </c>
      <c r="O66" s="37"/>
    </row>
    <row r="67" spans="2:15" ht="25.5" x14ac:dyDescent="0.2">
      <c r="B67" s="120" t="s">
        <v>2591</v>
      </c>
      <c r="C67" s="606"/>
      <c r="D67" s="297" t="s">
        <v>1</v>
      </c>
      <c r="E67" s="296">
        <f>SUM(F67:M67)</f>
        <v>0</v>
      </c>
      <c r="F67" s="303"/>
      <c r="G67" s="288"/>
      <c r="H67" s="288"/>
      <c r="I67" s="288"/>
      <c r="J67" s="298">
        <f>'TAC15 Investments &amp; groups'!G65</f>
        <v>0</v>
      </c>
      <c r="K67" s="288"/>
      <c r="L67" s="288"/>
      <c r="M67" s="288"/>
      <c r="N67" s="294" t="s">
        <v>256</v>
      </c>
      <c r="O67" s="37"/>
    </row>
    <row r="68" spans="2:15" ht="25.5" x14ac:dyDescent="0.2">
      <c r="B68" s="120" t="s">
        <v>2593</v>
      </c>
      <c r="C68" s="603"/>
      <c r="D68" s="297" t="s">
        <v>1</v>
      </c>
      <c r="E68" s="296">
        <f t="shared" si="4"/>
        <v>0</v>
      </c>
      <c r="F68" s="303"/>
      <c r="G68" s="288"/>
      <c r="H68" s="288"/>
      <c r="I68" s="288"/>
      <c r="J68" s="303"/>
      <c r="K68" s="288"/>
      <c r="L68" s="288"/>
      <c r="M68" s="288"/>
      <c r="N68" s="294" t="s">
        <v>257</v>
      </c>
      <c r="O68" s="37"/>
    </row>
    <row r="69" spans="2:15" ht="16.149999999999999" customHeight="1" x14ac:dyDescent="0.2">
      <c r="B69" s="90" t="s">
        <v>123</v>
      </c>
      <c r="C69" s="301" t="s">
        <v>0</v>
      </c>
      <c r="D69" s="297" t="s">
        <v>1</v>
      </c>
      <c r="E69" s="296">
        <f t="shared" si="4"/>
        <v>0</v>
      </c>
      <c r="F69" s="288"/>
      <c r="G69" s="288"/>
      <c r="H69" s="288"/>
      <c r="I69" s="288"/>
      <c r="J69" s="288"/>
      <c r="K69" s="303"/>
      <c r="L69" s="288"/>
      <c r="M69" s="288"/>
      <c r="N69" s="294" t="s">
        <v>258</v>
      </c>
      <c r="O69" s="37"/>
    </row>
    <row r="70" spans="2:15" ht="16.149999999999999" customHeight="1" x14ac:dyDescent="0.2">
      <c r="B70" s="59" t="s">
        <v>112</v>
      </c>
      <c r="C70" s="304"/>
      <c r="D70" s="297" t="s">
        <v>1</v>
      </c>
      <c r="E70" s="296">
        <f t="shared" si="4"/>
        <v>0</v>
      </c>
      <c r="F70" s="288"/>
      <c r="G70" s="288"/>
      <c r="H70" s="288"/>
      <c r="I70" s="303"/>
      <c r="J70" s="288"/>
      <c r="K70" s="303"/>
      <c r="L70" s="303"/>
      <c r="M70" s="303"/>
      <c r="N70" s="294" t="s">
        <v>259</v>
      </c>
      <c r="O70" s="37"/>
    </row>
    <row r="71" spans="2:15" ht="16.149999999999999" customHeight="1" x14ac:dyDescent="0.2">
      <c r="B71" s="56" t="s">
        <v>41</v>
      </c>
      <c r="C71" s="86"/>
      <c r="D71" s="297" t="s">
        <v>1</v>
      </c>
      <c r="E71" s="296">
        <f t="shared" si="4"/>
        <v>0</v>
      </c>
      <c r="F71" s="288"/>
      <c r="G71" s="288"/>
      <c r="H71" s="288"/>
      <c r="I71" s="288"/>
      <c r="J71" s="288"/>
      <c r="K71" s="303"/>
      <c r="L71" s="288"/>
      <c r="M71" s="303"/>
      <c r="N71" s="294" t="s">
        <v>260</v>
      </c>
      <c r="O71" s="37"/>
    </row>
    <row r="72" spans="2:15" ht="16.149999999999999" customHeight="1" x14ac:dyDescent="0.2">
      <c r="B72" s="59" t="s">
        <v>10</v>
      </c>
      <c r="C72" s="86"/>
      <c r="D72" s="297" t="s">
        <v>61</v>
      </c>
      <c r="E72" s="296">
        <f t="shared" si="4"/>
        <v>0</v>
      </c>
      <c r="F72" s="288"/>
      <c r="G72" s="288"/>
      <c r="H72" s="303"/>
      <c r="I72" s="288"/>
      <c r="J72" s="288"/>
      <c r="K72" s="288"/>
      <c r="L72" s="288"/>
      <c r="M72" s="288"/>
      <c r="N72" s="294" t="s">
        <v>261</v>
      </c>
      <c r="O72" s="37"/>
    </row>
    <row r="73" spans="2:15" ht="16.149999999999999" customHeight="1" x14ac:dyDescent="0.2">
      <c r="B73" s="59" t="s">
        <v>11</v>
      </c>
      <c r="C73" s="86"/>
      <c r="D73" s="297" t="s">
        <v>59</v>
      </c>
      <c r="E73" s="296">
        <f t="shared" si="4"/>
        <v>0</v>
      </c>
      <c r="F73" s="288"/>
      <c r="G73" s="288"/>
      <c r="H73" s="303"/>
      <c r="I73" s="288"/>
      <c r="J73" s="288"/>
      <c r="K73" s="288"/>
      <c r="L73" s="288"/>
      <c r="M73" s="288"/>
      <c r="N73" s="294" t="s">
        <v>262</v>
      </c>
      <c r="O73" s="37"/>
    </row>
    <row r="74" spans="2:15" ht="16.149999999999999" customHeight="1" x14ac:dyDescent="0.2">
      <c r="B74" s="56" t="s">
        <v>12</v>
      </c>
      <c r="C74" s="86"/>
      <c r="D74" s="297" t="s">
        <v>234</v>
      </c>
      <c r="E74" s="296">
        <f t="shared" si="4"/>
        <v>0</v>
      </c>
      <c r="F74" s="288"/>
      <c r="G74" s="288"/>
      <c r="H74" s="303"/>
      <c r="I74" s="288"/>
      <c r="J74" s="288"/>
      <c r="K74" s="288"/>
      <c r="L74" s="288"/>
      <c r="M74" s="298">
        <f>-H74</f>
        <v>0</v>
      </c>
      <c r="N74" s="294" t="s">
        <v>263</v>
      </c>
      <c r="O74" s="37"/>
    </row>
    <row r="75" spans="2:15" ht="16.149999999999999" customHeight="1" x14ac:dyDescent="0.2">
      <c r="B75" s="59" t="s">
        <v>284</v>
      </c>
      <c r="C75"/>
      <c r="D75" s="297" t="s">
        <v>1</v>
      </c>
      <c r="E75" s="296">
        <f t="shared" si="4"/>
        <v>0</v>
      </c>
      <c r="F75" s="288"/>
      <c r="G75" s="288"/>
      <c r="H75" s="303"/>
      <c r="I75" s="288"/>
      <c r="J75" s="288"/>
      <c r="K75" s="288"/>
      <c r="L75" s="288"/>
      <c r="M75" s="288"/>
      <c r="N75" s="294" t="s">
        <v>265</v>
      </c>
      <c r="O75" s="37"/>
    </row>
    <row r="76" spans="2:15" ht="16.149999999999999" customHeight="1" x14ac:dyDescent="0.2">
      <c r="B76" s="59" t="s">
        <v>266</v>
      </c>
      <c r="C76" s="32"/>
      <c r="D76" s="297" t="s">
        <v>1</v>
      </c>
      <c r="E76" s="296">
        <f t="shared" si="4"/>
        <v>0</v>
      </c>
      <c r="F76" s="288"/>
      <c r="G76" s="288"/>
      <c r="H76" s="288"/>
      <c r="I76" s="288"/>
      <c r="J76" s="288"/>
      <c r="K76" s="288"/>
      <c r="L76" s="288"/>
      <c r="M76" s="288"/>
      <c r="N76" s="294" t="s">
        <v>267</v>
      </c>
      <c r="O76" s="37"/>
    </row>
    <row r="77" spans="2:15" ht="16.149999999999999" customHeight="1" x14ac:dyDescent="0.2">
      <c r="B77" s="56" t="s">
        <v>118</v>
      </c>
      <c r="C77" s="32"/>
      <c r="D77" s="297" t="s">
        <v>1</v>
      </c>
      <c r="E77" s="296">
        <f t="shared" si="4"/>
        <v>0</v>
      </c>
      <c r="F77" s="303"/>
      <c r="G77" s="288"/>
      <c r="H77" s="303"/>
      <c r="I77" s="303"/>
      <c r="J77" s="303"/>
      <c r="K77" s="303"/>
      <c r="L77" s="303"/>
      <c r="M77" s="303"/>
      <c r="N77" s="294" t="s">
        <v>268</v>
      </c>
      <c r="O77" s="37"/>
    </row>
    <row r="78" spans="2:15" ht="16.149999999999999" customHeight="1" x14ac:dyDescent="0.2">
      <c r="B78" s="670" t="s">
        <v>269</v>
      </c>
      <c r="C78" s="83"/>
      <c r="D78" s="297" t="s">
        <v>1</v>
      </c>
      <c r="E78" s="296">
        <f>SUM(F78:M78)</f>
        <v>0</v>
      </c>
      <c r="F78" s="303"/>
      <c r="G78" s="288"/>
      <c r="H78" s="288"/>
      <c r="I78" s="288"/>
      <c r="J78" s="288"/>
      <c r="K78" s="288"/>
      <c r="L78" s="288"/>
      <c r="M78" s="298">
        <f>-F78</f>
        <v>0</v>
      </c>
      <c r="N78" s="294" t="s">
        <v>270</v>
      </c>
      <c r="O78" s="37"/>
    </row>
    <row r="79" spans="2:15" ht="16.149999999999999" customHeight="1" thickBot="1" x14ac:dyDescent="0.25">
      <c r="B79" s="59" t="s">
        <v>271</v>
      </c>
      <c r="C79" s="32"/>
      <c r="D79" s="297" t="s">
        <v>1</v>
      </c>
      <c r="E79" s="296">
        <f>SUM(F79:M79)</f>
        <v>0</v>
      </c>
      <c r="F79" s="557"/>
      <c r="G79" s="557"/>
      <c r="H79" s="557"/>
      <c r="I79" s="557"/>
      <c r="J79" s="557"/>
      <c r="K79" s="557"/>
      <c r="L79" s="557"/>
      <c r="M79" s="557"/>
      <c r="N79" s="294" t="s">
        <v>272</v>
      </c>
      <c r="O79" s="37"/>
    </row>
    <row r="80" spans="2:15" ht="16.149999999999999" customHeight="1" thickBot="1" x14ac:dyDescent="0.25">
      <c r="B80" s="68" t="s">
        <v>2469</v>
      </c>
      <c r="C80" s="69"/>
      <c r="D80" s="265" t="s">
        <v>1</v>
      </c>
      <c r="E80" s="276">
        <f>SUM(F80:M80)</f>
        <v>0</v>
      </c>
      <c r="F80" s="276">
        <f t="shared" ref="F80:M80" si="5">SUM(F50:F79)</f>
        <v>0</v>
      </c>
      <c r="G80" s="276">
        <f t="shared" si="5"/>
        <v>0</v>
      </c>
      <c r="H80" s="276">
        <f t="shared" si="5"/>
        <v>0</v>
      </c>
      <c r="I80" s="276">
        <f t="shared" si="5"/>
        <v>0</v>
      </c>
      <c r="J80" s="276">
        <f t="shared" si="5"/>
        <v>0</v>
      </c>
      <c r="K80" s="276">
        <f t="shared" si="5"/>
        <v>0</v>
      </c>
      <c r="L80" s="276">
        <f t="shared" si="5"/>
        <v>0</v>
      </c>
      <c r="M80" s="276">
        <f t="shared" si="5"/>
        <v>0</v>
      </c>
      <c r="N80" s="294" t="s">
        <v>273</v>
      </c>
      <c r="O80" s="37"/>
    </row>
    <row r="81" spans="2:14" ht="16.149999999999999" customHeight="1" thickTop="1" x14ac:dyDescent="0.2">
      <c r="B81" s="45"/>
      <c r="C81" s="45"/>
      <c r="D81" s="45"/>
      <c r="E81" s="45"/>
      <c r="F81" s="45"/>
      <c r="G81" s="45"/>
      <c r="H81" s="45"/>
      <c r="I81" s="45"/>
      <c r="J81" s="45"/>
      <c r="K81" s="45"/>
      <c r="L81" s="45"/>
      <c r="M81" s="45"/>
      <c r="N81" s="46"/>
    </row>
    <row r="82" spans="2:14" ht="16.149999999999999" customHeight="1" x14ac:dyDescent="0.2">
      <c r="F82" s="217"/>
    </row>
  </sheetData>
  <sheetProtection algorithmName="SHA-512" hashValue="m2w6l+XttTt8i7dmVJNyK3XAUTLfMGVfeusSQXmTr46xXEptD4wW8XokkHjbCno4CJg6OgZp/NAKBK4634T/Ag==" saltValue="jE3OzrroIBZ+jDyJpGAt6A==" spinCount="100000" sheet="1" objects="1" scenarios="1"/>
  <mergeCells count="7">
    <mergeCell ref="D45:D47"/>
    <mergeCell ref="F6:G6"/>
    <mergeCell ref="H6:M6"/>
    <mergeCell ref="D8:D10"/>
    <mergeCell ref="B12:C12"/>
    <mergeCell ref="F43:G43"/>
    <mergeCell ref="H43:M43"/>
  </mergeCells>
  <phoneticPr fontId="31" type="noConversion"/>
  <dataValidations count="2">
    <dataValidation allowBlank="1" showInputMessage="1" showErrorMessage="1" promptTitle="Foreign exchange gains/losses" prompt="Foreign exchange gains and losses recognised in OCI should be in accordance with IAS 21. This will include the gains/losses made on retranslation of an investment in an overseas operation denominated in a foreign currency." sqref="C29 C69" xr:uid="{DC2ACFD7-3B89-408B-8C66-26FA551386E0}"/>
    <dataValidation allowBlank="1" showInputMessage="1" showErrorMessage="1" promptTitle="IFRS 16 implementation" prompt="Adjustments to reserves on implementation of IFRS 16 are expected to be limited to peppercorn leases, capitalised initial direct costs, initial impairments (not already recognised as onerous lease provisions) and immaterial subsidiary differences." sqref="C51" xr:uid="{80316B61-7E78-49A1-8E5F-EA8CBA775D26}"/>
  </dataValidations>
  <pageMargins left="0.7" right="0.7" top="0.75" bottom="0.75" header="0.3" footer="0.3"/>
  <pageSetup paperSize="9" scale="45" orientation="landscape" r:id="rId1"/>
  <rowBreaks count="1" manualBreakCount="1">
    <brk id="42" min="1"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6C66E-0ED4-4451-98A5-6AAE0E6F2D81}">
  <sheetPr codeName="Sheet63">
    <tabColor theme="2"/>
    <pageSetUpPr fitToPage="1"/>
  </sheetPr>
  <dimension ref="B1:I79"/>
  <sheetViews>
    <sheetView showGridLines="0" zoomScale="85" zoomScaleNormal="85" workbookViewId="0"/>
  </sheetViews>
  <sheetFormatPr defaultColWidth="9.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7" width="13.28515625" style="15" customWidth="1"/>
    <col min="8" max="8" width="7.28515625" style="15" customWidth="1"/>
    <col min="9" max="9" width="5.28515625" style="15" customWidth="1"/>
    <col min="10" max="34" width="13.28515625" style="15" customWidth="1"/>
    <col min="35" max="16384" width="9.28515625" style="15"/>
  </cols>
  <sheetData>
    <row r="1" spans="2:8" ht="18.75" customHeight="1" x14ac:dyDescent="0.2">
      <c r="B1" s="16"/>
    </row>
    <row r="2" spans="2:8" ht="18.75" customHeight="1" x14ac:dyDescent="0.25">
      <c r="B2" s="17" t="s">
        <v>2456</v>
      </c>
    </row>
    <row r="3" spans="2:8" ht="18.75" customHeight="1" x14ac:dyDescent="0.25">
      <c r="B3" s="17" t="str">
        <f ca="1">MID(CELL("filename",E3),FIND("]",CELL("filename",E4))+1,99)</f>
        <v>TAC05 SoCF</v>
      </c>
    </row>
    <row r="4" spans="2:8" ht="18.75" customHeight="1" thickBot="1" x14ac:dyDescent="0.25">
      <c r="B4" s="18" t="s">
        <v>3</v>
      </c>
    </row>
    <row r="5" spans="2:8" ht="16.149999999999999" customHeight="1" thickTop="1" thickBot="1" x14ac:dyDescent="0.25">
      <c r="B5" s="35"/>
      <c r="C5" s="35"/>
      <c r="D5" s="35"/>
      <c r="E5" s="35"/>
      <c r="F5" s="506" t="s">
        <v>2455</v>
      </c>
      <c r="G5" s="509">
        <v>1</v>
      </c>
    </row>
    <row r="6" spans="2:8" ht="16.149999999999999" customHeight="1" thickTop="1" x14ac:dyDescent="0.2">
      <c r="B6" s="48" t="s">
        <v>285</v>
      </c>
      <c r="C6" s="49"/>
      <c r="D6" s="49"/>
      <c r="E6" s="289" t="s">
        <v>286</v>
      </c>
      <c r="F6" s="290" t="s">
        <v>287</v>
      </c>
      <c r="G6" s="291" t="s">
        <v>55</v>
      </c>
      <c r="H6" s="37"/>
    </row>
    <row r="7" spans="2:8" ht="16.149999999999999" customHeight="1" x14ac:dyDescent="0.2">
      <c r="B7" s="50"/>
      <c r="C7"/>
      <c r="D7" s="783"/>
      <c r="E7" s="28" t="s">
        <v>2457</v>
      </c>
      <c r="F7" s="28" t="s">
        <v>1878</v>
      </c>
      <c r="G7" s="39"/>
      <c r="H7" s="37"/>
    </row>
    <row r="8" spans="2:8" ht="16.149999999999999" customHeight="1" thickBot="1" x14ac:dyDescent="0.25">
      <c r="B8" s="51"/>
      <c r="C8" s="13"/>
      <c r="D8" s="784"/>
      <c r="E8" s="52" t="s">
        <v>56</v>
      </c>
      <c r="F8" s="52" t="s">
        <v>56</v>
      </c>
      <c r="G8" s="294" t="s">
        <v>57</v>
      </c>
      <c r="H8" s="37"/>
    </row>
    <row r="9" spans="2:8" ht="16.149999999999999" customHeight="1" x14ac:dyDescent="0.2">
      <c r="B9" s="67" t="s">
        <v>288</v>
      </c>
      <c r="C9" s="76"/>
      <c r="D9"/>
      <c r="E9" s="1"/>
      <c r="F9" s="1"/>
      <c r="G9" s="40"/>
      <c r="H9" s="37"/>
    </row>
    <row r="10" spans="2:8" ht="16.149999999999999" customHeight="1" x14ac:dyDescent="0.2">
      <c r="B10" s="59" t="s">
        <v>289</v>
      </c>
      <c r="C10" s="32"/>
      <c r="D10" s="299" t="s">
        <v>1</v>
      </c>
      <c r="E10" s="298">
        <f>'TAC02 SoCI'!E13</f>
        <v>0</v>
      </c>
      <c r="F10" s="298">
        <f>'TAC02 SoCI'!F13</f>
        <v>0</v>
      </c>
      <c r="G10" s="294" t="s">
        <v>290</v>
      </c>
      <c r="H10" s="37"/>
    </row>
    <row r="11" spans="2:8" ht="16.149999999999999" customHeight="1" thickBot="1" x14ac:dyDescent="0.25">
      <c r="B11" s="59" t="s">
        <v>291</v>
      </c>
      <c r="C11" s="32"/>
      <c r="D11" s="299" t="s">
        <v>1</v>
      </c>
      <c r="E11" s="298">
        <f>SUM('TAC11 Finance &amp; other'!E91:E92)</f>
        <v>0</v>
      </c>
      <c r="F11" s="298">
        <f>SUM('TAC11 Finance &amp; other'!F91:F92)</f>
        <v>0</v>
      </c>
      <c r="G11" s="294" t="s">
        <v>292</v>
      </c>
      <c r="H11" s="37"/>
    </row>
    <row r="12" spans="2:8" ht="16.149999999999999" customHeight="1" x14ac:dyDescent="0.2">
      <c r="B12" s="57" t="s">
        <v>293</v>
      </c>
      <c r="C12" s="32"/>
      <c r="D12" s="299" t="s">
        <v>1</v>
      </c>
      <c r="E12" s="276">
        <f>SUM(E10:E11)</f>
        <v>0</v>
      </c>
      <c r="F12" s="276">
        <f>SUM(F10:F11)</f>
        <v>0</v>
      </c>
      <c r="G12" s="294" t="s">
        <v>294</v>
      </c>
      <c r="H12" s="37"/>
    </row>
    <row r="13" spans="2:8" ht="16.149999999999999" customHeight="1" x14ac:dyDescent="0.2">
      <c r="B13" s="60" t="s">
        <v>295</v>
      </c>
      <c r="C13"/>
      <c r="D13"/>
      <c r="E13" s="1"/>
      <c r="F13" s="1"/>
      <c r="G13" s="40"/>
      <c r="H13" s="37"/>
    </row>
    <row r="14" spans="2:8" ht="16.149999999999999" customHeight="1" x14ac:dyDescent="0.2">
      <c r="B14" s="59" t="s">
        <v>296</v>
      </c>
      <c r="C14" s="32"/>
      <c r="D14" s="299" t="s">
        <v>61</v>
      </c>
      <c r="E14" s="298">
        <f>SUM('TAC08 Op Exp'!E29:E30)</f>
        <v>0</v>
      </c>
      <c r="F14" s="298">
        <f>SUM('TAC08 Op Exp'!F29:F30)</f>
        <v>0</v>
      </c>
      <c r="G14" s="294" t="s">
        <v>297</v>
      </c>
      <c r="H14" s="37"/>
    </row>
    <row r="15" spans="2:8" ht="16.149999999999999" customHeight="1" x14ac:dyDescent="0.2">
      <c r="B15" s="59" t="s">
        <v>298</v>
      </c>
      <c r="C15"/>
      <c r="D15" s="299" t="s">
        <v>61</v>
      </c>
      <c r="E15" s="298">
        <f>'TAC08 Op Exp'!E31</f>
        <v>0</v>
      </c>
      <c r="F15" s="298">
        <f>'TAC08 Op Exp'!F31</f>
        <v>0</v>
      </c>
      <c r="G15" s="294" t="s">
        <v>299</v>
      </c>
      <c r="H15" s="37"/>
    </row>
    <row r="16" spans="2:8" ht="15.95" customHeight="1" x14ac:dyDescent="0.2">
      <c r="B16" s="90" t="s">
        <v>300</v>
      </c>
      <c r="C16" s="301" t="s">
        <v>0</v>
      </c>
      <c r="D16" s="299" t="s">
        <v>59</v>
      </c>
      <c r="E16" s="298">
        <f>-SUM('TAC07 Op Inc 2'!E20:E25)</f>
        <v>0</v>
      </c>
      <c r="F16" s="303"/>
      <c r="G16" s="294" t="s">
        <v>301</v>
      </c>
      <c r="H16" s="37"/>
    </row>
    <row r="17" spans="2:9" ht="16.149999999999999" customHeight="1" x14ac:dyDescent="0.2">
      <c r="B17" s="56" t="s">
        <v>302</v>
      </c>
      <c r="C17"/>
      <c r="D17" s="299" t="s">
        <v>59</v>
      </c>
      <c r="E17" s="298">
        <f>-'TAC07 Op Inc 2'!E33</f>
        <v>0</v>
      </c>
      <c r="F17" s="298">
        <f>-'TAC07 Op Inc 2'!F33</f>
        <v>0</v>
      </c>
      <c r="G17" s="294" t="s">
        <v>303</v>
      </c>
      <c r="H17" s="37"/>
    </row>
    <row r="18" spans="2:9" ht="25.5" x14ac:dyDescent="0.2">
      <c r="B18" s="90" t="s">
        <v>304</v>
      </c>
      <c r="C18" s="301" t="s">
        <v>0</v>
      </c>
      <c r="D18" s="299" t="s">
        <v>1</v>
      </c>
      <c r="E18" s="298">
        <f>-'TAC26 Pension'!E36-'TAC26 Pension'!E63</f>
        <v>0</v>
      </c>
      <c r="F18" s="298">
        <f>-'TAC26 Pension'!F36-'TAC26 Pension'!F63</f>
        <v>0</v>
      </c>
      <c r="G18" s="294" t="s">
        <v>305</v>
      </c>
      <c r="H18" s="37"/>
    </row>
    <row r="19" spans="2:9" ht="16.149999999999999" customHeight="1" x14ac:dyDescent="0.2">
      <c r="B19" s="55" t="s">
        <v>306</v>
      </c>
      <c r="C19" s="86"/>
      <c r="D19" s="299" t="s">
        <v>1</v>
      </c>
      <c r="E19" s="515"/>
      <c r="F19" s="516"/>
      <c r="G19" s="294" t="s">
        <v>307</v>
      </c>
      <c r="H19" s="37"/>
    </row>
    <row r="20" spans="2:9" ht="16.149999999999999" customHeight="1" x14ac:dyDescent="0.2">
      <c r="B20" s="59" t="s">
        <v>308</v>
      </c>
      <c r="C20" s="32"/>
      <c r="D20" s="299" t="s">
        <v>1</v>
      </c>
      <c r="E20" s="515"/>
      <c r="F20" s="516"/>
      <c r="G20" s="294" t="s">
        <v>309</v>
      </c>
      <c r="H20" s="37"/>
    </row>
    <row r="21" spans="2:9" ht="16.149999999999999" customHeight="1" x14ac:dyDescent="0.2">
      <c r="B21" s="59" t="s">
        <v>310</v>
      </c>
      <c r="C21" s="32"/>
      <c r="D21" s="299" t="s">
        <v>1</v>
      </c>
      <c r="E21" s="515"/>
      <c r="F21" s="516"/>
      <c r="G21" s="294" t="s">
        <v>311</v>
      </c>
      <c r="H21" s="37"/>
    </row>
    <row r="22" spans="2:9" ht="16.149999999999999" customHeight="1" x14ac:dyDescent="0.2">
      <c r="B22" s="59" t="s">
        <v>312</v>
      </c>
      <c r="C22" s="32"/>
      <c r="D22" s="299" t="s">
        <v>1</v>
      </c>
      <c r="E22" s="515"/>
      <c r="F22" s="516"/>
      <c r="G22" s="294" t="s">
        <v>313</v>
      </c>
      <c r="H22" s="37"/>
    </row>
    <row r="23" spans="2:9" ht="16.149999999999999" customHeight="1" x14ac:dyDescent="0.2">
      <c r="B23" s="56" t="s">
        <v>314</v>
      </c>
      <c r="C23"/>
      <c r="D23" s="299" t="s">
        <v>1</v>
      </c>
      <c r="E23" s="515"/>
      <c r="F23" s="516"/>
      <c r="G23" s="294" t="s">
        <v>315</v>
      </c>
      <c r="H23" s="37"/>
    </row>
    <row r="24" spans="2:9" ht="16.149999999999999" customHeight="1" x14ac:dyDescent="0.2">
      <c r="B24" s="59" t="s">
        <v>316</v>
      </c>
      <c r="C24" s="32"/>
      <c r="D24" s="299" t="s">
        <v>1</v>
      </c>
      <c r="E24" s="515"/>
      <c r="F24" s="516"/>
      <c r="G24" s="294" t="s">
        <v>317</v>
      </c>
      <c r="H24" s="37"/>
    </row>
    <row r="25" spans="2:9" ht="16.149999999999999" customHeight="1" x14ac:dyDescent="0.2">
      <c r="B25" s="670" t="s">
        <v>318</v>
      </c>
      <c r="C25" s="83"/>
      <c r="D25" s="299" t="s">
        <v>1</v>
      </c>
      <c r="E25" s="515"/>
      <c r="F25" s="516"/>
      <c r="G25" s="294" t="s">
        <v>319</v>
      </c>
      <c r="H25" s="37"/>
    </row>
    <row r="26" spans="2:9" ht="16.149999999999999" customHeight="1" x14ac:dyDescent="0.2">
      <c r="B26" s="59" t="s">
        <v>320</v>
      </c>
      <c r="C26" s="32"/>
      <c r="D26" s="299" t="s">
        <v>1</v>
      </c>
      <c r="E26" s="515"/>
      <c r="F26" s="516"/>
      <c r="G26" s="294" t="s">
        <v>321</v>
      </c>
      <c r="H26" s="37"/>
    </row>
    <row r="27" spans="2:9" ht="16.149999999999999" customHeight="1" x14ac:dyDescent="0.2">
      <c r="B27" s="43" t="s">
        <v>322</v>
      </c>
      <c r="C27" s="32"/>
      <c r="D27" s="299" t="s">
        <v>1</v>
      </c>
      <c r="E27" s="515"/>
      <c r="F27" s="516"/>
      <c r="G27" s="294" t="s">
        <v>323</v>
      </c>
      <c r="H27" s="37"/>
    </row>
    <row r="28" spans="2:9" ht="16.149999999999999" customHeight="1" x14ac:dyDescent="0.2">
      <c r="B28" s="670" t="s">
        <v>324</v>
      </c>
      <c r="C28" s="83"/>
      <c r="D28" s="299" t="s">
        <v>1</v>
      </c>
      <c r="E28" s="515"/>
      <c r="F28" s="516"/>
      <c r="G28" s="294" t="s">
        <v>325</v>
      </c>
      <c r="H28" s="37"/>
    </row>
    <row r="29" spans="2:9" ht="16.149999999999999" customHeight="1" thickBot="1" x14ac:dyDescent="0.25">
      <c r="B29" s="59" t="s">
        <v>326</v>
      </c>
      <c r="C29" s="32"/>
      <c r="D29" s="299" t="s">
        <v>1</v>
      </c>
      <c r="E29" s="515"/>
      <c r="F29" s="516"/>
      <c r="G29" s="294" t="s">
        <v>327</v>
      </c>
      <c r="H29" s="37"/>
      <c r="I29" s="20">
        <f>IF(AND(E29&lt;&gt;0,ISBLANK(#REF!)),"Please provide details",1)</f>
        <v>1</v>
      </c>
    </row>
    <row r="30" spans="2:9" ht="16.149999999999999" customHeight="1" x14ac:dyDescent="0.2">
      <c r="B30" s="57" t="s">
        <v>328</v>
      </c>
      <c r="C30" s="32"/>
      <c r="D30" s="299" t="s">
        <v>1</v>
      </c>
      <c r="E30" s="276">
        <f>SUM(E12:E29)</f>
        <v>0</v>
      </c>
      <c r="F30" s="276">
        <f>SUM(F12:F29)</f>
        <v>0</v>
      </c>
      <c r="G30" s="294" t="s">
        <v>329</v>
      </c>
      <c r="H30" s="37"/>
    </row>
    <row r="31" spans="2:9" ht="16.149999999999999" customHeight="1" x14ac:dyDescent="0.2">
      <c r="B31" s="57" t="s">
        <v>330</v>
      </c>
      <c r="C31" s="31"/>
      <c r="D31"/>
      <c r="E31" s="1"/>
      <c r="F31" s="1"/>
      <c r="G31" s="40"/>
      <c r="H31" s="37"/>
    </row>
    <row r="32" spans="2:9" ht="16.149999999999999" customHeight="1" x14ac:dyDescent="0.2">
      <c r="B32" s="59" t="s">
        <v>43</v>
      </c>
      <c r="C32" s="32"/>
      <c r="D32" s="299" t="s">
        <v>61</v>
      </c>
      <c r="E32" s="515"/>
      <c r="F32" s="516"/>
      <c r="G32" s="294" t="s">
        <v>331</v>
      </c>
      <c r="H32" s="37"/>
    </row>
    <row r="33" spans="2:9" ht="16.149999999999999" customHeight="1" x14ac:dyDescent="0.2">
      <c r="B33" s="59" t="s">
        <v>332</v>
      </c>
      <c r="C33" s="32"/>
      <c r="D33" s="299" t="s">
        <v>59</v>
      </c>
      <c r="E33" s="515"/>
      <c r="F33" s="516"/>
      <c r="G33" s="294" t="s">
        <v>333</v>
      </c>
      <c r="H33" s="37"/>
    </row>
    <row r="34" spans="2:9" ht="16.149999999999999" customHeight="1" x14ac:dyDescent="0.2">
      <c r="B34" s="59" t="s">
        <v>334</v>
      </c>
      <c r="C34" s="301" t="s">
        <v>0</v>
      </c>
      <c r="D34" s="299" t="s">
        <v>61</v>
      </c>
      <c r="E34" s="515"/>
      <c r="F34" s="516"/>
      <c r="G34" s="294" t="s">
        <v>335</v>
      </c>
      <c r="H34" s="37"/>
    </row>
    <row r="35" spans="2:9" ht="16.149999999999999" customHeight="1" x14ac:dyDescent="0.2">
      <c r="B35" s="59" t="s">
        <v>336</v>
      </c>
      <c r="C35" s="32"/>
      <c r="D35" s="299" t="s">
        <v>59</v>
      </c>
      <c r="E35" s="515"/>
      <c r="F35" s="516"/>
      <c r="G35" s="294" t="s">
        <v>337</v>
      </c>
      <c r="H35" s="37"/>
    </row>
    <row r="36" spans="2:9" ht="16.149999999999999" customHeight="1" x14ac:dyDescent="0.2">
      <c r="B36" s="59" t="s">
        <v>338</v>
      </c>
      <c r="C36" s="32"/>
      <c r="D36" s="299" t="s">
        <v>61</v>
      </c>
      <c r="E36" s="515"/>
      <c r="F36" s="516"/>
      <c r="G36" s="294" t="s">
        <v>339</v>
      </c>
      <c r="H36" s="37"/>
    </row>
    <row r="37" spans="2:9" ht="16.149999999999999" customHeight="1" x14ac:dyDescent="0.2">
      <c r="B37" s="59" t="s">
        <v>340</v>
      </c>
      <c r="C37" s="32"/>
      <c r="D37" s="299" t="s">
        <v>59</v>
      </c>
      <c r="E37" s="515"/>
      <c r="F37" s="516"/>
      <c r="G37" s="294" t="s">
        <v>341</v>
      </c>
      <c r="H37" s="37"/>
    </row>
    <row r="38" spans="2:9" ht="25.5" x14ac:dyDescent="0.2">
      <c r="B38" s="43" t="s">
        <v>342</v>
      </c>
      <c r="C38"/>
      <c r="D38" s="299" t="s">
        <v>61</v>
      </c>
      <c r="E38" s="515"/>
      <c r="F38" s="516"/>
      <c r="G38" s="294" t="s">
        <v>343</v>
      </c>
      <c r="H38" s="37"/>
    </row>
    <row r="39" spans="2:9" ht="27" customHeight="1" x14ac:dyDescent="0.2">
      <c r="B39" s="43" t="s">
        <v>344</v>
      </c>
      <c r="C39" s="32"/>
      <c r="D39" s="299" t="s">
        <v>59</v>
      </c>
      <c r="E39" s="515"/>
      <c r="F39" s="516"/>
      <c r="G39" s="294" t="s">
        <v>345</v>
      </c>
      <c r="H39" s="37"/>
    </row>
    <row r="40" spans="2:9" ht="16.149999999999999" customHeight="1" x14ac:dyDescent="0.2">
      <c r="B40" s="59" t="s">
        <v>346</v>
      </c>
      <c r="C40" s="32"/>
      <c r="D40" s="299" t="s">
        <v>61</v>
      </c>
      <c r="E40" s="515"/>
      <c r="F40" s="516"/>
      <c r="G40" s="294" t="s">
        <v>347</v>
      </c>
      <c r="H40" s="37"/>
    </row>
    <row r="41" spans="2:9" ht="16.149999999999999" customHeight="1" x14ac:dyDescent="0.2">
      <c r="B41" s="59" t="s">
        <v>348</v>
      </c>
      <c r="C41" s="301" t="s">
        <v>0</v>
      </c>
      <c r="D41" s="299" t="s">
        <v>59</v>
      </c>
      <c r="E41" s="515"/>
      <c r="F41" s="303"/>
      <c r="G41" s="294" t="s">
        <v>349</v>
      </c>
      <c r="H41" s="37"/>
    </row>
    <row r="42" spans="2:9" ht="16.149999999999999" customHeight="1" x14ac:dyDescent="0.2">
      <c r="B42" s="91" t="s">
        <v>350</v>
      </c>
      <c r="C42" s="301" t="s">
        <v>0</v>
      </c>
      <c r="D42" s="299" t="s">
        <v>61</v>
      </c>
      <c r="E42" s="515"/>
      <c r="F42" s="516"/>
      <c r="G42" s="294" t="s">
        <v>351</v>
      </c>
      <c r="H42" s="37"/>
    </row>
    <row r="43" spans="2:9" ht="16.149999999999999" customHeight="1" x14ac:dyDescent="0.2">
      <c r="B43" s="59" t="s">
        <v>352</v>
      </c>
      <c r="C43" s="32"/>
      <c r="D43" s="299" t="s">
        <v>59</v>
      </c>
      <c r="E43" s="515"/>
      <c r="F43" s="516"/>
      <c r="G43" s="294" t="s">
        <v>353</v>
      </c>
      <c r="H43" s="37"/>
    </row>
    <row r="44" spans="2:9" ht="16.149999999999999" customHeight="1" x14ac:dyDescent="0.2">
      <c r="B44" s="59" t="s">
        <v>354</v>
      </c>
      <c r="C44" s="32"/>
      <c r="D44" s="299" t="s">
        <v>61</v>
      </c>
      <c r="E44" s="298">
        <f>-'TAC18 Receivables'!E153</f>
        <v>0</v>
      </c>
      <c r="F44" s="298">
        <f>-'TAC18 Receivables'!E176</f>
        <v>0</v>
      </c>
      <c r="G44" s="294" t="s">
        <v>355</v>
      </c>
      <c r="H44" s="37"/>
    </row>
    <row r="45" spans="2:9" ht="16.149999999999999" customHeight="1" x14ac:dyDescent="0.2">
      <c r="B45" s="670" t="s">
        <v>356</v>
      </c>
      <c r="C45" s="83"/>
      <c r="D45" s="299" t="s">
        <v>1</v>
      </c>
      <c r="E45" s="300"/>
      <c r="F45" s="303"/>
      <c r="G45" s="294" t="s">
        <v>357</v>
      </c>
      <c r="H45" s="37"/>
    </row>
    <row r="46" spans="2:9" ht="16.149999999999999" customHeight="1" x14ac:dyDescent="0.2">
      <c r="B46" s="59" t="s">
        <v>358</v>
      </c>
      <c r="C46" s="32"/>
      <c r="D46" s="299" t="s">
        <v>1</v>
      </c>
      <c r="E46" s="300"/>
      <c r="F46" s="303"/>
      <c r="G46" s="294" t="s">
        <v>359</v>
      </c>
      <c r="H46" s="37"/>
      <c r="I46" s="24"/>
    </row>
    <row r="47" spans="2:9" ht="25.5" x14ac:dyDescent="0.2">
      <c r="B47" s="43" t="s">
        <v>360</v>
      </c>
      <c r="C47" s="32"/>
      <c r="D47" s="299" t="s">
        <v>1</v>
      </c>
      <c r="E47" s="300"/>
      <c r="F47" s="303"/>
      <c r="G47" s="294" t="s">
        <v>361</v>
      </c>
      <c r="H47" s="37"/>
      <c r="I47" s="20">
        <f>IF(AND(E47&lt;&gt;0,ISBLANK(#REF!)),"Please provide details",1)</f>
        <v>1</v>
      </c>
    </row>
    <row r="48" spans="2:9" ht="26.25" thickBot="1" x14ac:dyDescent="0.25">
      <c r="B48" s="43" t="s">
        <v>362</v>
      </c>
      <c r="C48" s="32"/>
      <c r="D48" s="299" t="s">
        <v>1</v>
      </c>
      <c r="E48" s="300"/>
      <c r="F48" s="303"/>
      <c r="G48" s="294" t="s">
        <v>363</v>
      </c>
      <c r="H48" s="37"/>
      <c r="I48" s="20">
        <f>IF(AND(E48&lt;&gt;0,ISBLANK(#REF!)),"Please provide details",1)</f>
        <v>1</v>
      </c>
    </row>
    <row r="49" spans="2:9" ht="16.149999999999999" customHeight="1" x14ac:dyDescent="0.2">
      <c r="B49" s="57" t="s">
        <v>364</v>
      </c>
      <c r="C49" s="32"/>
      <c r="D49" s="299" t="s">
        <v>1</v>
      </c>
      <c r="E49" s="276">
        <f>SUM(E32:E48)</f>
        <v>0</v>
      </c>
      <c r="F49" s="276">
        <f>SUM(F32:F48)</f>
        <v>0</v>
      </c>
      <c r="G49" s="294" t="s">
        <v>365</v>
      </c>
      <c r="H49" s="37"/>
    </row>
    <row r="50" spans="2:9" ht="16.149999999999999" customHeight="1" x14ac:dyDescent="0.2">
      <c r="B50" s="57" t="s">
        <v>366</v>
      </c>
      <c r="C50" s="31"/>
      <c r="D50"/>
      <c r="E50" s="1"/>
      <c r="F50" s="1"/>
      <c r="G50" s="40"/>
      <c r="H50" s="37"/>
    </row>
    <row r="51" spans="2:9" ht="16.149999999999999" customHeight="1" x14ac:dyDescent="0.2">
      <c r="B51" s="56" t="s">
        <v>10</v>
      </c>
      <c r="C51"/>
      <c r="D51" s="299" t="s">
        <v>61</v>
      </c>
      <c r="E51" s="770">
        <f>'TAC04 SOCIE'!E32</f>
        <v>0</v>
      </c>
      <c r="F51" s="298">
        <f>'TAC04 SOCIE'!E72</f>
        <v>0</v>
      </c>
      <c r="G51" s="294" t="s">
        <v>367</v>
      </c>
      <c r="H51" s="37"/>
    </row>
    <row r="52" spans="2:9" ht="16.149999999999999" customHeight="1" x14ac:dyDescent="0.2">
      <c r="B52" s="59" t="s">
        <v>11</v>
      </c>
      <c r="C52" s="32"/>
      <c r="D52" s="299" t="s">
        <v>59</v>
      </c>
      <c r="E52" s="770">
        <f>'TAC04 SOCIE'!E33</f>
        <v>0</v>
      </c>
      <c r="F52" s="298">
        <f>'TAC04 SOCIE'!E73</f>
        <v>0</v>
      </c>
      <c r="G52" s="294" t="s">
        <v>368</v>
      </c>
      <c r="H52" s="37"/>
    </row>
    <row r="53" spans="2:9" ht="16.149999999999999" customHeight="1" x14ac:dyDescent="0.2">
      <c r="B53" s="56" t="s">
        <v>369</v>
      </c>
      <c r="C53"/>
      <c r="D53" s="299" t="s">
        <v>1</v>
      </c>
      <c r="E53" s="300"/>
      <c r="F53" s="303"/>
      <c r="G53" s="294" t="s">
        <v>370</v>
      </c>
      <c r="H53" s="37"/>
    </row>
    <row r="54" spans="2:9" ht="16.149999999999999" customHeight="1" x14ac:dyDescent="0.2">
      <c r="B54" s="59" t="s">
        <v>371</v>
      </c>
      <c r="C54" s="32"/>
      <c r="D54" s="299" t="s">
        <v>1</v>
      </c>
      <c r="E54" s="300"/>
      <c r="F54" s="303"/>
      <c r="G54" s="294" t="s">
        <v>372</v>
      </c>
      <c r="H54" s="37"/>
    </row>
    <row r="55" spans="2:9" ht="16.149999999999999" customHeight="1" x14ac:dyDescent="0.2">
      <c r="B55" s="59" t="s">
        <v>373</v>
      </c>
      <c r="C55" s="32"/>
      <c r="D55" s="299" t="s">
        <v>61</v>
      </c>
      <c r="E55" s="300"/>
      <c r="F55" s="303"/>
      <c r="G55" s="294" t="s">
        <v>374</v>
      </c>
      <c r="H55" s="37"/>
      <c r="I55" s="20">
        <f>IF(AND(E55&lt;&gt;0,ISBLANK(#REF!)),"Please provide details",1)</f>
        <v>1</v>
      </c>
    </row>
    <row r="56" spans="2:9" ht="16.149999999999999" customHeight="1" x14ac:dyDescent="0.2">
      <c r="B56" s="81" t="s">
        <v>375</v>
      </c>
      <c r="C56" s="301" t="s">
        <v>0</v>
      </c>
      <c r="D56" s="299" t="s">
        <v>59</v>
      </c>
      <c r="E56" s="298">
        <f>'TAC21 Borrowings'!E72</f>
        <v>0</v>
      </c>
      <c r="F56" s="298">
        <f>'TAC21 Borrowings'!E100</f>
        <v>0</v>
      </c>
      <c r="G56" s="294" t="s">
        <v>376</v>
      </c>
      <c r="H56" s="37"/>
    </row>
    <row r="57" spans="2:9" ht="16.149999999999999" customHeight="1" x14ac:dyDescent="0.2">
      <c r="B57" s="92" t="s">
        <v>377</v>
      </c>
      <c r="C57" s="32"/>
      <c r="D57" s="299" t="s">
        <v>59</v>
      </c>
      <c r="E57" s="300"/>
      <c r="F57" s="303"/>
      <c r="G57" s="294" t="s">
        <v>378</v>
      </c>
      <c r="H57" s="37"/>
    </row>
    <row r="58" spans="2:9" ht="16.149999999999999" customHeight="1" x14ac:dyDescent="0.2">
      <c r="B58" s="92" t="s">
        <v>379</v>
      </c>
      <c r="C58" s="32"/>
      <c r="D58" s="299" t="s">
        <v>59</v>
      </c>
      <c r="E58" s="300"/>
      <c r="F58" s="303"/>
      <c r="G58" s="294" t="s">
        <v>380</v>
      </c>
      <c r="H58" s="37"/>
    </row>
    <row r="59" spans="2:9" ht="16.149999999999999" customHeight="1" x14ac:dyDescent="0.2">
      <c r="B59" s="92" t="s">
        <v>381</v>
      </c>
      <c r="C59" s="32"/>
      <c r="D59" s="299" t="s">
        <v>59</v>
      </c>
      <c r="E59" s="300"/>
      <c r="F59" s="303"/>
      <c r="G59" s="294" t="s">
        <v>382</v>
      </c>
      <c r="H59" s="37"/>
    </row>
    <row r="60" spans="2:9" ht="16.149999999999999" customHeight="1" x14ac:dyDescent="0.2">
      <c r="B60" s="92" t="s">
        <v>383</v>
      </c>
      <c r="C60" s="32"/>
      <c r="D60" s="299" t="s">
        <v>59</v>
      </c>
      <c r="E60" s="300"/>
      <c r="F60" s="303"/>
      <c r="G60" s="294" t="s">
        <v>384</v>
      </c>
      <c r="H60" s="37"/>
    </row>
    <row r="61" spans="2:9" ht="16.149999999999999" customHeight="1" x14ac:dyDescent="0.2">
      <c r="B61" s="81" t="s">
        <v>385</v>
      </c>
      <c r="C61" s="301" t="s">
        <v>0</v>
      </c>
      <c r="D61" s="299" t="s">
        <v>59</v>
      </c>
      <c r="E61" s="298">
        <f>'TAC21 Borrowings'!E73</f>
        <v>0</v>
      </c>
      <c r="F61" s="298">
        <f>'TAC21 Borrowings'!E101</f>
        <v>0</v>
      </c>
      <c r="G61" s="294" t="s">
        <v>386</v>
      </c>
      <c r="H61" s="37"/>
    </row>
    <row r="62" spans="2:9" ht="15.95" customHeight="1" x14ac:dyDescent="0.2">
      <c r="B62" s="90" t="s">
        <v>387</v>
      </c>
      <c r="C62" s="301" t="s">
        <v>0</v>
      </c>
      <c r="D62" s="299" t="s">
        <v>59</v>
      </c>
      <c r="E62" s="300"/>
      <c r="F62" s="303"/>
      <c r="G62" s="294" t="s">
        <v>388</v>
      </c>
      <c r="H62" s="37"/>
    </row>
    <row r="63" spans="2:9" ht="16.149999999999999" customHeight="1" x14ac:dyDescent="0.2">
      <c r="B63" s="55" t="s">
        <v>389</v>
      </c>
      <c r="C63" s="86"/>
      <c r="D63" s="299" t="s">
        <v>1</v>
      </c>
      <c r="E63" s="300"/>
      <c r="F63" s="303"/>
      <c r="G63" s="294" t="s">
        <v>390</v>
      </c>
      <c r="H63" s="37"/>
    </row>
    <row r="64" spans="2:9" ht="16.149999999999999" customHeight="1" x14ac:dyDescent="0.2">
      <c r="B64" s="59" t="s">
        <v>391</v>
      </c>
      <c r="C64" s="32"/>
      <c r="D64" s="299" t="s">
        <v>1</v>
      </c>
      <c r="E64" s="300"/>
      <c r="F64" s="303"/>
      <c r="G64" s="294" t="s">
        <v>392</v>
      </c>
      <c r="H64" s="37"/>
    </row>
    <row r="65" spans="2:9" ht="16.149999999999999" customHeight="1" x14ac:dyDescent="0.2">
      <c r="B65" s="670" t="s">
        <v>393</v>
      </c>
      <c r="C65" s="83"/>
      <c r="D65" s="299" t="s">
        <v>1</v>
      </c>
      <c r="E65" s="300"/>
      <c r="F65" s="303"/>
      <c r="G65" s="294" t="s">
        <v>394</v>
      </c>
      <c r="H65" s="37"/>
    </row>
    <row r="66" spans="2:9" ht="16.149999999999999" customHeight="1" thickBot="1" x14ac:dyDescent="0.25">
      <c r="B66" s="91" t="s">
        <v>395</v>
      </c>
      <c r="C66" s="301" t="s">
        <v>0</v>
      </c>
      <c r="D66" s="299" t="s">
        <v>1</v>
      </c>
      <c r="E66" s="300"/>
      <c r="F66" s="303"/>
      <c r="G66" s="294" t="s">
        <v>396</v>
      </c>
      <c r="H66" s="37"/>
      <c r="I66" s="20">
        <f>IF(AND(E66&lt;&gt;0,ISBLANK(#REF!)),"Please provide details",1)</f>
        <v>1</v>
      </c>
    </row>
    <row r="67" spans="2:9" ht="16.149999999999999" customHeight="1" thickBot="1" x14ac:dyDescent="0.25">
      <c r="B67" s="80" t="s">
        <v>397</v>
      </c>
      <c r="C67" s="86"/>
      <c r="D67" s="299" t="s">
        <v>1</v>
      </c>
      <c r="E67" s="276">
        <f>SUM(E51:E66)</f>
        <v>0</v>
      </c>
      <c r="F67" s="276">
        <f>SUM(F51:F66)</f>
        <v>0</v>
      </c>
      <c r="G67" s="294" t="s">
        <v>398</v>
      </c>
      <c r="H67" s="37"/>
    </row>
    <row r="68" spans="2:9" ht="16.149999999999999" customHeight="1" x14ac:dyDescent="0.2">
      <c r="B68" s="57" t="s">
        <v>399</v>
      </c>
      <c r="C68" s="32"/>
      <c r="D68" s="299" t="s">
        <v>1</v>
      </c>
      <c r="E68" s="276">
        <f>E30+E49+E67</f>
        <v>0</v>
      </c>
      <c r="F68" s="276">
        <f>F30+F49+F67</f>
        <v>0</v>
      </c>
      <c r="G68" s="294" t="s">
        <v>400</v>
      </c>
      <c r="H68" s="37"/>
    </row>
    <row r="69" spans="2:9" ht="16.149999999999999" customHeight="1" x14ac:dyDescent="0.2">
      <c r="B69" s="59"/>
      <c r="C69" s="31"/>
      <c r="D69"/>
      <c r="E69" s="1"/>
      <c r="F69" s="1"/>
      <c r="G69" s="40"/>
      <c r="H69" s="37"/>
    </row>
    <row r="70" spans="2:9" ht="16.149999999999999" customHeight="1" x14ac:dyDescent="0.2">
      <c r="B70" s="57" t="s">
        <v>401</v>
      </c>
      <c r="C70" s="32"/>
      <c r="D70" s="299" t="s">
        <v>1</v>
      </c>
      <c r="E70" s="298">
        <f>F77</f>
        <v>0</v>
      </c>
      <c r="F70" s="303"/>
      <c r="G70" s="294" t="s">
        <v>402</v>
      </c>
      <c r="H70" s="37"/>
    </row>
    <row r="71" spans="2:9" ht="16.149999999999999" customHeight="1" thickBot="1" x14ac:dyDescent="0.25">
      <c r="B71" s="56" t="s">
        <v>139</v>
      </c>
      <c r="C71"/>
      <c r="D71" s="299" t="s">
        <v>1</v>
      </c>
      <c r="E71" s="288"/>
      <c r="F71" s="303"/>
      <c r="G71" s="294" t="s">
        <v>403</v>
      </c>
      <c r="H71" s="37"/>
    </row>
    <row r="72" spans="2:9" ht="16.149999999999999" customHeight="1" x14ac:dyDescent="0.2">
      <c r="B72" s="57" t="s">
        <v>404</v>
      </c>
      <c r="C72" s="32"/>
      <c r="D72" s="299" t="s">
        <v>1</v>
      </c>
      <c r="E72" s="276">
        <f>SUM(E70:E71)</f>
        <v>0</v>
      </c>
      <c r="F72" s="276">
        <f>SUM(F70:F71)</f>
        <v>0</v>
      </c>
      <c r="G72" s="294" t="s">
        <v>405</v>
      </c>
      <c r="H72" s="37"/>
    </row>
    <row r="73" spans="2:9" ht="16.149999999999999" customHeight="1" x14ac:dyDescent="0.2">
      <c r="B73" s="56" t="s">
        <v>406</v>
      </c>
      <c r="C73"/>
      <c r="D73" s="299" t="s">
        <v>1</v>
      </c>
      <c r="E73" s="743"/>
      <c r="F73" s="743"/>
      <c r="G73" s="294" t="s">
        <v>407</v>
      </c>
      <c r="H73" s="37"/>
    </row>
    <row r="74" spans="2:9" ht="16.149999999999999" customHeight="1" x14ac:dyDescent="0.2">
      <c r="B74" s="91" t="s">
        <v>408</v>
      </c>
      <c r="C74" s="301" t="s">
        <v>0</v>
      </c>
      <c r="D74" s="299" t="s">
        <v>1</v>
      </c>
      <c r="E74" s="300"/>
      <c r="F74" s="303"/>
      <c r="G74" s="294" t="s">
        <v>409</v>
      </c>
      <c r="H74" s="37"/>
    </row>
    <row r="75" spans="2:9" ht="16.149999999999999" customHeight="1" x14ac:dyDescent="0.2">
      <c r="B75" s="55" t="s">
        <v>410</v>
      </c>
      <c r="C75" s="86"/>
      <c r="D75" s="299" t="s">
        <v>1</v>
      </c>
      <c r="E75" s="300"/>
      <c r="F75" s="303"/>
      <c r="G75" s="294" t="s">
        <v>411</v>
      </c>
      <c r="H75" s="37"/>
    </row>
    <row r="76" spans="2:9" ht="16.149999999999999" customHeight="1" thickBot="1" x14ac:dyDescent="0.25">
      <c r="B76" s="59" t="s">
        <v>412</v>
      </c>
      <c r="C76" s="32"/>
      <c r="D76" s="299" t="s">
        <v>1</v>
      </c>
      <c r="E76" s="743"/>
      <c r="F76" s="743"/>
      <c r="G76" s="294" t="s">
        <v>413</v>
      </c>
      <c r="H76" s="37"/>
    </row>
    <row r="77" spans="2:9" ht="16.149999999999999" customHeight="1" thickBot="1" x14ac:dyDescent="0.25">
      <c r="B77" s="68" t="s">
        <v>2473</v>
      </c>
      <c r="C77" s="66"/>
      <c r="D77" s="305" t="s">
        <v>1</v>
      </c>
      <c r="E77" s="276">
        <f>SUM(E68,E72:E76)</f>
        <v>0</v>
      </c>
      <c r="F77" s="276">
        <f>SUM(F68,F72:F76)</f>
        <v>0</v>
      </c>
      <c r="G77" s="294" t="s">
        <v>414</v>
      </c>
      <c r="H77" s="37"/>
    </row>
    <row r="78" spans="2:9" ht="16.149999999999999" customHeight="1" thickTop="1" x14ac:dyDescent="0.2">
      <c r="B78" s="45"/>
      <c r="C78" s="45"/>
      <c r="D78" s="45"/>
      <c r="E78" s="93"/>
      <c r="F78" s="93"/>
      <c r="G78" s="46"/>
    </row>
    <row r="79" spans="2:9" ht="16.149999999999999" customHeight="1" x14ac:dyDescent="0.2">
      <c r="E79" s="84"/>
      <c r="F79" s="84"/>
    </row>
  </sheetData>
  <sheetProtection algorithmName="SHA-512" hashValue="JTZkEbVU93qyd+2o/j6EWIHxaPkyag/v40TYLWs+n+G+DT6GdFjf17MCNmP/8WPJa+27+cCTOpt1cG+U3wjeXw==" saltValue="RicLb+HG/YRq13UN4kteNw==" spinCount="100000" sheet="1" objects="1" scenarios="1"/>
  <mergeCells count="1">
    <mergeCell ref="D7:D8"/>
  </mergeCells>
  <conditionalFormatting sqref="E78:F78">
    <cfRule type="cellIs" dxfId="21" priority="16" operator="notEqual">
      <formula>""</formula>
    </cfRule>
  </conditionalFormatting>
  <conditionalFormatting sqref="E79:F79">
    <cfRule type="cellIs" dxfId="20" priority="15" operator="notEqual">
      <formula>0</formula>
    </cfRule>
  </conditionalFormatting>
  <conditionalFormatting sqref="I29 I66">
    <cfRule type="cellIs" dxfId="19" priority="14" operator="notEqual">
      <formula>1</formula>
    </cfRule>
  </conditionalFormatting>
  <conditionalFormatting sqref="I47:I48">
    <cfRule type="cellIs" dxfId="18" priority="2" operator="notEqual">
      <formula>1</formula>
    </cfRule>
  </conditionalFormatting>
  <conditionalFormatting sqref="I55">
    <cfRule type="cellIs" dxfId="17" priority="1" operator="notEqual">
      <formula>1</formula>
    </cfRule>
  </conditionalFormatting>
  <dataValidations count="10">
    <dataValidation allowBlank="1" showInputMessage="1" showErrorMessage="1" promptTitle="Lease termination fees" prompt="Where the termination of the lease was not foreseen in the assessing the lease term / lease payments then any termination fees due form part of the gain/loss on disposal and the cash flow should be included here." sqref="C41" xr:uid="{69534FD3-F7E6-4C1F-BC81-D4C6C8D6EA0A}"/>
    <dataValidation allowBlank="1" showInputMessage="1" showErrorMessage="1" promptTitle="Absorption transfer: CCE" prompt="This line represents the physical transfer of cash and cash equivalents in an absorption transfer only. Transfers of working capital are deducted from movements in working capital in operating cash flows above." sqref="C74" xr:uid="{B3818B2A-1672-408F-A236-E87813067C8B}"/>
    <dataValidation allowBlank="1" showInputMessage="1" showErrorMessage="1" promptTitle="Cash flows from other financing" prompt="This should not include PFI contingent rents; these should be included in subcode SCF0300 above." sqref="C66" xr:uid="{9A072CFC-FC09-4B0B-A1D9-5335F31A9909}"/>
    <dataValidation allowBlank="1" showInputMessage="1" showErrorMessage="1" promptTitle="Interest element of PFI, LIFT" prompt="This should include any contingent rent charges on the PFI scheme." sqref="C62" xr:uid="{C0664595-1E24-408C-85C2-5E357DF3BFD7}"/>
    <dataValidation allowBlank="1" showInputMessage="1" showErrorMessage="1" promptTitle="Cash donations" prompt="This row adds in cash donations for purchasing assets. In rare circumstances timing differences (where the income credit relates to a receivable, not cash) can be adjusted." sqref="C42" xr:uid="{56BFA6FC-2A91-4B56-A21A-F5DCE28CE28B}"/>
    <dataValidation allowBlank="1" showInputMessage="1" showErrorMessage="1" promptTitle="On-SoFP pension contributions" prompt="Calculated from TAC26 Pension" sqref="C18" xr:uid="{3945E16B-480D-47B2-89AD-CBB9A3D3DDA9}"/>
    <dataValidation allowBlank="1" showInputMessage="1" showErrorMessage="1" promptTitle="Capital donations" prompt="This deducts donations of assets and assets purchased from donated cash (both non-operating). Cash donated for purchasing assets is added back as investing activity below." sqref="C16" xr:uid="{2082F6D6-CD06-47B6-BC0F-C2D65D1C9E3C}"/>
    <dataValidation allowBlank="1" showInputMessage="1" showErrorMessage="1" promptTitle="Proceeds from financial assets" prompt="This should include the cash inflows when financial assets mature. In addition this will include repayments received on any loans issued (including those made to joint ventures and associates) recorded within investments (not necessarily a sale)." sqref="C34" xr:uid="{9C159611-9BC6-45C0-B52A-0F6E32100591}"/>
    <dataValidation allowBlank="1" showInputMessage="1" showErrorMessage="1" promptTitle="lease repayments" prompt="The cash outflows for lease repayments are now fed from the movement in the lease liability. Please enter this cash flow split by leasing counterparty on TAC21." sqref="C56" xr:uid="{1C47FFE2-628A-45FE-AD5F-6A8DF7607983}"/>
    <dataValidation allowBlank="1" showInputMessage="1" showErrorMessage="1" promptTitle="lease repayments" prompt="The cash outflows for lease repayments are now fed from the movement in the lease liability. _x000a_" sqref="C61" xr:uid="{07EEEB95-F8AC-4E21-8C20-B2DBF91DD594}"/>
  </dataValidations>
  <pageMargins left="0.70866141732283472" right="0.70866141732283472" top="0.74803149606299213" bottom="0.74803149606299213" header="0.31496062992125984" footer="0.31496062992125984"/>
  <pageSetup paperSize="9" scale="53" fitToHeight="3" orientation="portrait" r:id="rId1"/>
  <rowBreaks count="1" manualBreakCount="1">
    <brk id="6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7FAE6-6F86-4E50-8C2A-0568F2F51C00}">
  <sheetPr codeName="Sheet65">
    <tabColor theme="2"/>
    <pageSetUpPr fitToPage="1"/>
  </sheetPr>
  <dimension ref="B1:H68"/>
  <sheetViews>
    <sheetView showGridLines="0" zoomScale="85" zoomScaleNormal="85" workbookViewId="0"/>
  </sheetViews>
  <sheetFormatPr defaultColWidth="13.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16384" width="13.28515625" style="15"/>
  </cols>
  <sheetData>
    <row r="1" spans="2:8" ht="18.75" customHeight="1" x14ac:dyDescent="0.2">
      <c r="B1" s="16"/>
    </row>
    <row r="2" spans="2:8" ht="18.75" customHeight="1" x14ac:dyDescent="0.25">
      <c r="B2" s="17" t="s">
        <v>2456</v>
      </c>
    </row>
    <row r="3" spans="2:8" ht="18.75" customHeight="1" x14ac:dyDescent="0.25">
      <c r="B3" s="17" t="str">
        <f ca="1">MID(CELL("filename",E3),FIND("]",CELL("filename",E4))+1,99)</f>
        <v>TAC06 Op Inc 1</v>
      </c>
    </row>
    <row r="4" spans="2:8" ht="18.75" customHeight="1" thickBot="1" x14ac:dyDescent="0.25">
      <c r="B4" s="18" t="s">
        <v>3</v>
      </c>
    </row>
    <row r="5" spans="2:8" ht="16.149999999999999" customHeight="1" thickTop="1" thickBot="1" x14ac:dyDescent="0.25">
      <c r="B5" s="35"/>
      <c r="C5" s="35"/>
      <c r="D5" s="35"/>
      <c r="E5" s="35"/>
      <c r="F5" s="506" t="s">
        <v>2455</v>
      </c>
      <c r="G5" s="509">
        <v>1</v>
      </c>
    </row>
    <row r="6" spans="2:8" ht="16.149999999999999" customHeight="1" thickTop="1" x14ac:dyDescent="0.2">
      <c r="B6" s="101" t="s">
        <v>416</v>
      </c>
      <c r="C6" s="49"/>
      <c r="D6" s="49"/>
      <c r="E6" s="306" t="s">
        <v>417</v>
      </c>
      <c r="F6" s="307" t="s">
        <v>418</v>
      </c>
      <c r="G6" s="308" t="s">
        <v>55</v>
      </c>
      <c r="H6" s="37"/>
    </row>
    <row r="7" spans="2:8" ht="12.75" x14ac:dyDescent="0.2">
      <c r="B7" s="102"/>
      <c r="C7"/>
      <c r="D7" s="783" t="s">
        <v>2</v>
      </c>
      <c r="E7" s="27" t="s">
        <v>19</v>
      </c>
      <c r="F7" s="27" t="s">
        <v>19</v>
      </c>
      <c r="G7" s="39"/>
      <c r="H7" s="37"/>
    </row>
    <row r="8" spans="2:8" ht="16.149999999999999" customHeight="1" x14ac:dyDescent="0.2">
      <c r="B8" s="50"/>
      <c r="C8"/>
      <c r="D8" s="783"/>
      <c r="E8" s="28" t="s">
        <v>2457</v>
      </c>
      <c r="F8" s="28" t="s">
        <v>1878</v>
      </c>
      <c r="G8" s="39"/>
      <c r="H8" s="37"/>
    </row>
    <row r="9" spans="2:8" ht="16.149999999999999" customHeight="1" thickBot="1" x14ac:dyDescent="0.25">
      <c r="B9" s="103" t="s">
        <v>419</v>
      </c>
      <c r="C9" s="13"/>
      <c r="D9" s="784"/>
      <c r="E9" s="30" t="s">
        <v>56</v>
      </c>
      <c r="F9" s="30" t="s">
        <v>56</v>
      </c>
      <c r="G9" s="294" t="s">
        <v>57</v>
      </c>
      <c r="H9" s="37"/>
    </row>
    <row r="10" spans="2:8" ht="16.149999999999999" customHeight="1" x14ac:dyDescent="0.2">
      <c r="B10" s="60" t="s">
        <v>420</v>
      </c>
      <c r="C10"/>
      <c r="D10"/>
      <c r="E10" s="1"/>
      <c r="F10" s="671"/>
      <c r="G10" s="40"/>
      <c r="H10" s="37"/>
    </row>
    <row r="11" spans="2:8" ht="15.95" customHeight="1" x14ac:dyDescent="0.2">
      <c r="B11" s="104" t="s">
        <v>2703</v>
      </c>
      <c r="C11" s="301" t="s">
        <v>0</v>
      </c>
      <c r="D11" s="297" t="s">
        <v>61</v>
      </c>
      <c r="E11" s="300"/>
      <c r="F11" s="309"/>
      <c r="G11" s="294" t="s">
        <v>421</v>
      </c>
      <c r="H11" s="37"/>
    </row>
    <row r="12" spans="2:8" ht="27" customHeight="1" x14ac:dyDescent="0.2">
      <c r="B12" s="104" t="s">
        <v>2704</v>
      </c>
      <c r="C12" s="301" t="s">
        <v>0</v>
      </c>
      <c r="D12" s="297" t="s">
        <v>61</v>
      </c>
      <c r="E12" s="300"/>
      <c r="F12" s="310"/>
      <c r="G12" s="294" t="s">
        <v>422</v>
      </c>
      <c r="H12" s="37"/>
    </row>
    <row r="13" spans="2:8" ht="15.95" customHeight="1" x14ac:dyDescent="0.2">
      <c r="B13" s="104" t="s">
        <v>423</v>
      </c>
      <c r="C13" s="301" t="s">
        <v>0</v>
      </c>
      <c r="D13" s="297" t="s">
        <v>61</v>
      </c>
      <c r="E13" s="300"/>
      <c r="F13" s="310"/>
      <c r="G13" s="294" t="s">
        <v>424</v>
      </c>
      <c r="H13" s="37"/>
    </row>
    <row r="14" spans="2:8" ht="15.6" customHeight="1" x14ac:dyDescent="0.2">
      <c r="B14" s="105" t="s">
        <v>2604</v>
      </c>
      <c r="C14" s="31"/>
      <c r="D14" s="297" t="s">
        <v>61</v>
      </c>
      <c r="E14" s="300"/>
      <c r="F14" s="310"/>
      <c r="G14" s="294" t="s">
        <v>425</v>
      </c>
      <c r="H14" s="37"/>
    </row>
    <row r="15" spans="2:8" ht="16.149999999999999" customHeight="1" x14ac:dyDescent="0.2">
      <c r="B15" s="106" t="s">
        <v>426</v>
      </c>
      <c r="C15" s="31"/>
      <c r="D15" s="3"/>
      <c r="E15" s="1"/>
      <c r="F15" s="1"/>
      <c r="G15" s="40"/>
      <c r="H15" s="37"/>
    </row>
    <row r="16" spans="2:8" ht="16.149999999999999" customHeight="1" x14ac:dyDescent="0.2">
      <c r="B16" s="107" t="s">
        <v>427</v>
      </c>
      <c r="C16" s="301" t="s">
        <v>0</v>
      </c>
      <c r="D16" s="297" t="s">
        <v>61</v>
      </c>
      <c r="E16" s="300"/>
      <c r="F16" s="310"/>
      <c r="G16" s="294" t="s">
        <v>428</v>
      </c>
      <c r="H16" s="37"/>
    </row>
    <row r="17" spans="2:8" ht="15.75" customHeight="1" x14ac:dyDescent="0.2">
      <c r="B17" s="107" t="s">
        <v>429</v>
      </c>
      <c r="C17" s="301" t="s">
        <v>0</v>
      </c>
      <c r="D17" s="297" t="s">
        <v>61</v>
      </c>
      <c r="E17" s="300"/>
      <c r="F17" s="310"/>
      <c r="G17" s="294" t="s">
        <v>430</v>
      </c>
      <c r="H17" s="37"/>
    </row>
    <row r="18" spans="2:8" ht="25.5" x14ac:dyDescent="0.2">
      <c r="B18" s="104" t="s">
        <v>13</v>
      </c>
      <c r="C18" s="301" t="s">
        <v>0</v>
      </c>
      <c r="D18" s="297" t="s">
        <v>61</v>
      </c>
      <c r="E18" s="300"/>
      <c r="F18" s="310"/>
      <c r="G18" s="294" t="s">
        <v>431</v>
      </c>
      <c r="H18" s="37"/>
    </row>
    <row r="19" spans="2:8" ht="26.65" customHeight="1" x14ac:dyDescent="0.2">
      <c r="B19" s="672" t="s">
        <v>2599</v>
      </c>
      <c r="C19" s="31"/>
      <c r="D19" s="297" t="s">
        <v>61</v>
      </c>
      <c r="E19" s="300"/>
      <c r="F19" s="310"/>
      <c r="G19" s="294" t="s">
        <v>432</v>
      </c>
      <c r="H19" s="37"/>
    </row>
    <row r="20" spans="2:8" ht="15.95" customHeight="1" x14ac:dyDescent="0.2">
      <c r="B20" s="120" t="s">
        <v>433</v>
      </c>
      <c r="C20" s="31"/>
      <c r="D20" s="297" t="s">
        <v>61</v>
      </c>
      <c r="E20" s="300"/>
      <c r="F20" s="310"/>
      <c r="G20" s="294" t="s">
        <v>434</v>
      </c>
      <c r="H20" s="37"/>
    </row>
    <row r="21" spans="2:8" ht="16.149999999999999" customHeight="1" x14ac:dyDescent="0.2">
      <c r="B21" s="92" t="s">
        <v>435</v>
      </c>
      <c r="C21" s="31"/>
      <c r="D21" s="297" t="s">
        <v>61</v>
      </c>
      <c r="E21" s="300"/>
      <c r="F21" s="310"/>
      <c r="G21" s="294" t="s">
        <v>436</v>
      </c>
      <c r="H21" s="37"/>
    </row>
    <row r="22" spans="2:8" ht="16.149999999999999" customHeight="1" x14ac:dyDescent="0.2">
      <c r="B22" s="106" t="s">
        <v>437</v>
      </c>
      <c r="C22" s="31"/>
      <c r="D22" s="3"/>
      <c r="E22" s="1"/>
      <c r="F22" s="1"/>
      <c r="G22" s="40"/>
      <c r="H22" s="37"/>
    </row>
    <row r="23" spans="2:8" ht="16.149999999999999" customHeight="1" x14ac:dyDescent="0.2">
      <c r="B23" s="92" t="s">
        <v>438</v>
      </c>
      <c r="C23" s="31"/>
      <c r="D23" s="297" t="s">
        <v>61</v>
      </c>
      <c r="E23" s="300"/>
      <c r="F23" s="310"/>
      <c r="G23" s="294" t="s">
        <v>439</v>
      </c>
      <c r="H23" s="37"/>
    </row>
    <row r="24" spans="2:8" ht="16.149999999999999" customHeight="1" x14ac:dyDescent="0.2">
      <c r="B24" s="92" t="s">
        <v>440</v>
      </c>
      <c r="C24" s="31"/>
      <c r="D24" s="297" t="s">
        <v>61</v>
      </c>
      <c r="E24" s="300"/>
      <c r="F24" s="310"/>
      <c r="G24" s="294" t="s">
        <v>441</v>
      </c>
      <c r="H24" s="37"/>
    </row>
    <row r="25" spans="2:8" ht="16.149999999999999" customHeight="1" x14ac:dyDescent="0.2">
      <c r="B25" s="92" t="s">
        <v>442</v>
      </c>
      <c r="C25" s="31"/>
      <c r="D25" s="297" t="s">
        <v>61</v>
      </c>
      <c r="E25" s="300"/>
      <c r="F25" s="310"/>
      <c r="G25" s="294" t="s">
        <v>443</v>
      </c>
      <c r="H25" s="37"/>
    </row>
    <row r="26" spans="2:8" ht="16.149999999999999" customHeight="1" x14ac:dyDescent="0.2">
      <c r="B26" s="106" t="s">
        <v>444</v>
      </c>
      <c r="C26" s="31"/>
      <c r="D26" s="11"/>
      <c r="E26" s="1"/>
      <c r="F26" s="1"/>
      <c r="G26" s="40"/>
      <c r="H26" s="37"/>
    </row>
    <row r="27" spans="2:8" ht="16.149999999999999" customHeight="1" x14ac:dyDescent="0.2">
      <c r="B27" s="107" t="s">
        <v>427</v>
      </c>
      <c r="C27" s="301" t="s">
        <v>0</v>
      </c>
      <c r="D27" s="297" t="s">
        <v>61</v>
      </c>
      <c r="E27" s="300"/>
      <c r="F27" s="310"/>
      <c r="G27" s="294" t="s">
        <v>445</v>
      </c>
      <c r="H27" s="37"/>
    </row>
    <row r="28" spans="2:8" ht="16.149999999999999" customHeight="1" x14ac:dyDescent="0.2">
      <c r="B28" s="92" t="s">
        <v>446</v>
      </c>
      <c r="C28" s="31"/>
      <c r="D28" s="297" t="s">
        <v>61</v>
      </c>
      <c r="E28" s="300"/>
      <c r="F28" s="310"/>
      <c r="G28" s="294" t="s">
        <v>447</v>
      </c>
      <c r="H28" s="37"/>
    </row>
    <row r="29" spans="2:8" ht="15.6" customHeight="1" x14ac:dyDescent="0.2">
      <c r="B29" s="106" t="s">
        <v>448</v>
      </c>
      <c r="C29" s="31"/>
      <c r="D29" s="3"/>
      <c r="E29" s="1"/>
      <c r="F29" s="1"/>
      <c r="G29" s="40"/>
      <c r="H29" s="37"/>
    </row>
    <row r="30" spans="2:8" ht="16.149999999999999" customHeight="1" x14ac:dyDescent="0.2">
      <c r="B30" s="92" t="s">
        <v>449</v>
      </c>
      <c r="C30" s="31"/>
      <c r="D30" s="297" t="s">
        <v>61</v>
      </c>
      <c r="E30" s="300"/>
      <c r="F30" s="310"/>
      <c r="G30" s="294" t="s">
        <v>450</v>
      </c>
      <c r="H30" s="37"/>
    </row>
    <row r="31" spans="2:8" ht="16.149999999999999" customHeight="1" x14ac:dyDescent="0.2">
      <c r="B31" s="78" t="s">
        <v>2719</v>
      </c>
      <c r="C31"/>
      <c r="D31" s="297" t="s">
        <v>61</v>
      </c>
      <c r="E31" s="312"/>
      <c r="F31" s="310"/>
      <c r="G31" s="294" t="s">
        <v>451</v>
      </c>
      <c r="H31" s="37"/>
    </row>
    <row r="32" spans="2:8" ht="16.149999999999999" customHeight="1" x14ac:dyDescent="0.2">
      <c r="B32" s="92" t="s">
        <v>452</v>
      </c>
      <c r="C32" s="301" t="s">
        <v>0</v>
      </c>
      <c r="D32" s="297" t="s">
        <v>61</v>
      </c>
      <c r="E32" s="300"/>
      <c r="F32" s="310"/>
      <c r="G32" s="294" t="s">
        <v>453</v>
      </c>
      <c r="H32" s="37"/>
    </row>
    <row r="33" spans="2:8" ht="16.149999999999999" customHeight="1" x14ac:dyDescent="0.2">
      <c r="B33" s="59" t="s">
        <v>454</v>
      </c>
      <c r="C33" s="301" t="s">
        <v>0</v>
      </c>
      <c r="D33" s="297" t="s">
        <v>61</v>
      </c>
      <c r="E33" s="770">
        <f>'TAC09 Staff'!E14</f>
        <v>0</v>
      </c>
      <c r="F33" s="770">
        <f>'TAC09 Staff'!H14</f>
        <v>0</v>
      </c>
      <c r="G33" s="294" t="s">
        <v>455</v>
      </c>
      <c r="H33" s="37"/>
    </row>
    <row r="34" spans="2:8" ht="16.149999999999999" customHeight="1" thickBot="1" x14ac:dyDescent="0.25">
      <c r="B34" s="59" t="s">
        <v>2603</v>
      </c>
      <c r="C34" s="301" t="s">
        <v>0</v>
      </c>
      <c r="D34" s="297" t="s">
        <v>61</v>
      </c>
      <c r="E34" s="300"/>
      <c r="F34" s="310"/>
      <c r="G34" s="294" t="s">
        <v>456</v>
      </c>
      <c r="H34" s="37"/>
    </row>
    <row r="35" spans="2:8" ht="16.149999999999999" customHeight="1" thickBot="1" x14ac:dyDescent="0.25">
      <c r="B35" s="57" t="s">
        <v>457</v>
      </c>
      <c r="C35" s="31"/>
      <c r="D35" s="297" t="s">
        <v>61</v>
      </c>
      <c r="E35" s="273">
        <f>SUM(E11:E34)</f>
        <v>0</v>
      </c>
      <c r="F35" s="254">
        <f>SUM(F11:F34)</f>
        <v>0</v>
      </c>
      <c r="G35" s="294" t="s">
        <v>458</v>
      </c>
      <c r="H35" s="37"/>
    </row>
    <row r="36" spans="2:8" ht="16.149999999999999" customHeight="1" thickTop="1" thickBot="1" x14ac:dyDescent="0.25">
      <c r="B36" s="45"/>
      <c r="C36" s="45"/>
      <c r="D36" s="45"/>
      <c r="E36" s="45"/>
      <c r="F36" s="45"/>
      <c r="G36" s="45"/>
      <c r="H36" s="217"/>
    </row>
    <row r="37" spans="2:8" ht="16.149999999999999" customHeight="1" thickTop="1" thickBot="1" x14ac:dyDescent="0.25">
      <c r="B37" s="35"/>
      <c r="C37" s="35"/>
      <c r="D37" s="35"/>
      <c r="E37" s="35"/>
      <c r="F37" s="506" t="s">
        <v>2455</v>
      </c>
      <c r="G37" s="509">
        <v>2</v>
      </c>
    </row>
    <row r="38" spans="2:8" ht="16.149999999999999" customHeight="1" thickTop="1" x14ac:dyDescent="0.2">
      <c r="B38" s="101" t="s">
        <v>459</v>
      </c>
      <c r="C38" s="49"/>
      <c r="D38" s="49"/>
      <c r="E38" s="306" t="s">
        <v>417</v>
      </c>
      <c r="F38" s="307" t="s">
        <v>418</v>
      </c>
      <c r="G38" s="491" t="s">
        <v>55</v>
      </c>
      <c r="H38" s="37"/>
    </row>
    <row r="39" spans="2:8" ht="16.149999999999999" customHeight="1" x14ac:dyDescent="0.2">
      <c r="B39" s="108"/>
      <c r="C39"/>
      <c r="D39" s="783" t="s">
        <v>2</v>
      </c>
      <c r="E39" s="27" t="s">
        <v>19</v>
      </c>
      <c r="F39" s="27" t="s">
        <v>19</v>
      </c>
      <c r="G39" s="39"/>
      <c r="H39" s="37"/>
    </row>
    <row r="40" spans="2:8" ht="16.149999999999999" customHeight="1" x14ac:dyDescent="0.2">
      <c r="B40" s="50"/>
      <c r="C40"/>
      <c r="D40" s="783"/>
      <c r="E40" s="28" t="s">
        <v>2457</v>
      </c>
      <c r="F40" s="28" t="s">
        <v>1878</v>
      </c>
      <c r="G40" s="39"/>
      <c r="H40" s="37"/>
    </row>
    <row r="41" spans="2:8" ht="16.149999999999999" customHeight="1" thickBot="1" x14ac:dyDescent="0.25">
      <c r="B41" s="103" t="s">
        <v>419</v>
      </c>
      <c r="C41" s="13"/>
      <c r="D41" s="784"/>
      <c r="E41" s="30" t="s">
        <v>56</v>
      </c>
      <c r="F41" s="30" t="s">
        <v>56</v>
      </c>
      <c r="G41" s="294" t="s">
        <v>57</v>
      </c>
      <c r="H41" s="37"/>
    </row>
    <row r="42" spans="2:8" ht="16.149999999999999" customHeight="1" x14ac:dyDescent="0.2">
      <c r="B42" s="53" t="s">
        <v>2600</v>
      </c>
      <c r="C42" s="54"/>
      <c r="D42" s="297" t="s">
        <v>61</v>
      </c>
      <c r="E42" s="515"/>
      <c r="F42" s="313"/>
      <c r="G42" s="294" t="s">
        <v>460</v>
      </c>
      <c r="H42" s="37"/>
    </row>
    <row r="43" spans="2:8" ht="16.149999999999999" customHeight="1" x14ac:dyDescent="0.2">
      <c r="B43" s="624" t="s">
        <v>2720</v>
      </c>
      <c r="C43" s="32"/>
      <c r="D43" s="297" t="s">
        <v>61</v>
      </c>
      <c r="E43" s="394"/>
      <c r="F43" s="313"/>
      <c r="G43" s="294" t="s">
        <v>461</v>
      </c>
      <c r="H43" s="37"/>
    </row>
    <row r="44" spans="2:8" ht="16.149999999999999" customHeight="1" x14ac:dyDescent="0.2">
      <c r="B44" s="624" t="s">
        <v>462</v>
      </c>
      <c r="C44" s="32"/>
      <c r="D44" s="297" t="s">
        <v>61</v>
      </c>
      <c r="E44" s="515"/>
      <c r="F44" s="313"/>
      <c r="G44" s="294" t="s">
        <v>463</v>
      </c>
      <c r="H44" s="37"/>
    </row>
    <row r="45" spans="2:8" ht="16.149999999999999" customHeight="1" x14ac:dyDescent="0.2">
      <c r="B45" s="92" t="s">
        <v>464</v>
      </c>
      <c r="C45" s="32"/>
      <c r="D45" s="297" t="s">
        <v>61</v>
      </c>
      <c r="E45" s="515"/>
      <c r="F45" s="313"/>
      <c r="G45" s="294" t="s">
        <v>465</v>
      </c>
      <c r="H45" s="37"/>
    </row>
    <row r="46" spans="2:8" ht="16.149999999999999" customHeight="1" x14ac:dyDescent="0.2">
      <c r="B46" s="81" t="s">
        <v>466</v>
      </c>
      <c r="C46" s="32"/>
      <c r="D46" s="297" t="s">
        <v>61</v>
      </c>
      <c r="E46" s="515"/>
      <c r="F46" s="313"/>
      <c r="G46" s="294" t="s">
        <v>467</v>
      </c>
      <c r="H46" s="37"/>
    </row>
    <row r="47" spans="2:8" ht="16.149999999999999" customHeight="1" x14ac:dyDescent="0.2">
      <c r="B47" s="624" t="s">
        <v>468</v>
      </c>
      <c r="C47" s="32"/>
      <c r="D47" s="297" t="s">
        <v>61</v>
      </c>
      <c r="E47" s="515"/>
      <c r="F47" s="313"/>
      <c r="G47" s="294" t="s">
        <v>469</v>
      </c>
      <c r="H47" s="37"/>
    </row>
    <row r="48" spans="2:8" ht="16.149999999999999" customHeight="1" x14ac:dyDescent="0.2">
      <c r="B48" s="624" t="s">
        <v>470</v>
      </c>
      <c r="C48" s="32"/>
      <c r="D48" s="297" t="s">
        <v>61</v>
      </c>
      <c r="E48" s="515"/>
      <c r="F48" s="313"/>
      <c r="G48" s="294" t="s">
        <v>471</v>
      </c>
      <c r="H48" s="37"/>
    </row>
    <row r="49" spans="2:8" ht="16.149999999999999" customHeight="1" x14ac:dyDescent="0.2">
      <c r="B49" s="78" t="s">
        <v>2601</v>
      </c>
      <c r="C49" s="32"/>
      <c r="D49" s="297" t="s">
        <v>61</v>
      </c>
      <c r="E49" s="515"/>
      <c r="F49" s="313"/>
      <c r="G49" s="294" t="s">
        <v>472</v>
      </c>
      <c r="H49" s="37"/>
    </row>
    <row r="50" spans="2:8" ht="16.149999999999999" customHeight="1" x14ac:dyDescent="0.2">
      <c r="B50" s="92" t="s">
        <v>473</v>
      </c>
      <c r="C50" s="32"/>
      <c r="D50" s="297" t="s">
        <v>61</v>
      </c>
      <c r="E50" s="515"/>
      <c r="F50" s="313"/>
      <c r="G50" s="294" t="s">
        <v>474</v>
      </c>
      <c r="H50" s="37"/>
    </row>
    <row r="51" spans="2:8" ht="16.149999999999999" customHeight="1" x14ac:dyDescent="0.2">
      <c r="B51" s="81" t="s">
        <v>475</v>
      </c>
      <c r="C51" s="32"/>
      <c r="D51" s="297" t="s">
        <v>61</v>
      </c>
      <c r="E51" s="515"/>
      <c r="F51" s="313"/>
      <c r="G51" s="294" t="s">
        <v>476</v>
      </c>
      <c r="H51" s="37"/>
    </row>
    <row r="52" spans="2:8" ht="16.149999999999999" customHeight="1" x14ac:dyDescent="0.2">
      <c r="B52" s="59" t="s">
        <v>477</v>
      </c>
      <c r="C52" s="32"/>
      <c r="D52" s="297" t="s">
        <v>61</v>
      </c>
      <c r="E52" s="515"/>
      <c r="F52" s="313"/>
      <c r="G52" s="294" t="s">
        <v>478</v>
      </c>
      <c r="H52" s="37"/>
    </row>
    <row r="53" spans="2:8" ht="16.149999999999999" customHeight="1" thickBot="1" x14ac:dyDescent="0.25">
      <c r="B53" s="56" t="s">
        <v>2602</v>
      </c>
      <c r="C53" s="32"/>
      <c r="D53" s="297" t="s">
        <v>61</v>
      </c>
      <c r="E53" s="515"/>
      <c r="F53" s="313"/>
      <c r="G53" s="294" t="s">
        <v>479</v>
      </c>
      <c r="H53" s="37"/>
    </row>
    <row r="54" spans="2:8" ht="16.149999999999999" customHeight="1" x14ac:dyDescent="0.2">
      <c r="B54" s="79" t="s">
        <v>457</v>
      </c>
      <c r="C54" s="33"/>
      <c r="D54" s="297" t="s">
        <v>61</v>
      </c>
      <c r="E54" s="275">
        <f>SUM(E42:E53)</f>
        <v>0</v>
      </c>
      <c r="F54" s="275">
        <f>SUM(F42:F53)</f>
        <v>0</v>
      </c>
      <c r="G54" s="294" t="s">
        <v>480</v>
      </c>
      <c r="H54" s="37"/>
    </row>
    <row r="55" spans="2:8" ht="16.149999999999999" customHeight="1" x14ac:dyDescent="0.2">
      <c r="B55" s="109" t="s">
        <v>481</v>
      </c>
      <c r="C55" s="42"/>
      <c r="D55" s="3"/>
      <c r="E55" s="1"/>
      <c r="F55" s="1"/>
      <c r="G55" s="1"/>
      <c r="H55" s="37"/>
    </row>
    <row r="56" spans="2:8" ht="16.149999999999999" customHeight="1" x14ac:dyDescent="0.2">
      <c r="B56" s="59" t="s">
        <v>482</v>
      </c>
      <c r="C56" s="31"/>
      <c r="D56" s="297" t="s">
        <v>61</v>
      </c>
      <c r="E56" s="311">
        <f>E54-E57</f>
        <v>0</v>
      </c>
      <c r="F56" s="311">
        <f>F54-F57</f>
        <v>0</v>
      </c>
      <c r="G56" s="294" t="s">
        <v>483</v>
      </c>
      <c r="H56" s="37"/>
    </row>
    <row r="57" spans="2:8" ht="16.149999999999999" customHeight="1" thickBot="1" x14ac:dyDescent="0.25">
      <c r="B57" s="110" t="s">
        <v>484</v>
      </c>
      <c r="C57" s="111"/>
      <c r="D57" s="265" t="s">
        <v>61</v>
      </c>
      <c r="E57" s="300"/>
      <c r="F57" s="489"/>
      <c r="G57" s="490" t="s">
        <v>485</v>
      </c>
      <c r="H57" s="37"/>
    </row>
    <row r="58" spans="2:8" ht="16.149999999999999" customHeight="1" thickTop="1" thickBot="1" x14ac:dyDescent="0.25">
      <c r="B58" s="45"/>
      <c r="C58" s="45"/>
      <c r="D58" s="45"/>
      <c r="E58" s="45"/>
      <c r="F58" s="45"/>
      <c r="G58" s="45"/>
    </row>
    <row r="59" spans="2:8" ht="16.149999999999999" customHeight="1" thickTop="1" thickBot="1" x14ac:dyDescent="0.25">
      <c r="B59" s="35"/>
      <c r="C59" s="35"/>
      <c r="D59" s="35"/>
      <c r="E59" s="35"/>
      <c r="F59" s="506" t="s">
        <v>2455</v>
      </c>
      <c r="G59" s="509">
        <v>3</v>
      </c>
    </row>
    <row r="60" spans="2:8" ht="16.149999999999999" customHeight="1" thickTop="1" x14ac:dyDescent="0.2">
      <c r="B60" s="790" t="s">
        <v>486</v>
      </c>
      <c r="C60" s="49"/>
      <c r="D60" s="49"/>
      <c r="E60" s="306" t="s">
        <v>417</v>
      </c>
      <c r="F60" s="307" t="s">
        <v>418</v>
      </c>
      <c r="G60" s="308" t="s">
        <v>55</v>
      </c>
      <c r="H60" s="37"/>
    </row>
    <row r="61" spans="2:8" ht="16.149999999999999" customHeight="1" x14ac:dyDescent="0.2">
      <c r="B61" s="791"/>
      <c r="C61"/>
      <c r="D61" s="783" t="s">
        <v>2</v>
      </c>
      <c r="E61" s="27" t="s">
        <v>19</v>
      </c>
      <c r="F61" s="27" t="s">
        <v>19</v>
      </c>
      <c r="G61" s="39"/>
      <c r="H61" s="37"/>
    </row>
    <row r="62" spans="2:8" ht="16.149999999999999" customHeight="1" x14ac:dyDescent="0.2">
      <c r="B62" s="50"/>
      <c r="C62"/>
      <c r="D62" s="783"/>
      <c r="E62" s="28" t="s">
        <v>2457</v>
      </c>
      <c r="F62" s="28" t="s">
        <v>1878</v>
      </c>
      <c r="G62" s="39"/>
      <c r="H62" s="37"/>
    </row>
    <row r="63" spans="2:8" ht="16.149999999999999" customHeight="1" thickBot="1" x14ac:dyDescent="0.25">
      <c r="B63" s="51"/>
      <c r="C63" s="13"/>
      <c r="D63" s="784"/>
      <c r="E63" s="30" t="s">
        <v>56</v>
      </c>
      <c r="F63" s="30" t="s">
        <v>56</v>
      </c>
      <c r="G63" s="294" t="s">
        <v>57</v>
      </c>
      <c r="H63" s="37"/>
    </row>
    <row r="64" spans="2:8" ht="16.149999999999999" customHeight="1" x14ac:dyDescent="0.2">
      <c r="B64" s="112" t="s">
        <v>487</v>
      </c>
      <c r="C64" s="301" t="s">
        <v>0</v>
      </c>
      <c r="D64" s="297" t="s">
        <v>61</v>
      </c>
      <c r="E64" s="770">
        <f>E51</f>
        <v>0</v>
      </c>
      <c r="F64" s="770">
        <f>F51</f>
        <v>0</v>
      </c>
      <c r="G64" s="294" t="s">
        <v>488</v>
      </c>
      <c r="H64" s="37"/>
    </row>
    <row r="65" spans="2:8" ht="24.75" customHeight="1" x14ac:dyDescent="0.2">
      <c r="B65" s="41" t="s">
        <v>489</v>
      </c>
      <c r="C65" s="301" t="s">
        <v>0</v>
      </c>
      <c r="D65" s="297" t="s">
        <v>61</v>
      </c>
      <c r="E65" s="300"/>
      <c r="F65" s="313"/>
      <c r="G65" s="294" t="s">
        <v>490</v>
      </c>
      <c r="H65" s="37"/>
    </row>
    <row r="66" spans="2:8" ht="25.5" x14ac:dyDescent="0.2">
      <c r="B66" s="41" t="s">
        <v>491</v>
      </c>
      <c r="C66" s="301" t="s">
        <v>0</v>
      </c>
      <c r="D66" s="297" t="s">
        <v>61</v>
      </c>
      <c r="E66" s="300"/>
      <c r="F66" s="313"/>
      <c r="G66" s="294" t="s">
        <v>492</v>
      </c>
      <c r="H66" s="37"/>
    </row>
    <row r="67" spans="2:8" ht="26.25" thickBot="1" x14ac:dyDescent="0.25">
      <c r="B67" s="113" t="s">
        <v>493</v>
      </c>
      <c r="C67" s="69"/>
      <c r="D67" s="265" t="s">
        <v>61</v>
      </c>
      <c r="E67" s="770">
        <f>'TAC29 Losses+SP'!F18</f>
        <v>0</v>
      </c>
      <c r="F67" s="770">
        <f>'TAC29 Losses+SP'!H18</f>
        <v>0</v>
      </c>
      <c r="G67" s="294" t="s">
        <v>494</v>
      </c>
      <c r="H67" s="37"/>
    </row>
    <row r="68" spans="2:8" ht="13.5" thickTop="1" x14ac:dyDescent="0.2">
      <c r="B68" s="45"/>
      <c r="C68" s="45"/>
      <c r="D68" s="45"/>
      <c r="E68" s="45"/>
      <c r="F68" s="45"/>
      <c r="G68" s="46"/>
    </row>
  </sheetData>
  <sheetProtection algorithmName="SHA-512" hashValue="uQ7ZbTGkgeLexWR32to4ZobnGTYuLpBkrGLs/ADJZTl600e5py5/4iwZde4YY0fQog7eYa97AEybCJK7FktIiA==" saltValue="HjLl+aQiqqyI1HU5YF+lrQ==" spinCount="100000" sheet="1" objects="1" scenarios="1"/>
  <mergeCells count="4">
    <mergeCell ref="D7:D9"/>
    <mergeCell ref="D39:D41"/>
    <mergeCell ref="B60:B61"/>
    <mergeCell ref="D61:D63"/>
  </mergeCells>
  <dataValidations count="15">
    <dataValidation allowBlank="1" showInputMessage="1" showErrorMessage="1" promptTitle="API contract income" prompt="Income from main commissioners in respect of API contracts including BPT and CQUIN. Excludes LVAs." sqref="C27 C16" xr:uid="{9C5298C5-CEB3-4360-8C35-531772F13E5F}"/>
    <dataValidation allowBlank="1" showInputMessage="1" showErrorMessage="1" promptTitle="API contract income - fixed" prompt="Funding for all other expected activity (excluding elective outlined above) with main commissioners. Incudes BPT and CQUIN. Excludes LVAs." sqref="C12" xr:uid="{0742EA35-81E2-4F34-BF7A-4F07F906EBEC}"/>
    <dataValidation allowBlank="1" showInputMessage="1" showErrorMessage="1" promptTitle="API contract income - variable" prompt="For 2023-25 this covers elective ordinary and day case, outpatient procedures with an NHSPS unit price, outpatient first attendances, diagnostic imaging and nuclear medicine and chemotherapy delivery." sqref="C11" xr:uid="{2947014C-17AF-4F42-A1E7-6EEC178343F2}"/>
    <dataValidation type="decimal" operator="greaterThanOrEqual" allowBlank="1" showInputMessage="1" showErrorMessage="1" error="Gross amounts added to the provision must be a postive number" sqref="E66" xr:uid="{6FE1AD2D-BF0E-45D6-A6D2-10E0D02D1803}">
      <formula1>0</formula1>
    </dataValidation>
    <dataValidation type="decimal" operator="greaterThanOrEqual" allowBlank="1" showInputMessage="1" showErrorMessage="1" error="Cash receipts must be a postive number" sqref="E65" xr:uid="{D2CD5AEE-FFF4-49DE-A32E-454237B42762}">
      <formula1>0</formula1>
    </dataValidation>
    <dataValidation allowBlank="1" showInputMessage="1" showErrorMessage="1" promptTitle="Amounts added to allowance" prompt="This row requires only gross amounts added to the provision. It should not be net of reversals. It must therefore be a positive number." sqref="C66" xr:uid="{365B964B-C655-4377-AEA1-037C86094D29}"/>
    <dataValidation allowBlank="1" showInputMessage="1" showErrorMessage="1" promptTitle="Other clinical income" prompt="Should include additional funding received for annual leave accrual increase and 'Flowers' corrective payment funding." sqref="C34" xr:uid="{B9A62D4D-B59E-4451-914A-B561D48B81A1}"/>
    <dataValidation allowBlank="1" showInputMessage="1" showErrorMessage="1" promptTitle="Additional pension funding" prompt="Notional income for additional employer pension contributions paid by NHSE will be populated here by entering the notional cost in TAC09." sqref="C33" xr:uid="{7119D523-A523-49AB-8DFD-1C4898D8AECB}"/>
    <dataValidation allowBlank="1" showInputMessage="1" showErrorMessage="1" promptTitle="High cost drugs and devices" prompt="This should include all income for NHSPS excluded HCDDs that are subject to cost and volume reimbursement. This includes baseline income as well as subsequent variations for actual usage and should also include drugs reimbursed on a fixed payment basis" sqref="C13" xr:uid="{70B8926E-C0D2-4FB6-85DB-B4481D34A8F2}"/>
    <dataValidation allowBlank="1" showInputMessage="1" showErrorMessage="1" promptTitle="Income recognised" prompt="This relates to amounts charged directly to the patient. It is the gross amounts invoiced (or accrued) in year." sqref="C64" xr:uid="{10769A4C-CF2C-43B9-8E8B-5726FCB10119}"/>
    <dataValidation allowBlank="1" showInputMessage="1" showErrorMessage="1" promptTitle="Cash payments received" prompt="This relates to gross cash received from the patients. It should not include any cash received from an ICB in connection to risk sharing arrangements." sqref="C65" xr:uid="{4D22464E-3E34-4D93-A693-66298F328C09}"/>
    <dataValidation allowBlank="1" showInputMessage="1" showErrorMessage="1" promptTitle="Information" prompt="In note 1.2 below this should be included in subcode INC1100 (NHS England)" sqref="C32" xr:uid="{266D5EE7-E2AB-4D30-B723-E34536928EF2}"/>
    <dataValidation operator="greaterThanOrEqual" allowBlank="1" showInputMessage="1" sqref="F65:F66" xr:uid="{8F750898-ADF7-4EB6-9BB0-911BB12CE05C}"/>
    <dataValidation allowBlank="1" showInputMessage="1" showErrorMessage="1" promptTitle="MH collab: services provided" prompt="Income earned for the provision of services in provider collaboratives. This includes income recognised by the lead provider for services the trust has delivered itself. It should not include income for external commissioning (use row below)" sqref="C17" xr:uid="{A3741CD6-3BF9-4E33-8FAE-FF7F75B50E38}"/>
    <dataValidation allowBlank="1" showInputMessage="1" showErrorMessage="1" promptTitle="MH collab: commissioning income" prompt="For use by lead providers only for element of income related to onward commissioning from OTHER providers. Where services are delivered by the trust itself, the commissioning income must be eliminated against the purchase of healthcare." sqref="C18" xr:uid="{6ABC7968-1D5F-4840-80EA-D07773596BDF}"/>
  </dataValidations>
  <pageMargins left="0.70866141732283472" right="0.70866141732283472" top="0.74803149606299213" bottom="0.74803149606299213" header="0.31496062992125984" footer="0.31496062992125984"/>
  <pageSetup paperSize="9" scale="46"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526E6-0395-4400-96EB-1C9A0A2C1287}">
  <sheetPr codeName="Sheet66">
    <tabColor theme="2"/>
    <pageSetUpPr fitToPage="1"/>
  </sheetPr>
  <dimension ref="B1:H72"/>
  <sheetViews>
    <sheetView showGridLines="0" zoomScale="85" zoomScaleNormal="85" workbookViewId="0"/>
  </sheetViews>
  <sheetFormatPr defaultColWidth="13.28515625" defaultRowHeight="16.149999999999999" customHeight="1" x14ac:dyDescent="0.2"/>
  <cols>
    <col min="1" max="1" width="4.28515625" style="15" customWidth="1"/>
    <col min="2" max="2" width="62.7109375" style="15" customWidth="1"/>
    <col min="3" max="3" width="5.28515625" style="15" customWidth="1"/>
    <col min="4" max="4" width="9.28515625" style="15" customWidth="1"/>
    <col min="5" max="16384" width="13.28515625" style="15"/>
  </cols>
  <sheetData>
    <row r="1" spans="2:8" ht="18.75" customHeight="1" x14ac:dyDescent="0.2">
      <c r="B1" s="16"/>
    </row>
    <row r="2" spans="2:8" ht="18.75" customHeight="1" x14ac:dyDescent="0.25">
      <c r="B2" s="17" t="s">
        <v>2456</v>
      </c>
    </row>
    <row r="3" spans="2:8" ht="18.75" customHeight="1" x14ac:dyDescent="0.25">
      <c r="B3" s="17" t="str">
        <f ca="1">MID(CELL("filename",E3),FIND("]",CELL("filename",E4))+1,99)</f>
        <v>TAC07 Op Inc 2</v>
      </c>
    </row>
    <row r="4" spans="2:8" ht="18.75" customHeight="1" thickBot="1" x14ac:dyDescent="0.25">
      <c r="B4" s="18" t="s">
        <v>3</v>
      </c>
    </row>
    <row r="5" spans="2:8" ht="16.149999999999999" customHeight="1" thickTop="1" thickBot="1" x14ac:dyDescent="0.25">
      <c r="B5" s="35"/>
      <c r="C5" s="35"/>
      <c r="D5" s="35"/>
      <c r="E5" s="35"/>
      <c r="F5" s="506" t="s">
        <v>2455</v>
      </c>
      <c r="G5" s="507">
        <v>1</v>
      </c>
    </row>
    <row r="6" spans="2:8" ht="16.149999999999999" customHeight="1" thickTop="1" x14ac:dyDescent="0.2">
      <c r="B6" s="101" t="s">
        <v>495</v>
      </c>
      <c r="C6" s="49"/>
      <c r="D6" s="49"/>
      <c r="E6" s="314" t="s">
        <v>496</v>
      </c>
      <c r="F6" s="315" t="s">
        <v>497</v>
      </c>
      <c r="G6" s="316" t="s">
        <v>55</v>
      </c>
      <c r="H6" s="37"/>
    </row>
    <row r="7" spans="2:8" ht="12.75" x14ac:dyDescent="0.2">
      <c r="B7" s="108"/>
      <c r="C7"/>
      <c r="D7" s="783" t="s">
        <v>2</v>
      </c>
      <c r="E7" s="27" t="s">
        <v>19</v>
      </c>
      <c r="F7" s="27" t="s">
        <v>19</v>
      </c>
      <c r="G7" s="39"/>
      <c r="H7" s="37"/>
    </row>
    <row r="8" spans="2:8" ht="16.149999999999999" customHeight="1" x14ac:dyDescent="0.2">
      <c r="B8" s="50"/>
      <c r="C8"/>
      <c r="D8" s="783"/>
      <c r="E8" s="28" t="s">
        <v>2457</v>
      </c>
      <c r="F8" s="28" t="s">
        <v>1878</v>
      </c>
      <c r="G8" s="39"/>
      <c r="H8" s="37"/>
    </row>
    <row r="9" spans="2:8" ht="16.149999999999999" customHeight="1" thickBot="1" x14ac:dyDescent="0.25">
      <c r="B9" s="51"/>
      <c r="C9" s="13"/>
      <c r="D9" s="784"/>
      <c r="E9" s="30" t="s">
        <v>56</v>
      </c>
      <c r="F9" s="30" t="s">
        <v>56</v>
      </c>
      <c r="G9" s="317" t="s">
        <v>57</v>
      </c>
      <c r="H9" s="37"/>
    </row>
    <row r="10" spans="2:8" ht="16.149999999999999" customHeight="1" x14ac:dyDescent="0.2">
      <c r="B10" s="114" t="s">
        <v>498</v>
      </c>
      <c r="C10" s="115"/>
      <c r="D10" s="116"/>
      <c r="E10" s="117"/>
      <c r="F10" s="255"/>
      <c r="G10" s="2"/>
      <c r="H10" s="37"/>
    </row>
    <row r="11" spans="2:8" ht="16.149999999999999" customHeight="1" x14ac:dyDescent="0.2">
      <c r="B11" s="118" t="s">
        <v>2605</v>
      </c>
      <c r="C11" s="42"/>
      <c r="D11" s="319" t="s">
        <v>61</v>
      </c>
      <c r="E11" s="515"/>
      <c r="F11" s="558"/>
      <c r="G11" s="317" t="s">
        <v>499</v>
      </c>
      <c r="H11" s="37"/>
    </row>
    <row r="12" spans="2:8" ht="15.6" customHeight="1" x14ac:dyDescent="0.2">
      <c r="B12" s="59" t="s">
        <v>2606</v>
      </c>
      <c r="C12" s="320" t="s">
        <v>0</v>
      </c>
      <c r="D12" s="321" t="s">
        <v>61</v>
      </c>
      <c r="E12" s="515"/>
      <c r="F12" s="558"/>
      <c r="G12" s="317" t="s">
        <v>500</v>
      </c>
      <c r="H12" s="37"/>
    </row>
    <row r="13" spans="2:8" ht="16.149999999999999" customHeight="1" x14ac:dyDescent="0.2">
      <c r="B13" s="118" t="s">
        <v>501</v>
      </c>
      <c r="C13" s="31"/>
      <c r="D13" s="321" t="s">
        <v>61</v>
      </c>
      <c r="E13" s="515"/>
      <c r="F13" s="558"/>
      <c r="G13" s="317" t="s">
        <v>502</v>
      </c>
      <c r="H13" s="37"/>
    </row>
    <row r="14" spans="2:8" ht="16.149999999999999" customHeight="1" x14ac:dyDescent="0.2">
      <c r="B14" s="672" t="s">
        <v>2607</v>
      </c>
      <c r="C14" s="31"/>
      <c r="D14" s="321" t="s">
        <v>61</v>
      </c>
      <c r="E14" s="744"/>
      <c r="F14" s="558"/>
      <c r="G14" s="317" t="s">
        <v>503</v>
      </c>
      <c r="H14" s="37"/>
    </row>
    <row r="15" spans="2:8" ht="16.149999999999999" customHeight="1" x14ac:dyDescent="0.2">
      <c r="B15" s="672" t="s">
        <v>504</v>
      </c>
      <c r="C15" s="31"/>
      <c r="D15" s="321" t="s">
        <v>61</v>
      </c>
      <c r="E15" s="515"/>
      <c r="F15" s="558"/>
      <c r="G15" s="317" t="s">
        <v>505</v>
      </c>
      <c r="H15" s="37"/>
    </row>
    <row r="16" spans="2:8" ht="15.6" customHeight="1" x14ac:dyDescent="0.2">
      <c r="B16" s="672" t="s">
        <v>2608</v>
      </c>
      <c r="C16" s="31"/>
      <c r="D16" s="321" t="s">
        <v>61</v>
      </c>
      <c r="E16" s="515"/>
      <c r="F16" s="558"/>
      <c r="G16" s="317" t="s">
        <v>506</v>
      </c>
      <c r="H16" s="37"/>
    </row>
    <row r="17" spans="2:8" ht="16.149999999999999" customHeight="1" x14ac:dyDescent="0.2">
      <c r="B17" s="106" t="s">
        <v>507</v>
      </c>
      <c r="C17"/>
      <c r="D17" s="116"/>
      <c r="E17" s="117"/>
      <c r="F17" s="322"/>
      <c r="G17" s="2"/>
      <c r="H17" s="37"/>
    </row>
    <row r="18" spans="2:8" ht="16.149999999999999" customHeight="1" x14ac:dyDescent="0.2">
      <c r="B18" s="43" t="s">
        <v>2609</v>
      </c>
      <c r="C18" s="31"/>
      <c r="D18" s="319" t="s">
        <v>61</v>
      </c>
      <c r="E18" s="515"/>
      <c r="F18" s="558"/>
      <c r="G18" s="317" t="s">
        <v>508</v>
      </c>
      <c r="H18" s="37"/>
    </row>
    <row r="19" spans="2:8" ht="16.149999999999999" customHeight="1" x14ac:dyDescent="0.2">
      <c r="B19" s="43" t="s">
        <v>509</v>
      </c>
      <c r="C19" s="537" t="s">
        <v>0</v>
      </c>
      <c r="D19" s="321" t="s">
        <v>61</v>
      </c>
      <c r="E19" s="515"/>
      <c r="F19" s="558"/>
      <c r="G19" s="317" t="s">
        <v>510</v>
      </c>
      <c r="H19" s="37"/>
    </row>
    <row r="20" spans="2:8" ht="25.5" x14ac:dyDescent="0.2">
      <c r="B20" s="43" t="s">
        <v>511</v>
      </c>
      <c r="C20" s="373"/>
      <c r="D20" s="321" t="s">
        <v>61</v>
      </c>
      <c r="E20" s="515"/>
      <c r="F20" s="558"/>
      <c r="G20" s="317" t="s">
        <v>512</v>
      </c>
      <c r="H20" s="37"/>
    </row>
    <row r="21" spans="2:8" ht="25.5" x14ac:dyDescent="0.2">
      <c r="B21" s="118" t="s">
        <v>2610</v>
      </c>
      <c r="C21" s="32"/>
      <c r="D21" s="321" t="s">
        <v>61</v>
      </c>
      <c r="E21" s="515"/>
      <c r="F21" s="558"/>
      <c r="G21" s="317" t="s">
        <v>513</v>
      </c>
      <c r="H21" s="37"/>
    </row>
    <row r="22" spans="2:8" ht="16.149999999999999" customHeight="1" x14ac:dyDescent="0.2">
      <c r="B22" s="43" t="s">
        <v>514</v>
      </c>
      <c r="C22" s="32"/>
      <c r="D22" s="323" t="s">
        <v>61</v>
      </c>
      <c r="E22" s="515"/>
      <c r="F22" s="558"/>
      <c r="G22" s="317" t="s">
        <v>515</v>
      </c>
      <c r="H22" s="37"/>
    </row>
    <row r="23" spans="2:8" ht="25.5" x14ac:dyDescent="0.2">
      <c r="B23" s="43" t="s">
        <v>516</v>
      </c>
      <c r="C23" s="32"/>
      <c r="D23" s="319" t="s">
        <v>61</v>
      </c>
      <c r="E23" s="515"/>
      <c r="F23" s="558"/>
      <c r="G23" s="317" t="s">
        <v>517</v>
      </c>
      <c r="H23" s="37"/>
    </row>
    <row r="24" spans="2:8" ht="25.5" x14ac:dyDescent="0.2">
      <c r="B24" s="43" t="s">
        <v>2611</v>
      </c>
      <c r="C24" s="32"/>
      <c r="D24" s="321" t="s">
        <v>61</v>
      </c>
      <c r="E24" s="515"/>
      <c r="F24" s="558"/>
      <c r="G24" s="317" t="s">
        <v>518</v>
      </c>
      <c r="H24" s="37"/>
    </row>
    <row r="25" spans="2:8" ht="25.5" customHeight="1" x14ac:dyDescent="0.2">
      <c r="B25" s="43" t="s">
        <v>46</v>
      </c>
      <c r="C25" s="32"/>
      <c r="D25" s="321" t="s">
        <v>61</v>
      </c>
      <c r="E25" s="515"/>
      <c r="F25" s="558"/>
      <c r="G25" s="317" t="s">
        <v>519</v>
      </c>
      <c r="H25" s="37"/>
    </row>
    <row r="26" spans="2:8" ht="25.5" x14ac:dyDescent="0.2">
      <c r="B26" s="43" t="s">
        <v>520</v>
      </c>
      <c r="C26" s="32"/>
      <c r="D26" s="321" t="s">
        <v>61</v>
      </c>
      <c r="E26" s="515"/>
      <c r="F26" s="558"/>
      <c r="G26" s="317" t="s">
        <v>521</v>
      </c>
      <c r="H26" s="37"/>
    </row>
    <row r="27" spans="2:8" ht="25.5" x14ac:dyDescent="0.2">
      <c r="B27" s="43" t="s">
        <v>2612</v>
      </c>
      <c r="C27" s="31"/>
      <c r="D27" s="321" t="s">
        <v>61</v>
      </c>
      <c r="E27" s="515"/>
      <c r="F27" s="558"/>
      <c r="G27" s="317" t="s">
        <v>522</v>
      </c>
      <c r="H27" s="37"/>
    </row>
    <row r="28" spans="2:8" ht="25.5" x14ac:dyDescent="0.2">
      <c r="B28" s="623" t="s">
        <v>2614</v>
      </c>
      <c r="C28"/>
      <c r="D28" s="321" t="s">
        <v>61</v>
      </c>
      <c r="E28" s="515"/>
      <c r="F28" s="558"/>
      <c r="G28" s="317" t="s">
        <v>523</v>
      </c>
      <c r="H28" s="37"/>
    </row>
    <row r="29" spans="2:8" ht="16.149999999999999" customHeight="1" x14ac:dyDescent="0.2">
      <c r="B29" s="119" t="s">
        <v>524</v>
      </c>
      <c r="C29" s="325" t="s">
        <v>0</v>
      </c>
      <c r="D29" s="319" t="s">
        <v>61</v>
      </c>
      <c r="E29" s="515"/>
      <c r="F29" s="558"/>
      <c r="G29" s="317" t="s">
        <v>525</v>
      </c>
      <c r="H29" s="37"/>
    </row>
    <row r="30" spans="2:8" ht="15.75" customHeight="1" x14ac:dyDescent="0.2">
      <c r="B30" s="119" t="s">
        <v>526</v>
      </c>
      <c r="C30" s="31"/>
      <c r="D30" s="321" t="s">
        <v>61</v>
      </c>
      <c r="E30" s="515"/>
      <c r="F30" s="558"/>
      <c r="G30" s="317" t="s">
        <v>527</v>
      </c>
      <c r="H30" s="37"/>
    </row>
    <row r="31" spans="2:8" ht="15.75" customHeight="1" x14ac:dyDescent="0.2">
      <c r="B31" s="120" t="s">
        <v>528</v>
      </c>
      <c r="C31" s="31"/>
      <c r="D31" s="321" t="s">
        <v>61</v>
      </c>
      <c r="E31" s="515"/>
      <c r="F31" s="558"/>
      <c r="G31" s="317" t="s">
        <v>529</v>
      </c>
      <c r="H31" s="37"/>
    </row>
    <row r="32" spans="2:8" ht="15.6" customHeight="1" x14ac:dyDescent="0.2">
      <c r="B32" s="119" t="s">
        <v>530</v>
      </c>
      <c r="C32" s="31"/>
      <c r="D32" s="321" t="s">
        <v>61</v>
      </c>
      <c r="E32" s="515"/>
      <c r="F32" s="558"/>
      <c r="G32" s="317" t="s">
        <v>531</v>
      </c>
      <c r="H32" s="37"/>
    </row>
    <row r="33" spans="2:8" ht="15.75" customHeight="1" x14ac:dyDescent="0.2">
      <c r="B33" s="119" t="s">
        <v>532</v>
      </c>
      <c r="C33" s="31"/>
      <c r="D33" s="321" t="s">
        <v>61</v>
      </c>
      <c r="E33" s="515"/>
      <c r="F33" s="558"/>
      <c r="G33" s="317" t="s">
        <v>533</v>
      </c>
      <c r="H33" s="37"/>
    </row>
    <row r="34" spans="2:8" ht="16.149999999999999" customHeight="1" x14ac:dyDescent="0.2">
      <c r="B34" s="673" t="s">
        <v>534</v>
      </c>
      <c r="C34" s="320" t="s">
        <v>0</v>
      </c>
      <c r="D34" s="321" t="s">
        <v>61</v>
      </c>
      <c r="E34" s="515"/>
      <c r="F34" s="558"/>
      <c r="G34" s="317" t="s">
        <v>535</v>
      </c>
      <c r="H34" s="37"/>
    </row>
    <row r="35" spans="2:8" ht="15.95" customHeight="1" thickBot="1" x14ac:dyDescent="0.25">
      <c r="B35" s="672" t="s">
        <v>2613</v>
      </c>
      <c r="C35" s="320" t="s">
        <v>0</v>
      </c>
      <c r="D35" s="321" t="s">
        <v>61</v>
      </c>
      <c r="E35" s="515"/>
      <c r="F35" s="558"/>
      <c r="G35" s="317" t="s">
        <v>536</v>
      </c>
      <c r="H35" s="37"/>
    </row>
    <row r="36" spans="2:8" ht="16.149999999999999" customHeight="1" x14ac:dyDescent="0.2">
      <c r="B36" s="625" t="s">
        <v>45</v>
      </c>
      <c r="C36" s="31"/>
      <c r="D36" s="321" t="s">
        <v>61</v>
      </c>
      <c r="E36" s="530">
        <f>SUM(E6:E35)</f>
        <v>0</v>
      </c>
      <c r="F36" s="530">
        <f>SUM(F6:F35)</f>
        <v>0</v>
      </c>
      <c r="G36" s="317" t="s">
        <v>537</v>
      </c>
      <c r="H36" s="37"/>
    </row>
    <row r="37" spans="2:8" ht="16.149999999999999" customHeight="1" x14ac:dyDescent="0.2">
      <c r="B37" s="106" t="s">
        <v>16</v>
      </c>
      <c r="C37" s="31"/>
      <c r="D37" s="3"/>
      <c r="E37" s="1"/>
      <c r="F37" s="1"/>
      <c r="G37" s="121"/>
      <c r="H37" s="37"/>
    </row>
    <row r="38" spans="2:8" ht="16.149999999999999" customHeight="1" x14ac:dyDescent="0.2">
      <c r="B38" s="92" t="s">
        <v>482</v>
      </c>
      <c r="C38" s="31"/>
      <c r="D38" s="321" t="s">
        <v>61</v>
      </c>
      <c r="E38" s="565">
        <f>E36-E39</f>
        <v>0</v>
      </c>
      <c r="F38" s="565">
        <f>F36-F39</f>
        <v>0</v>
      </c>
      <c r="G38" s="317" t="s">
        <v>538</v>
      </c>
      <c r="H38" s="37"/>
    </row>
    <row r="39" spans="2:8" ht="16.149999999999999" customHeight="1" x14ac:dyDescent="0.2">
      <c r="B39" s="92" t="s">
        <v>484</v>
      </c>
      <c r="C39" s="31"/>
      <c r="D39" s="319" t="s">
        <v>61</v>
      </c>
      <c r="E39" s="515"/>
      <c r="F39" s="558"/>
      <c r="G39" s="317" t="s">
        <v>539</v>
      </c>
      <c r="H39" s="37"/>
    </row>
    <row r="40" spans="2:8" ht="16.149999999999999" customHeight="1" x14ac:dyDescent="0.2">
      <c r="B40" s="161"/>
      <c r="C40" s="42"/>
      <c r="D40" s="3"/>
      <c r="E40" s="1"/>
      <c r="F40" s="1"/>
      <c r="G40" s="327"/>
      <c r="H40" s="37"/>
    </row>
    <row r="41" spans="2:8" ht="16.149999999999999" customHeight="1" thickBot="1" x14ac:dyDescent="0.25">
      <c r="B41" s="626" t="str">
        <f ca="1">"Total income from patient care activities (from "&amp;LEFT('TAC06 Op Inc 1'!B3,5)&amp;")"</f>
        <v>Total income from patient care activities (from TAC06)</v>
      </c>
      <c r="C41" s="42"/>
      <c r="D41" s="321" t="s">
        <v>61</v>
      </c>
      <c r="E41" s="589">
        <f>'TAC06 Op Inc 1'!E35</f>
        <v>0</v>
      </c>
      <c r="F41" s="589">
        <f>'TAC06 Op Inc 1'!F35</f>
        <v>0</v>
      </c>
      <c r="G41" s="317" t="s">
        <v>540</v>
      </c>
      <c r="H41" s="37"/>
    </row>
    <row r="42" spans="2:8" ht="16.149999999999999" customHeight="1" thickBot="1" x14ac:dyDescent="0.25">
      <c r="B42" s="68" t="s">
        <v>44</v>
      </c>
      <c r="C42" s="111"/>
      <c r="D42" s="265" t="s">
        <v>61</v>
      </c>
      <c r="E42" s="275">
        <f>E36+E41</f>
        <v>0</v>
      </c>
      <c r="F42" s="275">
        <f>F36+F41</f>
        <v>0</v>
      </c>
      <c r="G42" s="317" t="s">
        <v>541</v>
      </c>
      <c r="H42" s="37"/>
    </row>
    <row r="43" spans="2:8" ht="16.149999999999999" customHeight="1" thickTop="1" thickBot="1" x14ac:dyDescent="0.25">
      <c r="B43" s="45"/>
      <c r="C43" s="45"/>
      <c r="D43" s="45"/>
      <c r="E43" s="45"/>
      <c r="F43" s="45"/>
      <c r="G43" s="45"/>
    </row>
    <row r="44" spans="2:8" ht="16.149999999999999" customHeight="1" thickTop="1" thickBot="1" x14ac:dyDescent="0.25">
      <c r="E44" s="222"/>
      <c r="F44" s="506" t="s">
        <v>2455</v>
      </c>
      <c r="G44" s="507">
        <v>3</v>
      </c>
    </row>
    <row r="45" spans="2:8" ht="16.149999999999999" customHeight="1" thickTop="1" x14ac:dyDescent="0.2">
      <c r="B45" s="790" t="s">
        <v>543</v>
      </c>
      <c r="C45" s="49"/>
      <c r="D45" s="49"/>
      <c r="E45" s="495" t="s">
        <v>496</v>
      </c>
      <c r="F45" s="315" t="s">
        <v>497</v>
      </c>
      <c r="G45" s="491" t="s">
        <v>55</v>
      </c>
      <c r="H45" s="37"/>
    </row>
    <row r="46" spans="2:8" ht="16.149999999999999" customHeight="1" x14ac:dyDescent="0.2">
      <c r="B46" s="791"/>
      <c r="C46"/>
      <c r="D46" s="783"/>
      <c r="E46" s="28" t="s">
        <v>2457</v>
      </c>
      <c r="F46" s="28" t="s">
        <v>1878</v>
      </c>
      <c r="G46"/>
      <c r="H46" s="37"/>
    </row>
    <row r="47" spans="2:8" ht="16.149999999999999" customHeight="1" thickBot="1" x14ac:dyDescent="0.25">
      <c r="B47" s="51"/>
      <c r="C47" s="13"/>
      <c r="D47" s="784"/>
      <c r="E47" s="30" t="s">
        <v>56</v>
      </c>
      <c r="F47" s="30" t="s">
        <v>56</v>
      </c>
      <c r="G47" s="492" t="s">
        <v>57</v>
      </c>
      <c r="H47" s="37"/>
    </row>
    <row r="48" spans="2:8" ht="16.149999999999999" customHeight="1" x14ac:dyDescent="0.2">
      <c r="B48" s="122" t="s">
        <v>544</v>
      </c>
      <c r="C48" s="123"/>
      <c r="D48" s="321" t="s">
        <v>61</v>
      </c>
      <c r="E48" s="328"/>
      <c r="F48" s="329"/>
      <c r="G48" s="492" t="s">
        <v>545</v>
      </c>
      <c r="H48" s="37"/>
    </row>
    <row r="49" spans="2:8" ht="16.149999999999999" customHeight="1" thickBot="1" x14ac:dyDescent="0.25">
      <c r="B49" s="124" t="s">
        <v>546</v>
      </c>
      <c r="C49" s="96"/>
      <c r="D49" s="323" t="s">
        <v>59</v>
      </c>
      <c r="E49" s="328"/>
      <c r="F49" s="329"/>
      <c r="G49" s="492" t="s">
        <v>547</v>
      </c>
      <c r="H49" s="37"/>
    </row>
    <row r="50" spans="2:8" ht="16.149999999999999" customHeight="1" thickBot="1" x14ac:dyDescent="0.25">
      <c r="B50" s="125" t="s">
        <v>548</v>
      </c>
      <c r="C50" s="66"/>
      <c r="D50" s="267" t="s">
        <v>1</v>
      </c>
      <c r="E50" s="275">
        <f>E48+E49</f>
        <v>0</v>
      </c>
      <c r="F50" s="275">
        <f>F48+F49</f>
        <v>0</v>
      </c>
      <c r="G50" s="492" t="s">
        <v>549</v>
      </c>
      <c r="H50" s="37"/>
    </row>
    <row r="51" spans="2:8" ht="16.149999999999999" customHeight="1" thickTop="1" thickBot="1" x14ac:dyDescent="0.25">
      <c r="B51" s="45"/>
      <c r="C51" s="45"/>
      <c r="D51" s="45"/>
      <c r="E51" s="45"/>
      <c r="F51" s="45"/>
      <c r="G51" s="46"/>
    </row>
    <row r="52" spans="2:8" ht="16.149999999999999" customHeight="1" thickTop="1" thickBot="1" x14ac:dyDescent="0.25">
      <c r="B52" s="35"/>
      <c r="C52" s="35"/>
      <c r="D52" s="35"/>
      <c r="E52" s="35"/>
      <c r="F52" s="506" t="s">
        <v>2455</v>
      </c>
      <c r="G52" s="507">
        <v>5</v>
      </c>
    </row>
    <row r="53" spans="2:8" ht="16.149999999999999" customHeight="1" thickTop="1" x14ac:dyDescent="0.2">
      <c r="B53" s="792" t="s">
        <v>550</v>
      </c>
      <c r="C53" s="49"/>
      <c r="D53" s="49"/>
      <c r="E53" s="315" t="s">
        <v>496</v>
      </c>
      <c r="F53" s="315" t="s">
        <v>497</v>
      </c>
      <c r="G53" s="316" t="s">
        <v>55</v>
      </c>
      <c r="H53" s="37"/>
    </row>
    <row r="54" spans="2:8" ht="12.75" x14ac:dyDescent="0.2">
      <c r="B54" s="793"/>
      <c r="C54"/>
      <c r="D54" s="783" t="s">
        <v>2</v>
      </c>
      <c r="E54" s="27" t="s">
        <v>19</v>
      </c>
      <c r="F54" s="27" t="s">
        <v>19</v>
      </c>
      <c r="G54" s="39"/>
      <c r="H54" s="37"/>
    </row>
    <row r="55" spans="2:8" ht="16.149999999999999" customHeight="1" x14ac:dyDescent="0.2">
      <c r="B55" s="50"/>
      <c r="C55"/>
      <c r="D55" s="783"/>
      <c r="E55" s="669" t="s">
        <v>2598</v>
      </c>
      <c r="F55" s="669" t="s">
        <v>1877</v>
      </c>
      <c r="G55" s="39"/>
      <c r="H55" s="37"/>
    </row>
    <row r="56" spans="2:8" ht="16.149999999999999" customHeight="1" thickBot="1" x14ac:dyDescent="0.25">
      <c r="B56" s="51"/>
      <c r="C56" s="13"/>
      <c r="D56" s="784"/>
      <c r="E56" s="30" t="s">
        <v>56</v>
      </c>
      <c r="F56" s="30" t="s">
        <v>56</v>
      </c>
      <c r="G56" s="317" t="s">
        <v>57</v>
      </c>
      <c r="H56" s="37"/>
    </row>
    <row r="57" spans="2:8" ht="16.149999999999999" customHeight="1" x14ac:dyDescent="0.2">
      <c r="B57" s="67" t="s">
        <v>551</v>
      </c>
      <c r="C57"/>
      <c r="D57"/>
      <c r="E57" s="1"/>
      <c r="F57" s="1"/>
      <c r="G57" s="40"/>
      <c r="H57" s="37"/>
    </row>
    <row r="58" spans="2:8" ht="16.149999999999999" customHeight="1" x14ac:dyDescent="0.2">
      <c r="B58" s="59" t="s">
        <v>552</v>
      </c>
      <c r="C58" s="31"/>
      <c r="D58" s="323" t="s">
        <v>61</v>
      </c>
      <c r="E58" s="324">
        <f>E31</f>
        <v>0</v>
      </c>
      <c r="F58" s="324">
        <f>F31</f>
        <v>0</v>
      </c>
      <c r="G58" s="317" t="s">
        <v>553</v>
      </c>
      <c r="H58" s="37"/>
    </row>
    <row r="59" spans="2:8" ht="16.149999999999999" customHeight="1" thickBot="1" x14ac:dyDescent="0.25">
      <c r="B59" s="56" t="s">
        <v>554</v>
      </c>
      <c r="C59" s="31"/>
      <c r="D59" s="323" t="s">
        <v>61</v>
      </c>
      <c r="E59" s="324">
        <f>E32</f>
        <v>0</v>
      </c>
      <c r="F59" s="324">
        <f>F32</f>
        <v>0</v>
      </c>
      <c r="G59" s="317" t="s">
        <v>555</v>
      </c>
      <c r="H59" s="37"/>
    </row>
    <row r="60" spans="2:8" ht="16.149999999999999" customHeight="1" x14ac:dyDescent="0.2">
      <c r="B60" s="57" t="s">
        <v>556</v>
      </c>
      <c r="C60" s="31"/>
      <c r="D60" s="323" t="s">
        <v>61</v>
      </c>
      <c r="E60" s="275">
        <f>SUM(E58:E59)</f>
        <v>0</v>
      </c>
      <c r="F60" s="275">
        <f t="shared" ref="F60" si="0">SUM(F58:F59)</f>
        <v>0</v>
      </c>
      <c r="G60" s="317" t="s">
        <v>557</v>
      </c>
      <c r="H60" s="37"/>
    </row>
    <row r="61" spans="2:8" ht="16.149999999999999" customHeight="1" x14ac:dyDescent="0.2">
      <c r="B61" s="80" t="s">
        <v>16</v>
      </c>
      <c r="C61" s="42"/>
      <c r="D61" s="126"/>
      <c r="E61" s="5"/>
      <c r="F61" s="5"/>
      <c r="G61" s="2"/>
      <c r="H61" s="37"/>
    </row>
    <row r="62" spans="2:8" ht="16.149999999999999" customHeight="1" x14ac:dyDescent="0.2">
      <c r="B62" s="55" t="s">
        <v>558</v>
      </c>
      <c r="C62" s="42"/>
      <c r="D62" s="323" t="s">
        <v>61</v>
      </c>
      <c r="E62" s="324">
        <f>E60-E63</f>
        <v>0</v>
      </c>
      <c r="F62" s="324">
        <f>F60-F63</f>
        <v>0</v>
      </c>
      <c r="G62" s="317" t="s">
        <v>559</v>
      </c>
      <c r="H62" s="37"/>
    </row>
    <row r="63" spans="2:8" ht="16.149999999999999" customHeight="1" x14ac:dyDescent="0.2">
      <c r="B63" s="55" t="s">
        <v>560</v>
      </c>
      <c r="C63" s="42"/>
      <c r="D63" s="323" t="s">
        <v>61</v>
      </c>
      <c r="E63" s="515"/>
      <c r="F63" s="313"/>
      <c r="G63" s="317" t="s">
        <v>561</v>
      </c>
      <c r="H63" s="37"/>
    </row>
    <row r="64" spans="2:8" ht="16.149999999999999" customHeight="1" x14ac:dyDescent="0.2">
      <c r="B64" s="80" t="s">
        <v>562</v>
      </c>
      <c r="C64" s="42"/>
      <c r="D64" s="42"/>
      <c r="E64" s="127"/>
      <c r="F64" s="127"/>
      <c r="G64" s="128"/>
      <c r="H64" s="37"/>
    </row>
    <row r="65" spans="2:8" ht="16.149999999999999" customHeight="1" x14ac:dyDescent="0.2">
      <c r="B65" s="59" t="s">
        <v>563</v>
      </c>
      <c r="C65" s="31"/>
      <c r="D65" s="323" t="s">
        <v>61</v>
      </c>
      <c r="E65" s="515"/>
      <c r="F65" s="313"/>
      <c r="G65" s="317" t="s">
        <v>564</v>
      </c>
      <c r="H65" s="37"/>
    </row>
    <row r="66" spans="2:8" ht="16.149999999999999" customHeight="1" x14ac:dyDescent="0.2">
      <c r="B66" s="129" t="s">
        <v>565</v>
      </c>
      <c r="C66" s="31"/>
      <c r="D66" s="323" t="s">
        <v>61</v>
      </c>
      <c r="E66" s="515"/>
      <c r="F66" s="313"/>
      <c r="G66" s="317" t="s">
        <v>566</v>
      </c>
      <c r="H66" s="37"/>
    </row>
    <row r="67" spans="2:8" ht="16.149999999999999" customHeight="1" x14ac:dyDescent="0.2">
      <c r="B67" s="129" t="s">
        <v>567</v>
      </c>
      <c r="C67" s="31"/>
      <c r="D67" s="323" t="s">
        <v>61</v>
      </c>
      <c r="E67" s="515"/>
      <c r="F67" s="313"/>
      <c r="G67" s="317" t="s">
        <v>568</v>
      </c>
      <c r="H67" s="37"/>
    </row>
    <row r="68" spans="2:8" ht="16.149999999999999" customHeight="1" x14ac:dyDescent="0.2">
      <c r="B68" s="129" t="s">
        <v>569</v>
      </c>
      <c r="C68" s="31"/>
      <c r="D68" s="323" t="s">
        <v>61</v>
      </c>
      <c r="E68" s="515"/>
      <c r="F68" s="313"/>
      <c r="G68" s="317" t="s">
        <v>570</v>
      </c>
      <c r="H68" s="37"/>
    </row>
    <row r="69" spans="2:8" ht="16.149999999999999" customHeight="1" x14ac:dyDescent="0.2">
      <c r="B69" s="129" t="s">
        <v>571</v>
      </c>
      <c r="C69" s="31"/>
      <c r="D69" s="323" t="s">
        <v>61</v>
      </c>
      <c r="E69" s="515"/>
      <c r="F69" s="313"/>
      <c r="G69" s="317" t="s">
        <v>572</v>
      </c>
      <c r="H69" s="37"/>
    </row>
    <row r="70" spans="2:8" ht="16.149999999999999" customHeight="1" thickBot="1" x14ac:dyDescent="0.25">
      <c r="B70" s="59" t="s">
        <v>573</v>
      </c>
      <c r="C70" s="31"/>
      <c r="D70" s="323" t="s">
        <v>61</v>
      </c>
      <c r="E70" s="515"/>
      <c r="F70" s="313"/>
      <c r="G70" s="317" t="s">
        <v>574</v>
      </c>
      <c r="H70" s="37"/>
    </row>
    <row r="71" spans="2:8" ht="16.149999999999999" customHeight="1" thickBot="1" x14ac:dyDescent="0.25">
      <c r="B71" s="60" t="s">
        <v>19</v>
      </c>
      <c r="C71" s="31"/>
      <c r="D71" s="323" t="s">
        <v>61</v>
      </c>
      <c r="E71" s="275">
        <f>SUM(E65:E70)</f>
        <v>0</v>
      </c>
      <c r="F71" s="275">
        <f>SUM(F65:F70)</f>
        <v>0</v>
      </c>
      <c r="G71" s="317" t="s">
        <v>575</v>
      </c>
      <c r="H71" s="37"/>
    </row>
    <row r="72" spans="2:8" ht="16.149999999999999" customHeight="1" thickTop="1" x14ac:dyDescent="0.2">
      <c r="B72" s="45"/>
      <c r="C72" s="45"/>
      <c r="D72" s="45"/>
      <c r="E72" s="45"/>
      <c r="F72" s="45"/>
      <c r="G72" s="45"/>
    </row>
  </sheetData>
  <sheetProtection algorithmName="SHA-512" hashValue="ApKmDNz/eUeLW4Mya6W35ABeSgVUi6uqeUKRq1eCgwMl5OTTRiAhPeVsSZdIsU5YJxuyJLmYQfvT9t6Sql8+Yw==" saltValue="bVEejQLHUtMV8jEY7qE+TQ==" spinCount="100000" sheet="1" objects="1" scenarios="1"/>
  <mergeCells count="5">
    <mergeCell ref="D7:D9"/>
    <mergeCell ref="B45:B46"/>
    <mergeCell ref="D46:D47"/>
    <mergeCell ref="B53:B54"/>
    <mergeCell ref="D54:D56"/>
  </mergeCells>
  <dataValidations count="8">
    <dataValidation type="decimal" operator="greaterThanOrEqual" allowBlank="1" showInputMessage="1" showErrorMessage="1" error="Input must be positive" sqref="F48" xr:uid="{E2B5471F-D7F2-4292-A296-18F5EF61DCA7}">
      <formula1>0</formula1>
    </dataValidation>
    <dataValidation allowBlank="1" showInputMessage="1" showErrorMessage="1" promptTitle="Information" prompt="Approved/registered training providers receiving CASH income from the levy fund should record such income here. Notional (non-cash) benefits should be recorded in INC1240B below." sqref="C12" xr:uid="{D0A8ABE9-ACF5-4E04-B410-C2782C8539A0}"/>
    <dataValidation type="decimal" operator="lessThanOrEqual" allowBlank="1" showInputMessage="1" showErrorMessage="1" error="Input must be negative" sqref="E49:F49" xr:uid="{2C44194D-EDE7-45E4-A91E-79D0457A679A}">
      <formula1>0</formula1>
    </dataValidation>
    <dataValidation type="decimal" operator="greaterThanOrEqual" allowBlank="1" showErrorMessage="1" error="Input must be positive" sqref="E48" xr:uid="{EA1D8449-D822-4AA0-A258-BAE6C052B7FD}">
      <formula1>0</formula1>
    </dataValidation>
    <dataValidation allowBlank="1" showInputMessage="1" showErrorMessage="1" promptTitle="Support from DHSC for mergers" prompt="This row should be used for support received from DHSC associated with merger or acquisition transactions." sqref="C29" xr:uid="{B2B56388-A66C-46D9-AA85-5BDEAB52FA01}"/>
    <dataValidation allowBlank="1" showInputMessage="1" showErrorMessage="1" promptTitle="Notional income: apprenticeships" prompt="Used to recognise the benefit received from apprenticeship training funded through the trust's digital apprenticeship fund. Should match notional expenditure in EXP0330B. Registered training providers receiving cash benefits should use INC1240A above." sqref="C19" xr:uid="{3F8E97B1-BA8A-4391-B7DF-3DAA33E5CEB8}"/>
    <dataValidation allowBlank="1" showInputMessage="1" showErrorMessage="1" promptTitle="Charitable fund income" prompt="Under DHSC Group accounting policies, the TACs assume that charitable fund incoming resources are recognised under IAS 20 (adapted by the FReM). If material amounts are recognised in accordance with other standards please reclassify in local accounts." sqref="C34" xr:uid="{02EB9C9E-7F6E-4D47-994D-B196D1B035B7}"/>
    <dataValidation allowBlank="1" showInputMessage="1" showErrorMessage="1" promptTitle="Other (non IFRS 15 income)" prompt="It is expected that income in this line should be minimal. Most income streams recognised in accordance with other standards are already separately identified." sqref="C35" xr:uid="{AF4F052C-BE6B-4F8A-A294-B0365B393F01}"/>
  </dataValidations>
  <pageMargins left="0.25" right="0.25" top="0.75" bottom="0.75" header="0.3" footer="0.3"/>
  <pageSetup paperSize="9" scale="3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604C7-7005-4239-8565-5A248E4D57FA}">
  <sheetPr codeName="Sheet67">
    <tabColor theme="2"/>
    <pageSetUpPr fitToPage="1"/>
  </sheetPr>
  <dimension ref="B1:H95"/>
  <sheetViews>
    <sheetView showGridLines="0" zoomScale="85" zoomScaleNormal="85" workbookViewId="0"/>
  </sheetViews>
  <sheetFormatPr defaultColWidth="9.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7" width="13.28515625" style="15" customWidth="1"/>
    <col min="8" max="8" width="8.7109375" style="15" customWidth="1"/>
    <col min="9" max="19" width="13.28515625" style="15" customWidth="1"/>
    <col min="20" max="16384" width="9.28515625" style="15"/>
  </cols>
  <sheetData>
    <row r="1" spans="2:8" ht="18.75" customHeight="1" x14ac:dyDescent="0.2">
      <c r="B1" s="16"/>
    </row>
    <row r="2" spans="2:8" ht="18.75" customHeight="1" x14ac:dyDescent="0.25">
      <c r="B2" s="17" t="s">
        <v>2456</v>
      </c>
    </row>
    <row r="3" spans="2:8" ht="18.75" customHeight="1" x14ac:dyDescent="0.25">
      <c r="B3" s="17" t="str">
        <f ca="1">MID(CELL("filename",E3),FIND("]",CELL("filename",E4))+1,99)</f>
        <v>TAC08 Op Exp</v>
      </c>
    </row>
    <row r="4" spans="2:8" ht="18.75" customHeight="1" thickBot="1" x14ac:dyDescent="0.25">
      <c r="B4" s="18" t="s">
        <v>3</v>
      </c>
    </row>
    <row r="5" spans="2:8" ht="16.149999999999999" customHeight="1" thickTop="1" thickBot="1" x14ac:dyDescent="0.25">
      <c r="B5" s="35"/>
      <c r="C5" s="35"/>
      <c r="D5" s="35"/>
      <c r="E5" s="35"/>
      <c r="F5" s="506" t="s">
        <v>2455</v>
      </c>
      <c r="G5" s="507">
        <v>1</v>
      </c>
    </row>
    <row r="6" spans="2:8" ht="16.149999999999999" customHeight="1" thickTop="1" x14ac:dyDescent="0.2">
      <c r="B6" s="101" t="s">
        <v>576</v>
      </c>
      <c r="C6" s="49"/>
      <c r="D6" s="49"/>
      <c r="E6" s="330" t="s">
        <v>577</v>
      </c>
      <c r="F6" s="331" t="s">
        <v>578</v>
      </c>
      <c r="G6" s="493" t="s">
        <v>55</v>
      </c>
      <c r="H6" s="37"/>
    </row>
    <row r="7" spans="2:8" ht="12.75" x14ac:dyDescent="0.2">
      <c r="B7" s="108"/>
      <c r="C7"/>
      <c r="D7" s="783" t="s">
        <v>2</v>
      </c>
      <c r="E7" s="27" t="s">
        <v>19</v>
      </c>
      <c r="F7" s="27" t="s">
        <v>19</v>
      </c>
      <c r="G7"/>
      <c r="H7" s="37"/>
    </row>
    <row r="8" spans="2:8" ht="16.149999999999999" customHeight="1" x14ac:dyDescent="0.2">
      <c r="B8" s="50"/>
      <c r="C8"/>
      <c r="D8" s="783"/>
      <c r="E8" s="28" t="s">
        <v>2457</v>
      </c>
      <c r="F8" s="28" t="s">
        <v>1878</v>
      </c>
      <c r="G8"/>
      <c r="H8" s="37"/>
    </row>
    <row r="9" spans="2:8" ht="16.149999999999999" customHeight="1" thickBot="1" x14ac:dyDescent="0.25">
      <c r="B9" s="51"/>
      <c r="C9" s="13"/>
      <c r="D9" s="784"/>
      <c r="E9" s="30" t="s">
        <v>56</v>
      </c>
      <c r="F9" s="30" t="s">
        <v>56</v>
      </c>
      <c r="G9" s="492" t="s">
        <v>57</v>
      </c>
      <c r="H9" s="37"/>
    </row>
    <row r="10" spans="2:8" ht="24.75" customHeight="1" x14ac:dyDescent="0.2">
      <c r="B10" s="130" t="s">
        <v>2621</v>
      </c>
      <c r="C10" s="325" t="s">
        <v>0</v>
      </c>
      <c r="D10" s="295" t="s">
        <v>61</v>
      </c>
      <c r="E10" s="515"/>
      <c r="F10" s="558"/>
      <c r="G10" s="492" t="s">
        <v>579</v>
      </c>
      <c r="H10" s="37"/>
    </row>
    <row r="11" spans="2:8" ht="24.75" customHeight="1" x14ac:dyDescent="0.2">
      <c r="B11" s="41" t="s">
        <v>2622</v>
      </c>
      <c r="C11" s="325" t="s">
        <v>0</v>
      </c>
      <c r="D11" s="319" t="s">
        <v>61</v>
      </c>
      <c r="E11" s="515"/>
      <c r="F11" s="558"/>
      <c r="G11" s="492" t="s">
        <v>580</v>
      </c>
      <c r="H11" s="37"/>
    </row>
    <row r="12" spans="2:8" ht="24.75" customHeight="1" x14ac:dyDescent="0.2">
      <c r="B12" s="41" t="s">
        <v>14</v>
      </c>
      <c r="C12" s="325" t="s">
        <v>0</v>
      </c>
      <c r="D12" s="295" t="s">
        <v>61</v>
      </c>
      <c r="E12" s="515"/>
      <c r="F12" s="558"/>
      <c r="G12" s="492" t="s">
        <v>581</v>
      </c>
      <c r="H12" s="37"/>
    </row>
    <row r="13" spans="2:8" ht="24.75" customHeight="1" x14ac:dyDescent="0.2">
      <c r="B13" s="41" t="s">
        <v>15</v>
      </c>
      <c r="C13" s="325" t="s">
        <v>0</v>
      </c>
      <c r="D13" s="319" t="s">
        <v>61</v>
      </c>
      <c r="E13" s="515"/>
      <c r="F13" s="558"/>
      <c r="G13" s="492" t="s">
        <v>582</v>
      </c>
      <c r="H13" s="37"/>
    </row>
    <row r="14" spans="2:8" ht="16.149999999999999" customHeight="1" x14ac:dyDescent="0.2">
      <c r="B14" s="131" t="s">
        <v>583</v>
      </c>
      <c r="C14" s="325" t="s">
        <v>0</v>
      </c>
      <c r="D14" s="319" t="s">
        <v>61</v>
      </c>
      <c r="E14" s="515"/>
      <c r="F14" s="558"/>
      <c r="G14" s="492" t="s">
        <v>584</v>
      </c>
      <c r="H14" s="37"/>
    </row>
    <row r="15" spans="2:8" ht="16.149999999999999" customHeight="1" x14ac:dyDescent="0.2">
      <c r="B15" s="131" t="s">
        <v>585</v>
      </c>
      <c r="C15" s="32"/>
      <c r="D15" s="319" t="s">
        <v>61</v>
      </c>
      <c r="E15" s="515"/>
      <c r="F15" s="558"/>
      <c r="G15" s="492" t="s">
        <v>586</v>
      </c>
      <c r="H15" s="37"/>
    </row>
    <row r="16" spans="2:8" ht="16.149999999999999" customHeight="1" x14ac:dyDescent="0.2">
      <c r="B16" s="131" t="s">
        <v>587</v>
      </c>
      <c r="C16" s="32"/>
      <c r="D16" s="319" t="s">
        <v>61</v>
      </c>
      <c r="E16" s="515"/>
      <c r="F16" s="558"/>
      <c r="G16" s="492" t="s">
        <v>588</v>
      </c>
      <c r="H16" s="37"/>
    </row>
    <row r="17" spans="2:8" ht="16.149999999999999" customHeight="1" x14ac:dyDescent="0.2">
      <c r="B17" s="131" t="s">
        <v>589</v>
      </c>
      <c r="C17" s="325" t="s">
        <v>0</v>
      </c>
      <c r="D17" s="319" t="s">
        <v>61</v>
      </c>
      <c r="E17" s="515"/>
      <c r="F17" s="558"/>
      <c r="G17" s="492" t="s">
        <v>590</v>
      </c>
      <c r="H17" s="37"/>
    </row>
    <row r="18" spans="2:8" ht="29.85" customHeight="1" x14ac:dyDescent="0.2">
      <c r="B18" s="41" t="s">
        <v>591</v>
      </c>
      <c r="C18" s="32"/>
      <c r="D18" s="319" t="s">
        <v>61</v>
      </c>
      <c r="E18" s="515"/>
      <c r="F18" s="558"/>
      <c r="G18" s="492" t="s">
        <v>592</v>
      </c>
      <c r="H18" s="37"/>
    </row>
    <row r="19" spans="2:8" ht="16.149999999999999" customHeight="1" x14ac:dyDescent="0.2">
      <c r="B19" s="112" t="s">
        <v>593</v>
      </c>
      <c r="C19" s="325" t="s">
        <v>0</v>
      </c>
      <c r="D19" s="319" t="s">
        <v>61</v>
      </c>
      <c r="E19" s="515"/>
      <c r="F19" s="558"/>
      <c r="G19" s="492" t="s">
        <v>594</v>
      </c>
      <c r="H19" s="37"/>
    </row>
    <row r="20" spans="2:8" ht="25.5" x14ac:dyDescent="0.2">
      <c r="B20" s="41" t="s">
        <v>595</v>
      </c>
      <c r="C20" s="32"/>
      <c r="D20" s="319" t="s">
        <v>61</v>
      </c>
      <c r="E20" s="515"/>
      <c r="F20" s="558"/>
      <c r="G20" s="492" t="s">
        <v>596</v>
      </c>
      <c r="H20" s="37"/>
    </row>
    <row r="21" spans="2:8" ht="16.149999999999999" customHeight="1" x14ac:dyDescent="0.2">
      <c r="B21" s="112" t="s">
        <v>597</v>
      </c>
      <c r="C21" s="32"/>
      <c r="D21" s="319" t="s">
        <v>61</v>
      </c>
      <c r="E21" s="515"/>
      <c r="F21" s="558"/>
      <c r="G21" s="492" t="s">
        <v>598</v>
      </c>
      <c r="H21" s="37"/>
    </row>
    <row r="22" spans="2:8" ht="25.5" x14ac:dyDescent="0.2">
      <c r="B22" s="628" t="s">
        <v>599</v>
      </c>
      <c r="C22" s="8"/>
      <c r="D22" s="319" t="s">
        <v>61</v>
      </c>
      <c r="E22" s="515"/>
      <c r="F22" s="558"/>
      <c r="G22" s="492" t="s">
        <v>600</v>
      </c>
      <c r="H22" s="37"/>
    </row>
    <row r="23" spans="2:8" ht="16.149999999999999" customHeight="1" x14ac:dyDescent="0.2">
      <c r="B23" s="131" t="s">
        <v>601</v>
      </c>
      <c r="C23" s="325" t="s">
        <v>0</v>
      </c>
      <c r="D23" s="319" t="s">
        <v>61</v>
      </c>
      <c r="E23" s="515"/>
      <c r="F23" s="558"/>
      <c r="G23" s="492" t="s">
        <v>602</v>
      </c>
      <c r="H23" s="37"/>
    </row>
    <row r="24" spans="2:8" ht="16.149999999999999" customHeight="1" x14ac:dyDescent="0.2">
      <c r="B24" s="112" t="s">
        <v>603</v>
      </c>
      <c r="C24" s="325" t="s">
        <v>0</v>
      </c>
      <c r="D24" s="319" t="s">
        <v>61</v>
      </c>
      <c r="E24" s="515"/>
      <c r="F24" s="558"/>
      <c r="G24" s="492" t="s">
        <v>604</v>
      </c>
      <c r="H24" s="37"/>
    </row>
    <row r="25" spans="2:8" ht="16.149999999999999" customHeight="1" x14ac:dyDescent="0.2">
      <c r="B25" s="132" t="s">
        <v>605</v>
      </c>
      <c r="C25" s="325" t="s">
        <v>0</v>
      </c>
      <c r="D25" s="319" t="s">
        <v>61</v>
      </c>
      <c r="E25" s="515"/>
      <c r="F25" s="558"/>
      <c r="G25" s="492" t="s">
        <v>606</v>
      </c>
      <c r="H25" s="37"/>
    </row>
    <row r="26" spans="2:8" ht="16.149999999999999" customHeight="1" x14ac:dyDescent="0.2">
      <c r="B26" s="131" t="s">
        <v>607</v>
      </c>
      <c r="C26" s="325" t="s">
        <v>0</v>
      </c>
      <c r="D26" s="319" t="s">
        <v>61</v>
      </c>
      <c r="E26" s="515"/>
      <c r="F26" s="558"/>
      <c r="G26" s="492" t="s">
        <v>608</v>
      </c>
      <c r="H26" s="37"/>
    </row>
    <row r="27" spans="2:8" ht="16.149999999999999" customHeight="1" x14ac:dyDescent="0.2">
      <c r="B27" s="112" t="s">
        <v>609</v>
      </c>
      <c r="C27" s="325" t="s">
        <v>0</v>
      </c>
      <c r="D27" s="319" t="s">
        <v>61</v>
      </c>
      <c r="E27" s="515"/>
      <c r="F27" s="558"/>
      <c r="G27" s="492" t="s">
        <v>610</v>
      </c>
      <c r="H27" s="37"/>
    </row>
    <row r="28" spans="2:8" ht="16.149999999999999" customHeight="1" x14ac:dyDescent="0.2">
      <c r="B28" s="133" t="s">
        <v>611</v>
      </c>
      <c r="C28" s="325" t="s">
        <v>0</v>
      </c>
      <c r="D28" s="319" t="s">
        <v>61</v>
      </c>
      <c r="E28" s="515"/>
      <c r="F28" s="558"/>
      <c r="G28" s="492" t="s">
        <v>612</v>
      </c>
      <c r="H28" s="37"/>
    </row>
    <row r="29" spans="2:8" ht="16.149999999999999" customHeight="1" x14ac:dyDescent="0.2">
      <c r="B29" s="133" t="s">
        <v>613</v>
      </c>
      <c r="C29" s="33"/>
      <c r="D29" s="319" t="s">
        <v>61</v>
      </c>
      <c r="E29" s="515"/>
      <c r="F29" s="558"/>
      <c r="G29" s="492" t="s">
        <v>614</v>
      </c>
      <c r="H29" s="37"/>
    </row>
    <row r="30" spans="2:8" ht="16.149999999999999" customHeight="1" x14ac:dyDescent="0.2">
      <c r="B30" s="133" t="s">
        <v>615</v>
      </c>
      <c r="C30" s="32"/>
      <c r="D30" s="319" t="s">
        <v>61</v>
      </c>
      <c r="E30" s="515"/>
      <c r="F30" s="558"/>
      <c r="G30" s="492" t="s">
        <v>616</v>
      </c>
      <c r="H30" s="37"/>
    </row>
    <row r="31" spans="2:8" ht="16.149999999999999" customHeight="1" x14ac:dyDescent="0.2">
      <c r="B31" s="131" t="s">
        <v>617</v>
      </c>
      <c r="C31" s="325" t="s">
        <v>0</v>
      </c>
      <c r="D31" s="319" t="s">
        <v>1</v>
      </c>
      <c r="E31" s="515"/>
      <c r="F31" s="558"/>
      <c r="G31" s="492" t="s">
        <v>618</v>
      </c>
      <c r="H31" s="37"/>
    </row>
    <row r="32" spans="2:8" ht="16.149999999999999" customHeight="1" x14ac:dyDescent="0.2">
      <c r="B32" s="131" t="s">
        <v>2617</v>
      </c>
      <c r="C32" s="325" t="s">
        <v>0</v>
      </c>
      <c r="D32" s="319" t="s">
        <v>1</v>
      </c>
      <c r="E32" s="515"/>
      <c r="F32" s="558"/>
      <c r="G32" s="492" t="s">
        <v>619</v>
      </c>
      <c r="H32" s="37"/>
    </row>
    <row r="33" spans="2:8" ht="16.149999999999999" customHeight="1" x14ac:dyDescent="0.2">
      <c r="B33" s="134" t="s">
        <v>2618</v>
      </c>
      <c r="C33" s="325" t="s">
        <v>0</v>
      </c>
      <c r="D33" s="319" t="s">
        <v>1</v>
      </c>
      <c r="E33" s="515"/>
      <c r="F33" s="558"/>
      <c r="G33" s="492" t="s">
        <v>620</v>
      </c>
      <c r="H33" s="37"/>
    </row>
    <row r="34" spans="2:8" ht="16.149999999999999" customHeight="1" x14ac:dyDescent="0.2">
      <c r="B34" s="134" t="s">
        <v>2619</v>
      </c>
      <c r="C34" s="325" t="s">
        <v>0</v>
      </c>
      <c r="D34" s="319" t="s">
        <v>1</v>
      </c>
      <c r="E34" s="515"/>
      <c r="F34" s="558"/>
      <c r="G34" s="492" t="s">
        <v>621</v>
      </c>
      <c r="H34" s="37"/>
    </row>
    <row r="35" spans="2:8" ht="16.149999999999999" customHeight="1" x14ac:dyDescent="0.2">
      <c r="B35" s="131" t="s">
        <v>622</v>
      </c>
      <c r="C35"/>
      <c r="D35" s="319" t="s">
        <v>1</v>
      </c>
      <c r="E35" s="515"/>
      <c r="F35" s="558"/>
      <c r="G35" s="492" t="s">
        <v>623</v>
      </c>
      <c r="H35" s="37"/>
    </row>
    <row r="36" spans="2:8" ht="16.149999999999999" customHeight="1" x14ac:dyDescent="0.2">
      <c r="B36" s="112" t="s">
        <v>624</v>
      </c>
      <c r="C36" s="325" t="s">
        <v>0</v>
      </c>
      <c r="D36" s="319" t="s">
        <v>1</v>
      </c>
      <c r="E36" s="770">
        <f>'TAC22 Provisions'!E30-'TAC22 Provisions'!L30-'TAC22 Provisions'!M30</f>
        <v>0</v>
      </c>
      <c r="F36" s="558"/>
      <c r="G36" s="492" t="s">
        <v>625</v>
      </c>
      <c r="H36" s="37"/>
    </row>
    <row r="37" spans="2:8" ht="16.149999999999999" customHeight="1" x14ac:dyDescent="0.2">
      <c r="B37" s="133" t="s">
        <v>626</v>
      </c>
      <c r="C37" s="58"/>
      <c r="D37"/>
      <c r="E37" s="1"/>
      <c r="F37" s="1"/>
      <c r="G37" s="1"/>
      <c r="H37" s="37"/>
    </row>
    <row r="38" spans="2:8" ht="16.149999999999999" customHeight="1" x14ac:dyDescent="0.2">
      <c r="B38" s="78" t="s">
        <v>627</v>
      </c>
      <c r="C38" s="33"/>
      <c r="D38" s="319" t="s">
        <v>61</v>
      </c>
      <c r="E38" s="515"/>
      <c r="F38" s="558"/>
      <c r="G38" s="492" t="s">
        <v>628</v>
      </c>
      <c r="H38" s="37"/>
    </row>
    <row r="39" spans="2:8" ht="16.149999999999999" customHeight="1" x14ac:dyDescent="0.2">
      <c r="B39" s="78" t="s">
        <v>2620</v>
      </c>
      <c r="C39" s="325" t="s">
        <v>0</v>
      </c>
      <c r="D39" s="319" t="s">
        <v>61</v>
      </c>
      <c r="E39" s="770">
        <f>E88</f>
        <v>0</v>
      </c>
      <c r="F39" s="770">
        <f>F88</f>
        <v>0</v>
      </c>
      <c r="G39" s="492" t="s">
        <v>629</v>
      </c>
      <c r="H39" s="37"/>
    </row>
    <row r="40" spans="2:8" ht="16.149999999999999" customHeight="1" x14ac:dyDescent="0.2">
      <c r="B40" s="674" t="s">
        <v>630</v>
      </c>
      <c r="C40" s="8"/>
      <c r="D40" s="319" t="s">
        <v>61</v>
      </c>
      <c r="E40" s="515"/>
      <c r="F40" s="558"/>
      <c r="G40" s="492" t="s">
        <v>631</v>
      </c>
      <c r="H40" s="37"/>
    </row>
    <row r="41" spans="2:8" ht="16.149999999999999" customHeight="1" x14ac:dyDescent="0.2">
      <c r="B41" s="133" t="s">
        <v>632</v>
      </c>
      <c r="C41" s="32"/>
      <c r="D41" s="319" t="s">
        <v>61</v>
      </c>
      <c r="E41" s="515"/>
      <c r="F41" s="558"/>
      <c r="G41" s="492" t="s">
        <v>633</v>
      </c>
      <c r="H41" s="37"/>
    </row>
    <row r="42" spans="2:8" ht="16.149999999999999" customHeight="1" x14ac:dyDescent="0.2">
      <c r="B42" s="131" t="s">
        <v>634</v>
      </c>
      <c r="C42" s="325" t="s">
        <v>0</v>
      </c>
      <c r="D42" s="319" t="s">
        <v>61</v>
      </c>
      <c r="E42" s="515"/>
      <c r="F42" s="558"/>
      <c r="G42" s="492" t="s">
        <v>635</v>
      </c>
      <c r="H42" s="37"/>
    </row>
    <row r="43" spans="2:8" ht="16.149999999999999" customHeight="1" x14ac:dyDescent="0.2">
      <c r="B43" s="131" t="s">
        <v>636</v>
      </c>
      <c r="C43" s="32"/>
      <c r="D43" s="319" t="s">
        <v>61</v>
      </c>
      <c r="E43" s="515"/>
      <c r="F43" s="558"/>
      <c r="G43" s="492" t="s">
        <v>637</v>
      </c>
      <c r="H43" s="37"/>
    </row>
    <row r="44" spans="2:8" ht="26.85" customHeight="1" x14ac:dyDescent="0.2">
      <c r="B44" s="41" t="s">
        <v>638</v>
      </c>
      <c r="C44" s="135"/>
      <c r="D44" s="319" t="s">
        <v>61</v>
      </c>
      <c r="E44" s="515"/>
      <c r="F44" s="558"/>
      <c r="G44" s="492" t="s">
        <v>639</v>
      </c>
      <c r="H44" s="37"/>
    </row>
    <row r="45" spans="2:8" ht="16.149999999999999" customHeight="1" x14ac:dyDescent="0.2">
      <c r="B45" s="131" t="s">
        <v>640</v>
      </c>
      <c r="C45" s="325" t="s">
        <v>0</v>
      </c>
      <c r="D45" s="319" t="s">
        <v>61</v>
      </c>
      <c r="E45" s="515"/>
      <c r="F45" s="558"/>
      <c r="G45" s="492" t="s">
        <v>641</v>
      </c>
      <c r="H45" s="37"/>
    </row>
    <row r="46" spans="2:8" ht="16.149999999999999" customHeight="1" x14ac:dyDescent="0.2">
      <c r="B46" s="131" t="s">
        <v>642</v>
      </c>
      <c r="C46" s="32"/>
      <c r="D46" s="319" t="s">
        <v>61</v>
      </c>
      <c r="E46" s="515"/>
      <c r="F46" s="558"/>
      <c r="G46" s="492" t="s">
        <v>643</v>
      </c>
      <c r="H46" s="37"/>
    </row>
    <row r="47" spans="2:8" ht="16.149999999999999" customHeight="1" x14ac:dyDescent="0.2">
      <c r="B47" s="131" t="s">
        <v>644</v>
      </c>
      <c r="C47" s="32"/>
      <c r="D47" s="319" t="s">
        <v>61</v>
      </c>
      <c r="E47" s="515"/>
      <c r="F47" s="558"/>
      <c r="G47" s="492" t="s">
        <v>645</v>
      </c>
      <c r="H47" s="37"/>
    </row>
    <row r="48" spans="2:8" ht="16.149999999999999" customHeight="1" x14ac:dyDescent="0.2">
      <c r="B48" s="131" t="s">
        <v>646</v>
      </c>
      <c r="C48" s="325" t="s">
        <v>0</v>
      </c>
      <c r="D48" s="319" t="s">
        <v>61</v>
      </c>
      <c r="E48" s="515"/>
      <c r="F48" s="558"/>
      <c r="G48" s="492" t="s">
        <v>647</v>
      </c>
      <c r="H48" s="37"/>
    </row>
    <row r="49" spans="2:8" ht="16.149999999999999" customHeight="1" x14ac:dyDescent="0.2">
      <c r="B49" s="112" t="s">
        <v>648</v>
      </c>
      <c r="C49" s="32"/>
      <c r="D49" s="319" t="s">
        <v>61</v>
      </c>
      <c r="E49" s="515"/>
      <c r="F49" s="558"/>
      <c r="G49" s="492" t="s">
        <v>649</v>
      </c>
      <c r="H49" s="37"/>
    </row>
    <row r="50" spans="2:8" ht="16.149999999999999" customHeight="1" x14ac:dyDescent="0.2">
      <c r="B50" s="131" t="s">
        <v>650</v>
      </c>
      <c r="C50" s="32"/>
      <c r="D50" s="319" t="s">
        <v>61</v>
      </c>
      <c r="E50" s="515"/>
      <c r="F50" s="558"/>
      <c r="G50" s="492" t="s">
        <v>651</v>
      </c>
      <c r="H50" s="37"/>
    </row>
    <row r="51" spans="2:8" ht="28.9" customHeight="1" x14ac:dyDescent="0.2">
      <c r="B51" s="41" t="s">
        <v>652</v>
      </c>
      <c r="C51" s="325" t="s">
        <v>0</v>
      </c>
      <c r="D51" s="319" t="s">
        <v>61</v>
      </c>
      <c r="E51" s="515"/>
      <c r="F51" s="558"/>
      <c r="G51" s="492" t="s">
        <v>653</v>
      </c>
      <c r="H51" s="37"/>
    </row>
    <row r="52" spans="2:8" ht="16.899999999999999" customHeight="1" x14ac:dyDescent="0.2">
      <c r="B52" s="136" t="s">
        <v>654</v>
      </c>
      <c r="C52" s="34"/>
      <c r="D52" s="323" t="s">
        <v>61</v>
      </c>
      <c r="E52" s="515"/>
      <c r="F52" s="558"/>
      <c r="G52" s="492" t="s">
        <v>655</v>
      </c>
      <c r="H52" s="37"/>
    </row>
    <row r="53" spans="2:8" ht="16.899999999999999" customHeight="1" x14ac:dyDescent="0.2">
      <c r="B53" s="41" t="s">
        <v>656</v>
      </c>
      <c r="C53" s="137"/>
      <c r="D53" s="323" t="s">
        <v>61</v>
      </c>
      <c r="E53" s="515"/>
      <c r="F53" s="558"/>
      <c r="G53" s="492" t="s">
        <v>657</v>
      </c>
      <c r="H53" s="37"/>
    </row>
    <row r="54" spans="2:8" ht="16.899999999999999" customHeight="1" x14ac:dyDescent="0.2">
      <c r="B54" s="41" t="s">
        <v>658</v>
      </c>
      <c r="C54" s="137"/>
      <c r="D54" s="323" t="s">
        <v>61</v>
      </c>
      <c r="E54" s="515"/>
      <c r="F54" s="558"/>
      <c r="G54" s="492" t="s">
        <v>659</v>
      </c>
      <c r="H54" s="37"/>
    </row>
    <row r="55" spans="2:8" ht="30" customHeight="1" x14ac:dyDescent="0.2">
      <c r="B55" s="41" t="s">
        <v>660</v>
      </c>
      <c r="C55" s="138"/>
      <c r="D55" s="323" t="s">
        <v>61</v>
      </c>
      <c r="E55" s="515"/>
      <c r="F55" s="558"/>
      <c r="G55" s="492" t="s">
        <v>661</v>
      </c>
      <c r="H55" s="37"/>
    </row>
    <row r="56" spans="2:8" ht="16.149999999999999" customHeight="1" x14ac:dyDescent="0.2">
      <c r="B56" s="131" t="s">
        <v>662</v>
      </c>
      <c r="C56" s="32"/>
      <c r="D56" s="319" t="s">
        <v>61</v>
      </c>
      <c r="E56" s="515"/>
      <c r="F56" s="558"/>
      <c r="G56" s="492" t="s">
        <v>663</v>
      </c>
      <c r="H56" s="37"/>
    </row>
    <row r="57" spans="2:8" ht="16.149999999999999" customHeight="1" x14ac:dyDescent="0.2">
      <c r="B57" s="131" t="s">
        <v>664</v>
      </c>
      <c r="C57" s="32"/>
      <c r="D57" s="319" t="s">
        <v>61</v>
      </c>
      <c r="E57" s="515"/>
      <c r="F57" s="558"/>
      <c r="G57" s="492" t="s">
        <v>665</v>
      </c>
      <c r="H57" s="37"/>
    </row>
    <row r="58" spans="2:8" ht="16.149999999999999" customHeight="1" x14ac:dyDescent="0.2">
      <c r="B58" s="112" t="s">
        <v>666</v>
      </c>
      <c r="C58" s="32"/>
      <c r="D58" s="319" t="s">
        <v>61</v>
      </c>
      <c r="E58" s="515"/>
      <c r="F58" s="558"/>
      <c r="G58" s="492" t="s">
        <v>667</v>
      </c>
      <c r="H58" s="37"/>
    </row>
    <row r="59" spans="2:8" ht="16.149999999999999" customHeight="1" x14ac:dyDescent="0.2">
      <c r="B59" s="131" t="s">
        <v>668</v>
      </c>
      <c r="C59" s="32"/>
      <c r="D59" s="319" t="s">
        <v>61</v>
      </c>
      <c r="E59" s="515"/>
      <c r="F59" s="558"/>
      <c r="G59" s="492" t="s">
        <v>669</v>
      </c>
      <c r="H59" s="37"/>
    </row>
    <row r="60" spans="2:8" ht="25.5" x14ac:dyDescent="0.2">
      <c r="B60" s="41" t="s">
        <v>670</v>
      </c>
      <c r="C60" s="32"/>
      <c r="D60" s="319" t="s">
        <v>61</v>
      </c>
      <c r="E60" s="515"/>
      <c r="F60" s="558"/>
      <c r="G60" s="492" t="s">
        <v>671</v>
      </c>
      <c r="H60" s="37"/>
    </row>
    <row r="61" spans="2:8" ht="16.149999999999999" customHeight="1" x14ac:dyDescent="0.2">
      <c r="B61" s="41" t="s">
        <v>672</v>
      </c>
      <c r="C61" s="32"/>
      <c r="D61" s="319" t="s">
        <v>61</v>
      </c>
      <c r="E61" s="515"/>
      <c r="F61" s="558"/>
      <c r="G61" s="492" t="s">
        <v>673</v>
      </c>
      <c r="H61" s="37"/>
    </row>
    <row r="62" spans="2:8" ht="16.149999999999999" customHeight="1" x14ac:dyDescent="0.2">
      <c r="B62" s="112" t="s">
        <v>674</v>
      </c>
      <c r="C62"/>
      <c r="D62" s="319" t="s">
        <v>61</v>
      </c>
      <c r="E62" s="515"/>
      <c r="F62" s="558"/>
      <c r="G62" s="492" t="s">
        <v>675</v>
      </c>
      <c r="H62" s="37"/>
    </row>
    <row r="63" spans="2:8" ht="16.149999999999999" customHeight="1" x14ac:dyDescent="0.2">
      <c r="B63" s="131" t="s">
        <v>676</v>
      </c>
      <c r="C63" s="32"/>
      <c r="D63" s="319" t="s">
        <v>61</v>
      </c>
      <c r="E63" s="515"/>
      <c r="F63" s="558"/>
      <c r="G63" s="492" t="s">
        <v>677</v>
      </c>
      <c r="H63" s="37"/>
    </row>
    <row r="64" spans="2:8" ht="16.149999999999999" customHeight="1" x14ac:dyDescent="0.2">
      <c r="B64" s="131" t="s">
        <v>678</v>
      </c>
      <c r="C64" s="32"/>
      <c r="D64" s="319" t="s">
        <v>61</v>
      </c>
      <c r="E64" s="515"/>
      <c r="F64" s="558"/>
      <c r="G64" s="492" t="s">
        <v>679</v>
      </c>
      <c r="H64" s="37"/>
    </row>
    <row r="65" spans="2:8" ht="16.149999999999999" customHeight="1" x14ac:dyDescent="0.2">
      <c r="B65" s="131" t="s">
        <v>680</v>
      </c>
      <c r="C65" s="32"/>
      <c r="D65" s="319" t="s">
        <v>61</v>
      </c>
      <c r="E65" s="515"/>
      <c r="F65" s="558"/>
      <c r="G65" s="492" t="s">
        <v>681</v>
      </c>
      <c r="H65" s="37"/>
    </row>
    <row r="66" spans="2:8" ht="16.149999999999999" customHeight="1" x14ac:dyDescent="0.2">
      <c r="B66" s="112" t="s">
        <v>542</v>
      </c>
      <c r="C66" s="325" t="s">
        <v>0</v>
      </c>
      <c r="D66" s="319" t="s">
        <v>61</v>
      </c>
      <c r="E66" s="515"/>
      <c r="F66" s="558"/>
      <c r="G66" s="492" t="s">
        <v>682</v>
      </c>
      <c r="H66" s="37"/>
    </row>
    <row r="67" spans="2:8" ht="16.149999999999999" customHeight="1" x14ac:dyDescent="0.2">
      <c r="B67" s="131" t="s">
        <v>683</v>
      </c>
      <c r="C67" s="32"/>
      <c r="D67" s="319" t="s">
        <v>61</v>
      </c>
      <c r="E67" s="515"/>
      <c r="F67" s="558"/>
      <c r="G67" s="492" t="s">
        <v>684</v>
      </c>
      <c r="H67" s="37"/>
    </row>
    <row r="68" spans="2:8" ht="16.149999999999999" customHeight="1" x14ac:dyDescent="0.2">
      <c r="B68" s="675" t="s">
        <v>685</v>
      </c>
      <c r="C68" s="32"/>
      <c r="D68" s="319" t="s">
        <v>61</v>
      </c>
      <c r="E68" s="515"/>
      <c r="F68" s="558"/>
      <c r="G68" s="492" t="s">
        <v>686</v>
      </c>
      <c r="H68" s="37"/>
    </row>
    <row r="69" spans="2:8" ht="16.149999999999999" customHeight="1" thickBot="1" x14ac:dyDescent="0.25">
      <c r="B69" s="131" t="s">
        <v>687</v>
      </c>
      <c r="C69" s="32"/>
      <c r="D69" s="334" t="s">
        <v>61</v>
      </c>
      <c r="E69" s="515"/>
      <c r="F69" s="558"/>
      <c r="G69" s="492" t="s">
        <v>688</v>
      </c>
      <c r="H69" s="37"/>
    </row>
    <row r="70" spans="2:8" ht="16.149999999999999" customHeight="1" x14ac:dyDescent="0.2">
      <c r="B70" s="60" t="s">
        <v>47</v>
      </c>
      <c r="C70" s="8"/>
      <c r="D70" s="319" t="s">
        <v>61</v>
      </c>
      <c r="E70" s="275">
        <f>SUM(E10:E69)</f>
        <v>0</v>
      </c>
      <c r="F70" s="275">
        <f>SUM(F10:F69)</f>
        <v>0</v>
      </c>
      <c r="G70" s="492" t="s">
        <v>689</v>
      </c>
      <c r="H70" s="37"/>
    </row>
    <row r="71" spans="2:8" ht="16.149999999999999" customHeight="1" x14ac:dyDescent="0.2">
      <c r="B71" s="57" t="s">
        <v>16</v>
      </c>
      <c r="C71" s="58"/>
      <c r="D71" s="9"/>
      <c r="E71" s="5"/>
      <c r="F71" s="5"/>
      <c r="G71" s="2"/>
      <c r="H71" s="37"/>
    </row>
    <row r="72" spans="2:8" ht="16.149999999999999" customHeight="1" x14ac:dyDescent="0.2">
      <c r="B72" s="59" t="s">
        <v>482</v>
      </c>
      <c r="C72" s="33"/>
      <c r="D72" s="319" t="s">
        <v>61</v>
      </c>
      <c r="E72" s="565">
        <f>E70-E73</f>
        <v>0</v>
      </c>
      <c r="F72" s="565">
        <f>F70-F73</f>
        <v>0</v>
      </c>
      <c r="G72" s="492" t="s">
        <v>690</v>
      </c>
      <c r="H72" s="37"/>
    </row>
    <row r="73" spans="2:8" ht="16.149999999999999" customHeight="1" thickBot="1" x14ac:dyDescent="0.25">
      <c r="B73" s="139" t="s">
        <v>484</v>
      </c>
      <c r="C73" s="266" t="s">
        <v>0</v>
      </c>
      <c r="D73" s="265" t="s">
        <v>61</v>
      </c>
      <c r="E73" s="515"/>
      <c r="F73" s="558"/>
      <c r="G73" s="492" t="s">
        <v>691</v>
      </c>
      <c r="H73" s="37"/>
    </row>
    <row r="74" spans="2:8" ht="16.149999999999999" customHeight="1" thickTop="1" thickBot="1" x14ac:dyDescent="0.25">
      <c r="B74" s="45"/>
      <c r="C74" s="45"/>
      <c r="D74" s="45"/>
      <c r="E74" s="45"/>
      <c r="F74" s="45"/>
      <c r="G74" s="45"/>
    </row>
    <row r="75" spans="2:8" ht="16.149999999999999" customHeight="1" thickTop="1" thickBot="1" x14ac:dyDescent="0.25">
      <c r="B75" s="35"/>
      <c r="C75" s="35"/>
      <c r="D75" s="35"/>
      <c r="E75" s="35"/>
      <c r="F75" s="506" t="s">
        <v>2455</v>
      </c>
      <c r="G75" s="507">
        <v>2</v>
      </c>
    </row>
    <row r="76" spans="2:8" ht="16.149999999999999" customHeight="1" thickTop="1" x14ac:dyDescent="0.2">
      <c r="B76" s="102" t="s">
        <v>692</v>
      </c>
      <c r="C76" s="335" t="s">
        <v>0</v>
      </c>
      <c r="D76"/>
      <c r="E76" s="330" t="s">
        <v>577</v>
      </c>
      <c r="F76" s="331" t="s">
        <v>578</v>
      </c>
      <c r="G76" s="493" t="s">
        <v>55</v>
      </c>
      <c r="H76" s="37"/>
    </row>
    <row r="77" spans="2:8" ht="16.149999999999999" customHeight="1" x14ac:dyDescent="0.2">
      <c r="B77" s="50"/>
      <c r="C77"/>
      <c r="D77" s="783"/>
      <c r="E77" s="28" t="s">
        <v>2457</v>
      </c>
      <c r="F77" s="28" t="s">
        <v>1878</v>
      </c>
      <c r="G77"/>
      <c r="H77" s="37"/>
    </row>
    <row r="78" spans="2:8" ht="16.149999999999999" customHeight="1" thickBot="1" x14ac:dyDescent="0.25">
      <c r="B78" s="51"/>
      <c r="C78" s="13"/>
      <c r="D78" s="784"/>
      <c r="E78" s="30" t="s">
        <v>56</v>
      </c>
      <c r="F78" s="30" t="s">
        <v>56</v>
      </c>
      <c r="G78" s="494" t="s">
        <v>57</v>
      </c>
      <c r="H78" s="37"/>
    </row>
    <row r="79" spans="2:8" ht="16.149999999999999" customHeight="1" x14ac:dyDescent="0.2">
      <c r="B79" s="67" t="s">
        <v>2615</v>
      </c>
      <c r="C79" s="76"/>
      <c r="D79"/>
      <c r="E79" s="1"/>
      <c r="F79" s="1"/>
      <c r="G79" s="1"/>
      <c r="H79" s="37"/>
    </row>
    <row r="80" spans="2:8" ht="16.149999999999999" customHeight="1" x14ac:dyDescent="0.2">
      <c r="B80" s="59" t="s">
        <v>693</v>
      </c>
      <c r="C80" s="32"/>
      <c r="D80" s="319" t="s">
        <v>61</v>
      </c>
      <c r="E80" s="332"/>
      <c r="F80" s="333"/>
      <c r="G80" s="494" t="s">
        <v>694</v>
      </c>
      <c r="H80" s="37"/>
    </row>
    <row r="81" spans="2:8" ht="16.149999999999999" customHeight="1" x14ac:dyDescent="0.2">
      <c r="B81" s="59" t="s">
        <v>695</v>
      </c>
      <c r="C81" s="32"/>
      <c r="D81" s="319" t="s">
        <v>61</v>
      </c>
      <c r="E81" s="332"/>
      <c r="F81" s="333"/>
      <c r="G81" s="494" t="s">
        <v>696</v>
      </c>
      <c r="H81" s="37"/>
    </row>
    <row r="82" spans="2:8" ht="16.149999999999999" customHeight="1" x14ac:dyDescent="0.2">
      <c r="B82" s="59" t="s">
        <v>697</v>
      </c>
      <c r="C82" s="32"/>
      <c r="D82" s="319" t="s">
        <v>61</v>
      </c>
      <c r="E82" s="332"/>
      <c r="F82" s="333"/>
      <c r="G82" s="494" t="s">
        <v>698</v>
      </c>
      <c r="H82" s="37"/>
    </row>
    <row r="83" spans="2:8" ht="16.149999999999999" customHeight="1" x14ac:dyDescent="0.2">
      <c r="B83" s="56" t="s">
        <v>699</v>
      </c>
      <c r="C83"/>
      <c r="D83" s="319" t="s">
        <v>61</v>
      </c>
      <c r="E83" s="332"/>
      <c r="F83" s="333"/>
      <c r="G83" s="494" t="s">
        <v>700</v>
      </c>
      <c r="H83" s="37"/>
    </row>
    <row r="84" spans="2:8" ht="16.149999999999999" customHeight="1" x14ac:dyDescent="0.2">
      <c r="B84" s="91" t="s">
        <v>2616</v>
      </c>
      <c r="C84" s="325" t="s">
        <v>0</v>
      </c>
      <c r="D84" s="319" t="s">
        <v>61</v>
      </c>
      <c r="E84" s="332"/>
      <c r="F84" s="333"/>
      <c r="G84" s="494" t="s">
        <v>701</v>
      </c>
      <c r="H84" s="37"/>
    </row>
    <row r="85" spans="2:8" ht="16.149999999999999" customHeight="1" x14ac:dyDescent="0.2">
      <c r="B85" s="55" t="s">
        <v>702</v>
      </c>
      <c r="C85" s="86"/>
      <c r="D85" s="319" t="s">
        <v>61</v>
      </c>
      <c r="E85" s="332"/>
      <c r="F85" s="333"/>
      <c r="G85" s="494" t="s">
        <v>703</v>
      </c>
      <c r="H85" s="37"/>
    </row>
    <row r="86" spans="2:8" ht="31.9" customHeight="1" x14ac:dyDescent="0.2">
      <c r="B86" s="43" t="s">
        <v>704</v>
      </c>
      <c r="C86" s="32"/>
      <c r="D86" s="319" t="s">
        <v>61</v>
      </c>
      <c r="E86" s="332"/>
      <c r="F86" s="333"/>
      <c r="G86" s="494" t="s">
        <v>705</v>
      </c>
      <c r="H86" s="37"/>
    </row>
    <row r="87" spans="2:8" ht="16.149999999999999" customHeight="1" thickBot="1" x14ac:dyDescent="0.25">
      <c r="B87" s="56" t="s">
        <v>706</v>
      </c>
      <c r="C87"/>
      <c r="D87" s="319" t="s">
        <v>61</v>
      </c>
      <c r="E87" s="332"/>
      <c r="F87" s="333"/>
      <c r="G87" s="494" t="s">
        <v>707</v>
      </c>
      <c r="H87" s="37"/>
    </row>
    <row r="88" spans="2:8" ht="16.149999999999999" customHeight="1" thickBot="1" x14ac:dyDescent="0.25">
      <c r="B88" s="140" t="s">
        <v>133</v>
      </c>
      <c r="C88" s="266" t="s">
        <v>0</v>
      </c>
      <c r="D88" s="265" t="s">
        <v>61</v>
      </c>
      <c r="E88" s="275">
        <f>SUM(E80:E87)</f>
        <v>0</v>
      </c>
      <c r="F88" s="275">
        <f>SUM(F80:F87)</f>
        <v>0</v>
      </c>
      <c r="G88" s="494" t="s">
        <v>708</v>
      </c>
      <c r="H88" s="37"/>
    </row>
    <row r="89" spans="2:8" ht="16.149999999999999" customHeight="1" thickTop="1" thickBot="1" x14ac:dyDescent="0.25">
      <c r="B89" s="45"/>
      <c r="C89" s="45"/>
      <c r="D89" s="45"/>
      <c r="E89" s="45"/>
      <c r="F89" s="45"/>
      <c r="G89" s="46"/>
    </row>
    <row r="90" spans="2:8" ht="16.149999999999999" customHeight="1" thickTop="1" thickBot="1" x14ac:dyDescent="0.25">
      <c r="F90" s="506" t="s">
        <v>2455</v>
      </c>
      <c r="G90" s="507">
        <v>3</v>
      </c>
    </row>
    <row r="91" spans="2:8" ht="16.149999999999999" customHeight="1" thickTop="1" x14ac:dyDescent="0.2">
      <c r="B91" s="101" t="s">
        <v>2705</v>
      </c>
      <c r="C91" s="49"/>
      <c r="D91" s="49"/>
      <c r="E91" s="252" t="s">
        <v>577</v>
      </c>
      <c r="F91" s="331" t="s">
        <v>578</v>
      </c>
      <c r="G91" s="493" t="s">
        <v>55</v>
      </c>
      <c r="H91" s="37"/>
    </row>
    <row r="92" spans="2:8" ht="16.149999999999999" customHeight="1" x14ac:dyDescent="0.2">
      <c r="B92" s="50"/>
      <c r="C92"/>
      <c r="D92" s="783"/>
      <c r="E92" s="28" t="s">
        <v>2457</v>
      </c>
      <c r="F92" s="28" t="s">
        <v>1878</v>
      </c>
      <c r="G92"/>
      <c r="H92" s="37"/>
    </row>
    <row r="93" spans="2:8" ht="16.149999999999999" customHeight="1" thickBot="1" x14ac:dyDescent="0.25">
      <c r="B93" s="51"/>
      <c r="C93" s="13"/>
      <c r="D93" s="784"/>
      <c r="E93" s="30" t="s">
        <v>56</v>
      </c>
      <c r="F93" s="30" t="s">
        <v>56</v>
      </c>
      <c r="G93" s="494" t="s">
        <v>57</v>
      </c>
      <c r="H93" s="37"/>
    </row>
    <row r="94" spans="2:8" ht="16.149999999999999" customHeight="1" thickBot="1" x14ac:dyDescent="0.25">
      <c r="B94" s="113" t="s">
        <v>2623</v>
      </c>
      <c r="C94" s="66"/>
      <c r="D94" s="267" t="s">
        <v>61</v>
      </c>
      <c r="E94" s="332"/>
      <c r="F94" s="333"/>
      <c r="G94" s="494" t="s">
        <v>709</v>
      </c>
      <c r="H94" s="37"/>
    </row>
    <row r="95" spans="2:8" ht="16.149999999999999" customHeight="1" thickTop="1" x14ac:dyDescent="0.2">
      <c r="B95" s="45"/>
      <c r="C95" s="45"/>
      <c r="D95" s="45"/>
      <c r="E95" s="45"/>
      <c r="F95" s="45"/>
      <c r="G95" s="46"/>
    </row>
  </sheetData>
  <sheetProtection algorithmName="SHA-512" hashValue="7+QmhXqz9NTStrMGfxzaItOl0L6A4XIBbp/FjZeTJ13o+lBFmIbAP6TcnEQuTxsxbZEc4wx/D+E28cGKA4Jyxw==" saltValue="NH+BYLpy16+QSlFQPsXCZg==" spinCount="100000" sheet="1" objects="1" scenarios="1"/>
  <mergeCells count="3">
    <mergeCell ref="D7:D9"/>
    <mergeCell ref="D77:D78"/>
    <mergeCell ref="D92:D93"/>
  </mergeCells>
  <dataValidations count="28">
    <dataValidation allowBlank="1" showInputMessage="1" showErrorMessage="1" promptTitle="MH collaboratives- nonNHS bodies" prompt="This line should only be used if you are purchasing services as the lead provider in a mental health collaborative. Where using this row, comparatives should be reanalysed for consistency." sqref="C13" xr:uid="{86EFA26A-DE13-4286-A4D5-ECBB8065F00E}"/>
    <dataValidation allowBlank="1" showInputMessage="1" showErrorMessage="1" promptTitle="MH collaboratives - NHS bodies" prompt="This line should only be used if you are purchasing services as the lead provider in a mental health provider collaborative. Where using this row, comparatives should be reanalysed for consistency." sqref="C12" xr:uid="{8B887D41-7D7C-471E-92DA-826CED98C074}"/>
    <dataValidation allowBlank="1" showInputMessage="1" showErrorMessage="1" promptTitle="Consortium arrangements" prompt="Expected to be used only rarely where expenditure cannot be classified by type of expenditure in other lines of this note." sqref="C66" xr:uid="{267C60FC-C974-41D7-9A8E-895EABD107FB}"/>
    <dataValidation allowBlank="1" showInputMessage="1" showErrorMessage="1" promptTitle="Other auditor remuneration" prompt="The total of this table feeds 'other auditor remuneration' within the operating expenditure note above. _x000a_" sqref="C76" xr:uid="{74B8F125-9394-432A-8B7D-9DA88CC69085}"/>
    <dataValidation allowBlank="1" showInputMessage="1" showErrorMessage="1" promptTitle="Legal fees" prompt="This line should include fees paid for legal services only and not compensation paid to claimants." sqref="C45" xr:uid="{EE6E9D5D-6395-41B3-ABAF-8E7A2FE6AEBE}"/>
    <dataValidation allowBlank="1" showInputMessage="1" showErrorMessage="1" promptTitle="Discontinued operations" prompt="In accordance with the requirements of the HM Treasury FReM, activities are only treated as discontinuing where they are transferring to bodies outside of the Whole of Government Accounts boundary or ceasing entirely." sqref="C73" xr:uid="{4C438A03-6A32-4A7F-9345-D310DC62C15F}"/>
    <dataValidation allowBlank="1" showInputMessage="1" showErrorMessage="1" promptTitle="Internal audit (non-employee)" prompt="This may be the fees paid in respect of an outsourced internal audit function or non-employee benefits expenses in respect of an in-house function. This should include counter fraud services." sqref="C42" xr:uid="{8DD87C0D-D046-40C1-961F-5A9F638350AD}"/>
    <dataValidation allowBlank="1" showInputMessage="1" showErrorMessage="1" promptTitle="Consultancy costs" prompt="Expenditure on management consultancy must meet the definition as set out in Chapter 5 Annex 2 in the GAM. The counterparty split for this row may be unlocked on request where you feel your intra-NHS service meets the definition." sqref="C23" xr:uid="{11006BD6-2E36-4022-9C17-12E079142B24}"/>
    <dataValidation allowBlank="1" showInputMessage="1" showErrorMessage="1" promptTitle="Impairments" prompt="Populated from the data entered on TAC12 Impairment." sqref="C31" xr:uid="{CC8ECE29-4011-4105-85F9-DF83D0F7D1F1}"/>
    <dataValidation allowBlank="1" showInputMessage="1" showErrorMessage="1" promptTitle="Allowance for credit losses" prompt="This line is forced to equal the movement in the allowance for credit losses table on TAC18 Receivables." sqref="C32" xr:uid="{D716CC1D-9254-49AD-8219-8E550ECBDEE6}"/>
    <dataValidation allowBlank="1" showInputMessage="1" showErrorMessage="1" promptTitle="Premises - Other" prompt="Should include expenditure on electricity, gas and non-capitalised furniture and fittings." sqref="C26" xr:uid="{21B4E4CD-273D-49FC-8C36-601D472CF9EA}"/>
    <dataValidation allowBlank="1" showInputMessage="1" showErrorMessage="1" promptTitle="Business rates" prompt="This line is required for reporting to HM Treasury for the purposes of Whole of Government Accounts. Local authorities act as an agent in collecting business rates, so business rates should be recorded as external to government." sqref="C25" xr:uid="{56B8FE72-309D-41EC-89D4-9DD69F941E3F}"/>
    <dataValidation allowBlank="1" showInputMessage="1" showErrorMessage="1" promptTitle="Transport (other)" prompt="Includes all other transport related costs, including costs directly attributable to providing transporting services for patients.  This may include ambulance or other fuel, vehicle repair parts, insurance, external contracts, etc." sqref="C28" xr:uid="{9375EA06-D108-4D04-9842-9FBED91F9DE2}"/>
    <dataValidation allowBlank="1" showInputMessage="1" showErrorMessage="1" promptTitle="Transport (business travel)" prompt="This line should include the costs of staff travelling for business purposes where borne by the provider (e.g. train fares, taxis, mileage claims, etc)" sqref="C27" xr:uid="{CD38B5EA-2492-4814-98CA-4F9F7EBED2E3}"/>
    <dataValidation allowBlank="1" showInputMessage="1" showErrorMessage="1" promptTitle="Research and development" prompt="Where research and development expenditure can be separated from patient care activity, it should be recorded here." sqref="C48" xr:uid="{B7CFA344-C703-40B2-ADBF-D726FDA9FE28}"/>
    <dataValidation allowBlank="1" showInputMessage="1" showErrorMessage="1" promptTitle="Establishment costs" prompt="Expenditure on administrative expenses such as printing, stationery, telephones and publishing." sqref="C24" xr:uid="{1E4E809D-D84F-4893-9A9D-04E9ECFA1331}"/>
    <dataValidation allowBlank="1" showInputMessage="1" showErrorMessage="1" promptTitle="Supplies &amp; services - general" prompt="May include cleaning materials and contracts, food and contract catering, staff uniforms, laundry and bedding etc." sqref="C19" xr:uid="{3F3509ED-5095-453E-846F-3DC39D476292}"/>
    <dataValidation allowBlank="1" showInputMessage="1" showErrorMessage="1" promptTitle="Supplies &amp; services - clinical" prompt="This may include expenditure on therapy materials, medical gases, dressings and other clinical consumables, x-ray equipment and blood. It should also include expenditure under related maintenance contracts." sqref="C17" xr:uid="{5252A1DF-6E7A-4CE0-B874-9B7FD6BB8278}"/>
    <dataValidation allowBlank="1" showInputMessage="1" showErrorMessage="1" promptTitle="Purchase of social care" prompt="This line should include the purchase of social care under s.75 agreements or other integrated care pooled/devolved budgets." sqref="C14" xr:uid="{7439B5B6-106F-4812-8355-79CAAB4F9402}"/>
    <dataValidation allowBlank="1" showInputMessage="1" showErrorMessage="1" promptTitle="Healthcare from non-NHS bodies" prompt="Includes healthcare purchased from Scottish, Welsh and Northern Irish Health bodies as well as private healthcare purchased by the provider." sqref="C11" xr:uid="{D09C14F7-9689-4F82-952E-6D9732484C27}"/>
    <dataValidation allowBlank="1" showInputMessage="1" showErrorMessage="1" promptTitle="Healthcare from NHS bodies" prompt="This line is for purchase of HEALTHCARE only. Intragroup expenditure is only expected to be incurred with NHS providers. If you purchase HEALTHCARE from another DHSC group body please contact the provider accounts mailbox." sqref="C10" xr:uid="{63586927-02E2-4DEB-90E0-B71C436C1BA1}"/>
    <dataValidation allowBlank="1" showInputMessage="1" showErrorMessage="1" promptTitle="Internal audit services" prompt="This line should only be used in the unusual circumstance where a provider's external auditor also provides internal audit services._x000a_" sqref="C84" xr:uid="{A95A868E-AA7E-4B96-9FD0-9DF73A6DCACF}"/>
    <dataValidation allowBlank="1" showInputMessage="1" showErrorMessage="1" promptTitle="Other auditor remuneration" prompt="Total feeds into operating expenses note above (subcode EXP0280B). _x000a_" sqref="C88" xr:uid="{14DD798C-B5F1-4CA0-BE62-CF010941D07F}"/>
    <dataValidation allowBlank="1" showInputMessage="1" showErrorMessage="1" promptTitle="Other auditor remuneration" prompt="The figure in this row feeds from the 'other auditor remuneration' table below. " sqref="C39" xr:uid="{487755BB-9315-4466-9F1D-9A23EA106D18}"/>
    <dataValidation allowBlank="1" showInputMessage="1" showErrorMessage="1" promptTitle="Notional expense: apprenticeship" prompt="Used to recognise the notional expenditure relating to apprenticeship training funded through the trust's digital apprenticeship fund. This should match the notional income (benefit) recognised in INC1240B" sqref="C51" xr:uid="{EA70D7FE-6099-4532-B931-2F037B428840}"/>
    <dataValidation allowBlank="1" showInputMessage="1" showErrorMessage="1" promptTitle="Capitalised provisions" prompt="Please note that the figure fed into this row excludes changes in the discount rate on capitalised dilapidation provisions which are recognised in the value of the right of use asset instead." sqref="C36" xr:uid="{65A2DB46-734B-401C-AA0D-2EC6EEA1BE67}"/>
    <dataValidation allowBlank="1" showInputMessage="1" showErrorMessage="1" promptTitle="Allowance for credit losses" prompt="This line is forced to equal the movement in the allowance for credit losses table on TAC18 Receivables and stage 1 and 2 losses on TAC15 Investments." sqref="C34" xr:uid="{51F58D7F-89A5-445D-8283-E2759993A36E}"/>
    <dataValidation allowBlank="1" showInputMessage="1" showErrorMessage="1" promptTitle="Allowance for credit losses" prompt="This line is forced to equal the movement in the allowance for credit losses table on TAC18 Receivables. Amounts against other DHSC group bodies (excluding providers) feeds into column R. Please reallocate as necessary._x000a__x000a_" sqref="C33" xr:uid="{C86F529A-1CC5-49F6-85F2-5C15A0F196B3}"/>
  </dataValidations>
  <pageMargins left="0.25" right="0.25" top="0.75" bottom="0.75" header="0.3" footer="0.3"/>
  <pageSetup paperSize="9" scale="36" fitToHeight="0" orientation="landscape" r:id="rId1"/>
  <rowBreaks count="1" manualBreakCount="1">
    <brk id="75" min="1" max="2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3B135-4D0F-4D5C-99E4-743D46AE6C9F}">
  <sheetPr codeName="Sheet68">
    <tabColor theme="2"/>
    <pageSetUpPr fitToPage="1"/>
  </sheetPr>
  <dimension ref="B1:O108"/>
  <sheetViews>
    <sheetView showGridLines="0" zoomScale="85" zoomScaleNormal="85" workbookViewId="0"/>
  </sheetViews>
  <sheetFormatPr defaultColWidth="9.28515625" defaultRowHeight="16.149999999999999" customHeight="1" x14ac:dyDescent="0.2"/>
  <cols>
    <col min="1" max="1" width="4.28515625" style="15" customWidth="1"/>
    <col min="2" max="2" width="62.28515625" style="15" customWidth="1"/>
    <col min="3" max="3" width="5.28515625" style="15" customWidth="1"/>
    <col min="4" max="4" width="9.28515625" style="15" customWidth="1"/>
    <col min="5" max="10" width="13.28515625" style="15" customWidth="1"/>
    <col min="11" max="12" width="14.28515625" style="15" customWidth="1"/>
    <col min="13" max="25" width="13.28515625" style="15" customWidth="1"/>
    <col min="26" max="16384" width="9.28515625" style="15"/>
  </cols>
  <sheetData>
    <row r="1" spans="2:12" ht="18.75" customHeight="1" x14ac:dyDescent="0.2">
      <c r="B1" s="16"/>
    </row>
    <row r="2" spans="2:12" ht="18.75" customHeight="1" x14ac:dyDescent="0.25">
      <c r="B2" s="17" t="s">
        <v>2456</v>
      </c>
    </row>
    <row r="3" spans="2:12" ht="18.75" customHeight="1" x14ac:dyDescent="0.25">
      <c r="B3" s="17" t="str">
        <f ca="1">MID(CELL("filename",E3),FIND("]",CELL("filename",E4))+1,99)</f>
        <v>TAC09 Staff</v>
      </c>
    </row>
    <row r="4" spans="2:12" ht="18.75" customHeight="1" thickBot="1" x14ac:dyDescent="0.25">
      <c r="B4" s="18" t="s">
        <v>3</v>
      </c>
    </row>
    <row r="5" spans="2:12" ht="16.149999999999999" customHeight="1" thickTop="1" thickBot="1" x14ac:dyDescent="0.25">
      <c r="B5" s="35"/>
      <c r="C5" s="35"/>
      <c r="D5" s="35"/>
      <c r="E5" s="35"/>
      <c r="F5" s="35"/>
      <c r="G5" s="35"/>
      <c r="H5" s="35"/>
      <c r="I5" s="35"/>
      <c r="J5" s="506" t="s">
        <v>2455</v>
      </c>
      <c r="K5" s="507">
        <v>2</v>
      </c>
    </row>
    <row r="6" spans="2:12" ht="16.149999999999999" customHeight="1" thickTop="1" x14ac:dyDescent="0.2">
      <c r="B6" s="800" t="s">
        <v>2624</v>
      </c>
      <c r="C6" s="603"/>
      <c r="D6" s="603"/>
      <c r="E6" s="752" t="s">
        <v>710</v>
      </c>
      <c r="F6" s="745" t="s">
        <v>711</v>
      </c>
      <c r="G6" s="678" t="s">
        <v>712</v>
      </c>
      <c r="H6" s="756" t="s">
        <v>713</v>
      </c>
      <c r="I6" s="746" t="s">
        <v>714</v>
      </c>
      <c r="J6" s="496" t="s">
        <v>715</v>
      </c>
      <c r="K6" s="497" t="s">
        <v>55</v>
      </c>
      <c r="L6" s="37"/>
    </row>
    <row r="7" spans="2:12" ht="15.95" customHeight="1" x14ac:dyDescent="0.2">
      <c r="B7" s="801"/>
      <c r="C7" s="603"/>
      <c r="D7" s="796" t="s">
        <v>2</v>
      </c>
      <c r="E7" s="256" t="s">
        <v>19</v>
      </c>
      <c r="F7" s="256" t="s">
        <v>731</v>
      </c>
      <c r="G7" s="339" t="s">
        <v>687</v>
      </c>
      <c r="H7" s="256" t="s">
        <v>19</v>
      </c>
      <c r="I7" s="256" t="s">
        <v>731</v>
      </c>
      <c r="J7" s="256" t="s">
        <v>687</v>
      </c>
      <c r="K7" s="759"/>
      <c r="L7" s="37"/>
    </row>
    <row r="8" spans="2:12" ht="16.149999999999999" customHeight="1" x14ac:dyDescent="0.2">
      <c r="B8" s="631"/>
      <c r="C8" s="603"/>
      <c r="D8" s="796"/>
      <c r="E8" s="28" t="s">
        <v>2457</v>
      </c>
      <c r="F8" s="28" t="s">
        <v>2457</v>
      </c>
      <c r="G8" s="72" t="s">
        <v>2457</v>
      </c>
      <c r="H8" s="28" t="s">
        <v>1878</v>
      </c>
      <c r="I8" s="28" t="s">
        <v>1878</v>
      </c>
      <c r="J8" s="28" t="s">
        <v>1878</v>
      </c>
      <c r="K8" s="39"/>
      <c r="L8" s="37"/>
    </row>
    <row r="9" spans="2:12" ht="16.149999999999999" customHeight="1" thickBot="1" x14ac:dyDescent="0.25">
      <c r="B9" s="632"/>
      <c r="C9" s="633"/>
      <c r="D9" s="797"/>
      <c r="E9" s="30" t="s">
        <v>56</v>
      </c>
      <c r="F9" s="30" t="s">
        <v>56</v>
      </c>
      <c r="G9" s="74" t="s">
        <v>56</v>
      </c>
      <c r="H9" s="30" t="s">
        <v>56</v>
      </c>
      <c r="I9" s="30" t="s">
        <v>56</v>
      </c>
      <c r="J9" s="30" t="s">
        <v>56</v>
      </c>
      <c r="K9" s="317" t="s">
        <v>57</v>
      </c>
      <c r="L9" s="37"/>
    </row>
    <row r="10" spans="2:12" ht="16.149999999999999" customHeight="1" x14ac:dyDescent="0.2">
      <c r="B10" s="56" t="s">
        <v>716</v>
      </c>
      <c r="C10" s="86"/>
      <c r="D10" s="319" t="s">
        <v>61</v>
      </c>
      <c r="E10" s="753">
        <f t="shared" ref="E10:E26" si="0">F10+G10</f>
        <v>0</v>
      </c>
      <c r="F10" s="747"/>
      <c r="G10" s="585"/>
      <c r="H10" s="702">
        <f t="shared" ref="H10:H26" si="1">I10+J10</f>
        <v>0</v>
      </c>
      <c r="I10" s="750"/>
      <c r="J10" s="516"/>
      <c r="K10" s="317" t="s">
        <v>732</v>
      </c>
      <c r="L10" s="37"/>
    </row>
    <row r="11" spans="2:12" ht="16.149999999999999" customHeight="1" x14ac:dyDescent="0.2">
      <c r="B11" s="78" t="s">
        <v>717</v>
      </c>
      <c r="C11" s="32"/>
      <c r="D11" s="319" t="s">
        <v>61</v>
      </c>
      <c r="E11" s="754">
        <f t="shared" si="0"/>
        <v>0</v>
      </c>
      <c r="F11" s="748"/>
      <c r="G11" s="585"/>
      <c r="H11" s="702">
        <f t="shared" si="1"/>
        <v>0</v>
      </c>
      <c r="I11" s="750"/>
      <c r="J11" s="516"/>
      <c r="K11" s="317" t="s">
        <v>733</v>
      </c>
      <c r="L11" s="37"/>
    </row>
    <row r="12" spans="2:12" ht="15.6" customHeight="1" x14ac:dyDescent="0.2">
      <c r="B12" s="78" t="s">
        <v>718</v>
      </c>
      <c r="C12" s="32"/>
      <c r="D12" s="323" t="s">
        <v>61</v>
      </c>
      <c r="E12" s="754">
        <f t="shared" si="0"/>
        <v>0</v>
      </c>
      <c r="F12" s="748"/>
      <c r="G12" s="585"/>
      <c r="H12" s="702">
        <f t="shared" si="1"/>
        <v>0</v>
      </c>
      <c r="I12" s="750"/>
      <c r="J12" s="516"/>
      <c r="K12" s="317" t="s">
        <v>734</v>
      </c>
      <c r="L12" s="37"/>
    </row>
    <row r="13" spans="2:12" ht="15.75" customHeight="1" x14ac:dyDescent="0.2">
      <c r="B13" s="43" t="s">
        <v>719</v>
      </c>
      <c r="C13" s="32"/>
      <c r="D13" s="319" t="s">
        <v>61</v>
      </c>
      <c r="E13" s="754">
        <f t="shared" si="0"/>
        <v>0</v>
      </c>
      <c r="F13" s="748"/>
      <c r="G13" s="585"/>
      <c r="H13" s="702">
        <f t="shared" si="1"/>
        <v>0</v>
      </c>
      <c r="I13" s="750"/>
      <c r="J13" s="516"/>
      <c r="K13" s="317" t="s">
        <v>735</v>
      </c>
      <c r="L13" s="37"/>
    </row>
    <row r="14" spans="2:12" ht="27.6" customHeight="1" x14ac:dyDescent="0.2">
      <c r="B14" s="43" t="s">
        <v>2721</v>
      </c>
      <c r="C14" s="32"/>
      <c r="D14" s="319" t="s">
        <v>61</v>
      </c>
      <c r="E14" s="754">
        <f t="shared" si="0"/>
        <v>0</v>
      </c>
      <c r="F14" s="748"/>
      <c r="G14" s="585"/>
      <c r="H14" s="702">
        <f t="shared" si="1"/>
        <v>0</v>
      </c>
      <c r="I14" s="750"/>
      <c r="J14" s="516"/>
      <c r="K14" s="317" t="s">
        <v>736</v>
      </c>
      <c r="L14" s="37"/>
    </row>
    <row r="15" spans="2:12" ht="16.149999999999999" customHeight="1" x14ac:dyDescent="0.2">
      <c r="B15" s="56" t="s">
        <v>737</v>
      </c>
      <c r="C15" s="32"/>
      <c r="D15" s="319" t="s">
        <v>61</v>
      </c>
      <c r="E15" s="754">
        <f t="shared" si="0"/>
        <v>0</v>
      </c>
      <c r="F15" s="748"/>
      <c r="G15" s="585"/>
      <c r="H15" s="702">
        <f t="shared" si="1"/>
        <v>0</v>
      </c>
      <c r="I15" s="750"/>
      <c r="J15" s="516"/>
      <c r="K15" s="317" t="s">
        <v>738</v>
      </c>
      <c r="L15" s="37"/>
    </row>
    <row r="16" spans="2:12" ht="16.149999999999999" customHeight="1" x14ac:dyDescent="0.2">
      <c r="B16" s="78" t="s">
        <v>720</v>
      </c>
      <c r="C16" s="32"/>
      <c r="D16" s="319" t="s">
        <v>61</v>
      </c>
      <c r="E16" s="754">
        <f t="shared" si="0"/>
        <v>0</v>
      </c>
      <c r="F16" s="748"/>
      <c r="G16" s="585"/>
      <c r="H16" s="702">
        <f t="shared" si="1"/>
        <v>0</v>
      </c>
      <c r="I16" s="750"/>
      <c r="J16" s="516"/>
      <c r="K16" s="317" t="s">
        <v>739</v>
      </c>
      <c r="L16" s="37"/>
    </row>
    <row r="17" spans="2:15" ht="16.149999999999999" customHeight="1" x14ac:dyDescent="0.2">
      <c r="B17" s="59" t="s">
        <v>721</v>
      </c>
      <c r="C17" s="32"/>
      <c r="D17" s="319" t="s">
        <v>61</v>
      </c>
      <c r="E17" s="754">
        <f t="shared" si="0"/>
        <v>0</v>
      </c>
      <c r="F17" s="748"/>
      <c r="G17" s="585"/>
      <c r="H17" s="702">
        <f t="shared" si="1"/>
        <v>0</v>
      </c>
      <c r="I17" s="750"/>
      <c r="J17" s="516"/>
      <c r="K17" s="317" t="s">
        <v>740</v>
      </c>
      <c r="L17" s="37"/>
    </row>
    <row r="18" spans="2:15" ht="16.149999999999999" customHeight="1" x14ac:dyDescent="0.2">
      <c r="B18" s="56" t="s">
        <v>722</v>
      </c>
      <c r="C18" s="32"/>
      <c r="D18" s="319" t="s">
        <v>61</v>
      </c>
      <c r="E18" s="754">
        <f t="shared" si="0"/>
        <v>0</v>
      </c>
      <c r="F18" s="748"/>
      <c r="G18" s="585"/>
      <c r="H18" s="702">
        <f t="shared" si="1"/>
        <v>0</v>
      </c>
      <c r="I18" s="750"/>
      <c r="J18" s="516"/>
      <c r="K18" s="317" t="s">
        <v>741</v>
      </c>
      <c r="L18" s="37"/>
    </row>
    <row r="19" spans="2:15" ht="16.149999999999999" customHeight="1" x14ac:dyDescent="0.2">
      <c r="B19" s="78" t="s">
        <v>742</v>
      </c>
      <c r="C19" s="32"/>
      <c r="D19" s="319" t="s">
        <v>61</v>
      </c>
      <c r="E19" s="754">
        <f t="shared" si="0"/>
        <v>0</v>
      </c>
      <c r="F19" s="749"/>
      <c r="G19" s="585"/>
      <c r="H19" s="702">
        <f t="shared" si="1"/>
        <v>0</v>
      </c>
      <c r="I19" s="751"/>
      <c r="J19" s="516"/>
      <c r="K19" s="317" t="s">
        <v>743</v>
      </c>
      <c r="L19" s="37"/>
    </row>
    <row r="20" spans="2:15" ht="16.149999999999999" customHeight="1" x14ac:dyDescent="0.2">
      <c r="B20" s="59" t="s">
        <v>723</v>
      </c>
      <c r="C20" s="32"/>
      <c r="D20" s="319" t="s">
        <v>61</v>
      </c>
      <c r="E20" s="754">
        <f t="shared" si="0"/>
        <v>0</v>
      </c>
      <c r="F20" s="749"/>
      <c r="G20" s="585"/>
      <c r="H20" s="702">
        <f t="shared" si="1"/>
        <v>0</v>
      </c>
      <c r="I20" s="751"/>
      <c r="J20" s="516"/>
      <c r="K20" s="317" t="s">
        <v>744</v>
      </c>
      <c r="L20" s="37"/>
    </row>
    <row r="21" spans="2:15" ht="16.149999999999999" customHeight="1" thickBot="1" x14ac:dyDescent="0.25">
      <c r="B21" s="82" t="s">
        <v>745</v>
      </c>
      <c r="C21" s="83"/>
      <c r="D21" s="323" t="s">
        <v>61</v>
      </c>
      <c r="E21" s="754">
        <f t="shared" si="0"/>
        <v>0</v>
      </c>
      <c r="F21" s="748"/>
      <c r="G21" s="585"/>
      <c r="H21" s="702">
        <f t="shared" si="1"/>
        <v>0</v>
      </c>
      <c r="I21" s="750"/>
      <c r="J21" s="516"/>
      <c r="K21" s="317" t="s">
        <v>746</v>
      </c>
      <c r="L21" s="37"/>
    </row>
    <row r="22" spans="2:15" ht="16.149999999999999" customHeight="1" x14ac:dyDescent="0.2">
      <c r="B22" s="60" t="s">
        <v>724</v>
      </c>
      <c r="C22" s="32"/>
      <c r="D22" s="319" t="s">
        <v>61</v>
      </c>
      <c r="E22" s="755">
        <f t="shared" si="0"/>
        <v>0</v>
      </c>
      <c r="F22" s="277">
        <f>SUM(F10:F21)</f>
        <v>0</v>
      </c>
      <c r="G22" s="277">
        <f>SUM(G10:G21)</f>
        <v>0</v>
      </c>
      <c r="H22" s="757">
        <f t="shared" si="1"/>
        <v>0</v>
      </c>
      <c r="I22" s="277">
        <f t="shared" ref="I22:J22" si="2">SUM(I10:I21)</f>
        <v>0</v>
      </c>
      <c r="J22" s="277">
        <f t="shared" si="2"/>
        <v>0</v>
      </c>
      <c r="K22" s="317" t="s">
        <v>747</v>
      </c>
      <c r="L22" s="37"/>
    </row>
    <row r="23" spans="2:15" ht="28.5" customHeight="1" x14ac:dyDescent="0.2">
      <c r="B23" s="43" t="s">
        <v>725</v>
      </c>
      <c r="C23" s="32"/>
      <c r="D23" s="323" t="s">
        <v>59</v>
      </c>
      <c r="E23" s="754">
        <f t="shared" si="0"/>
        <v>0</v>
      </c>
      <c r="F23" s="748"/>
      <c r="G23" s="585"/>
      <c r="H23" s="702">
        <f t="shared" si="1"/>
        <v>0</v>
      </c>
      <c r="I23" s="750"/>
      <c r="J23" s="516"/>
      <c r="K23" s="317" t="s">
        <v>748</v>
      </c>
      <c r="L23" s="37"/>
    </row>
    <row r="24" spans="2:15" ht="16.149999999999999" customHeight="1" thickBot="1" x14ac:dyDescent="0.25">
      <c r="B24" s="55" t="s">
        <v>726</v>
      </c>
      <c r="C24" s="32"/>
      <c r="D24" s="323" t="s">
        <v>59</v>
      </c>
      <c r="E24" s="754">
        <f t="shared" si="0"/>
        <v>0</v>
      </c>
      <c r="F24" s="748"/>
      <c r="G24" s="585"/>
      <c r="H24" s="702">
        <f t="shared" si="1"/>
        <v>0</v>
      </c>
      <c r="I24" s="750"/>
      <c r="J24" s="516"/>
      <c r="K24" s="317" t="s">
        <v>749</v>
      </c>
      <c r="L24" s="37"/>
    </row>
    <row r="25" spans="2:15" ht="16.149999999999999" customHeight="1" x14ac:dyDescent="0.2">
      <c r="B25" s="57" t="s">
        <v>727</v>
      </c>
      <c r="C25" s="32"/>
      <c r="D25" s="319" t="s">
        <v>61</v>
      </c>
      <c r="E25" s="755">
        <f t="shared" si="0"/>
        <v>0</v>
      </c>
      <c r="F25" s="277">
        <f t="shared" ref="F25:G25" si="3">SUM(F22:F24)</f>
        <v>0</v>
      </c>
      <c r="G25" s="277">
        <f t="shared" si="3"/>
        <v>0</v>
      </c>
      <c r="H25" s="757">
        <f t="shared" si="1"/>
        <v>0</v>
      </c>
      <c r="I25" s="277">
        <f t="shared" ref="I25:J25" si="4">SUM(I22:I24)</f>
        <v>0</v>
      </c>
      <c r="J25" s="277">
        <f t="shared" si="4"/>
        <v>0</v>
      </c>
      <c r="K25" s="317" t="s">
        <v>750</v>
      </c>
      <c r="L25" s="37"/>
    </row>
    <row r="26" spans="2:15" ht="16.149999999999999" customHeight="1" thickBot="1" x14ac:dyDescent="0.25">
      <c r="B26" s="55" t="s">
        <v>728</v>
      </c>
      <c r="C26" s="32"/>
      <c r="D26" s="319" t="s">
        <v>61</v>
      </c>
      <c r="E26" s="754">
        <f t="shared" si="0"/>
        <v>0</v>
      </c>
      <c r="F26" s="748"/>
      <c r="G26" s="585"/>
      <c r="H26" s="702">
        <f t="shared" si="1"/>
        <v>0</v>
      </c>
      <c r="I26" s="750"/>
      <c r="J26" s="516"/>
      <c r="K26" s="317" t="s">
        <v>751</v>
      </c>
      <c r="L26" s="37"/>
    </row>
    <row r="27" spans="2:15" ht="16.149999999999999" customHeight="1" thickBot="1" x14ac:dyDescent="0.25">
      <c r="B27" s="65" t="s">
        <v>730</v>
      </c>
      <c r="C27" s="32"/>
      <c r="D27" s="319" t="s">
        <v>61</v>
      </c>
      <c r="E27" s="254">
        <f>E25-E26</f>
        <v>0</v>
      </c>
      <c r="F27" s="277">
        <f>F25-F26</f>
        <v>0</v>
      </c>
      <c r="G27" s="277">
        <f t="shared" ref="G27:J27" si="5">G25-G26</f>
        <v>0</v>
      </c>
      <c r="H27" s="758">
        <f t="shared" si="5"/>
        <v>0</v>
      </c>
      <c r="I27" s="277">
        <f t="shared" si="5"/>
        <v>0</v>
      </c>
      <c r="J27" s="277">
        <f t="shared" si="5"/>
        <v>0</v>
      </c>
      <c r="K27" s="317" t="s">
        <v>752</v>
      </c>
      <c r="L27" s="37"/>
    </row>
    <row r="28" spans="2:15" ht="16.149999999999999" customHeight="1" thickTop="1" thickBot="1" x14ac:dyDescent="0.25">
      <c r="B28" s="45"/>
      <c r="C28" s="45"/>
      <c r="D28" s="45"/>
      <c r="E28" s="45"/>
      <c r="F28" s="45"/>
      <c r="G28" s="45"/>
      <c r="H28" s="45"/>
      <c r="I28" s="45"/>
      <c r="J28" s="45"/>
      <c r="K28" s="45"/>
      <c r="O28" s="217"/>
    </row>
    <row r="29" spans="2:15" ht="16.149999999999999" customHeight="1" thickTop="1" thickBot="1" x14ac:dyDescent="0.25">
      <c r="B29" s="35"/>
      <c r="C29" s="35"/>
      <c r="D29" s="35"/>
      <c r="E29" s="35"/>
      <c r="F29" s="35"/>
      <c r="G29" s="35"/>
      <c r="H29" s="35"/>
      <c r="I29" s="35"/>
      <c r="J29" s="506" t="s">
        <v>2455</v>
      </c>
      <c r="K29" s="507">
        <v>3</v>
      </c>
    </row>
    <row r="30" spans="2:15" ht="16.149999999999999" customHeight="1" thickTop="1" x14ac:dyDescent="0.2">
      <c r="B30" s="101" t="s">
        <v>753</v>
      </c>
      <c r="C30" s="49"/>
      <c r="D30" s="49"/>
      <c r="E30" s="336" t="s">
        <v>710</v>
      </c>
      <c r="F30" s="336" t="s">
        <v>711</v>
      </c>
      <c r="G30" s="679" t="s">
        <v>712</v>
      </c>
      <c r="H30" s="680" t="s">
        <v>713</v>
      </c>
      <c r="I30" s="337" t="s">
        <v>714</v>
      </c>
      <c r="J30" s="337" t="s">
        <v>715</v>
      </c>
      <c r="K30" s="338" t="s">
        <v>55</v>
      </c>
      <c r="L30" s="37"/>
    </row>
    <row r="31" spans="2:15" ht="16.149999999999999" customHeight="1" x14ac:dyDescent="0.2">
      <c r="B31" s="108"/>
      <c r="C31"/>
      <c r="D31" s="783" t="s">
        <v>2</v>
      </c>
      <c r="E31" s="27" t="s">
        <v>19</v>
      </c>
      <c r="F31" s="27" t="s">
        <v>731</v>
      </c>
      <c r="G31" s="27" t="s">
        <v>687</v>
      </c>
      <c r="H31" s="681" t="s">
        <v>19</v>
      </c>
      <c r="I31" s="27" t="s">
        <v>731</v>
      </c>
      <c r="J31" s="27" t="s">
        <v>687</v>
      </c>
      <c r="K31" s="39"/>
      <c r="L31" s="37"/>
    </row>
    <row r="32" spans="2:15" ht="16.149999999999999" customHeight="1" x14ac:dyDescent="0.2">
      <c r="B32" s="50"/>
      <c r="C32"/>
      <c r="D32" s="783"/>
      <c r="E32" s="28" t="s">
        <v>2457</v>
      </c>
      <c r="F32" s="28" t="s">
        <v>2457</v>
      </c>
      <c r="G32" s="28" t="s">
        <v>2457</v>
      </c>
      <c r="H32" s="676" t="s">
        <v>1878</v>
      </c>
      <c r="I32" s="28" t="s">
        <v>1878</v>
      </c>
      <c r="J32" s="28" t="s">
        <v>1878</v>
      </c>
      <c r="K32" s="39"/>
      <c r="L32" s="37"/>
    </row>
    <row r="33" spans="2:12" ht="16.149999999999999" customHeight="1" thickBot="1" x14ac:dyDescent="0.25">
      <c r="B33" s="51"/>
      <c r="C33" s="13"/>
      <c r="D33" s="784"/>
      <c r="E33" s="30" t="s">
        <v>67</v>
      </c>
      <c r="F33" s="30" t="s">
        <v>67</v>
      </c>
      <c r="G33" s="30" t="s">
        <v>67</v>
      </c>
      <c r="H33" s="259" t="s">
        <v>67</v>
      </c>
      <c r="I33" s="30" t="s">
        <v>67</v>
      </c>
      <c r="J33" s="30" t="s">
        <v>67</v>
      </c>
      <c r="K33" s="317" t="s">
        <v>57</v>
      </c>
      <c r="L33" s="37"/>
    </row>
    <row r="34" spans="2:12" ht="16.149999999999999" customHeight="1" x14ac:dyDescent="0.2">
      <c r="B34" s="53" t="s">
        <v>754</v>
      </c>
      <c r="C34" s="54"/>
      <c r="D34" s="319" t="s">
        <v>61</v>
      </c>
      <c r="E34" s="343">
        <f>SUM(F34:G34)</f>
        <v>0</v>
      </c>
      <c r="F34" s="341"/>
      <c r="G34" s="585"/>
      <c r="H34" s="586">
        <f t="shared" ref="H34:H43" si="6">SUM(I34:J34)</f>
        <v>0</v>
      </c>
      <c r="I34" s="342"/>
      <c r="J34" s="342"/>
      <c r="K34" s="317" t="s">
        <v>755</v>
      </c>
      <c r="L34" s="37"/>
    </row>
    <row r="35" spans="2:12" ht="16.149999999999999" customHeight="1" x14ac:dyDescent="0.2">
      <c r="B35" s="59" t="s">
        <v>756</v>
      </c>
      <c r="C35" s="32"/>
      <c r="D35" s="319" t="s">
        <v>61</v>
      </c>
      <c r="E35" s="343">
        <f t="shared" ref="E35:E43" si="7">SUM(F35:G35)</f>
        <v>0</v>
      </c>
      <c r="F35" s="341"/>
      <c r="G35" s="585"/>
      <c r="H35" s="586">
        <f t="shared" si="6"/>
        <v>0</v>
      </c>
      <c r="I35" s="342"/>
      <c r="J35" s="342"/>
      <c r="K35" s="317" t="s">
        <v>757</v>
      </c>
      <c r="L35" s="37"/>
    </row>
    <row r="36" spans="2:12" ht="16.149999999999999" customHeight="1" x14ac:dyDescent="0.2">
      <c r="B36" s="59" t="s">
        <v>758</v>
      </c>
      <c r="C36" s="32"/>
      <c r="D36" s="319" t="s">
        <v>61</v>
      </c>
      <c r="E36" s="343">
        <f t="shared" si="7"/>
        <v>0</v>
      </c>
      <c r="F36" s="341"/>
      <c r="G36" s="585"/>
      <c r="H36" s="586">
        <f t="shared" si="6"/>
        <v>0</v>
      </c>
      <c r="I36" s="342"/>
      <c r="J36" s="342"/>
      <c r="K36" s="317" t="s">
        <v>759</v>
      </c>
      <c r="L36" s="37"/>
    </row>
    <row r="37" spans="2:12" ht="16.149999999999999" customHeight="1" x14ac:dyDescent="0.2">
      <c r="B37" s="59" t="s">
        <v>760</v>
      </c>
      <c r="C37" s="32"/>
      <c r="D37" s="319" t="s">
        <v>61</v>
      </c>
      <c r="E37" s="343">
        <f t="shared" si="7"/>
        <v>0</v>
      </c>
      <c r="F37" s="341"/>
      <c r="G37" s="585"/>
      <c r="H37" s="586">
        <f t="shared" si="6"/>
        <v>0</v>
      </c>
      <c r="I37" s="342"/>
      <c r="J37" s="342"/>
      <c r="K37" s="317" t="s">
        <v>761</v>
      </c>
      <c r="L37" s="37"/>
    </row>
    <row r="38" spans="2:12" ht="16.149999999999999" customHeight="1" x14ac:dyDescent="0.2">
      <c r="B38" s="59" t="s">
        <v>762</v>
      </c>
      <c r="C38" s="32"/>
      <c r="D38" s="319" t="s">
        <v>61</v>
      </c>
      <c r="E38" s="343">
        <f t="shared" si="7"/>
        <v>0</v>
      </c>
      <c r="F38" s="341"/>
      <c r="G38" s="585"/>
      <c r="H38" s="586">
        <f t="shared" si="6"/>
        <v>0</v>
      </c>
      <c r="I38" s="342"/>
      <c r="J38" s="342"/>
      <c r="K38" s="317" t="s">
        <v>763</v>
      </c>
      <c r="L38" s="37"/>
    </row>
    <row r="39" spans="2:12" ht="16.149999999999999" customHeight="1" x14ac:dyDescent="0.2">
      <c r="B39" s="59" t="s">
        <v>764</v>
      </c>
      <c r="C39" s="32"/>
      <c r="D39" s="319" t="s">
        <v>61</v>
      </c>
      <c r="E39" s="343">
        <f t="shared" si="7"/>
        <v>0</v>
      </c>
      <c r="F39" s="341"/>
      <c r="G39" s="585"/>
      <c r="H39" s="586">
        <f t="shared" si="6"/>
        <v>0</v>
      </c>
      <c r="I39" s="342"/>
      <c r="J39" s="342"/>
      <c r="K39" s="317" t="s">
        <v>765</v>
      </c>
      <c r="L39" s="37"/>
    </row>
    <row r="40" spans="2:12" ht="16.149999999999999" customHeight="1" x14ac:dyDescent="0.2">
      <c r="B40" s="56" t="s">
        <v>766</v>
      </c>
      <c r="C40"/>
      <c r="D40" s="319" t="s">
        <v>61</v>
      </c>
      <c r="E40" s="343">
        <f t="shared" si="7"/>
        <v>0</v>
      </c>
      <c r="F40" s="341"/>
      <c r="G40" s="585"/>
      <c r="H40" s="586">
        <f t="shared" si="6"/>
        <v>0</v>
      </c>
      <c r="I40" s="342"/>
      <c r="J40" s="342"/>
      <c r="K40" s="317" t="s">
        <v>767</v>
      </c>
      <c r="L40" s="37"/>
    </row>
    <row r="41" spans="2:12" ht="16.149999999999999" customHeight="1" x14ac:dyDescent="0.2">
      <c r="B41" s="78" t="s">
        <v>768</v>
      </c>
      <c r="C41" s="33"/>
      <c r="D41" s="319" t="s">
        <v>61</v>
      </c>
      <c r="E41" s="343">
        <f t="shared" si="7"/>
        <v>0</v>
      </c>
      <c r="F41" s="341"/>
      <c r="G41" s="585"/>
      <c r="H41" s="586">
        <f t="shared" si="6"/>
        <v>0</v>
      </c>
      <c r="I41" s="342"/>
      <c r="J41" s="342"/>
      <c r="K41" s="317" t="s">
        <v>769</v>
      </c>
      <c r="L41" s="37"/>
    </row>
    <row r="42" spans="2:12" ht="16.149999999999999" customHeight="1" x14ac:dyDescent="0.2">
      <c r="B42" s="78" t="s">
        <v>770</v>
      </c>
      <c r="C42" s="33"/>
      <c r="D42" s="319" t="s">
        <v>61</v>
      </c>
      <c r="E42" s="343">
        <f t="shared" si="7"/>
        <v>0</v>
      </c>
      <c r="F42" s="341"/>
      <c r="G42" s="585"/>
      <c r="H42" s="586">
        <f t="shared" si="6"/>
        <v>0</v>
      </c>
      <c r="I42" s="342"/>
      <c r="J42" s="342"/>
      <c r="K42" s="317" t="s">
        <v>771</v>
      </c>
      <c r="L42" s="37"/>
    </row>
    <row r="43" spans="2:12" ht="16.149999999999999" customHeight="1" thickBot="1" x14ac:dyDescent="0.25">
      <c r="B43" s="59" t="s">
        <v>687</v>
      </c>
      <c r="C43" s="32"/>
      <c r="D43" s="319" t="s">
        <v>61</v>
      </c>
      <c r="E43" s="343">
        <f t="shared" si="7"/>
        <v>0</v>
      </c>
      <c r="F43" s="341"/>
      <c r="G43" s="585"/>
      <c r="H43" s="586">
        <f t="shared" si="6"/>
        <v>0</v>
      </c>
      <c r="I43" s="342"/>
      <c r="J43" s="342"/>
      <c r="K43" s="317" t="s">
        <v>772</v>
      </c>
      <c r="L43" s="37"/>
    </row>
    <row r="44" spans="2:12" ht="16.149999999999999" customHeight="1" x14ac:dyDescent="0.2">
      <c r="B44" s="57" t="s">
        <v>773</v>
      </c>
      <c r="C44" s="32"/>
      <c r="D44" s="319" t="s">
        <v>61</v>
      </c>
      <c r="E44" s="275">
        <f t="shared" ref="E44:J44" si="8">SUM(E34:E43)</f>
        <v>0</v>
      </c>
      <c r="F44" s="275">
        <f t="shared" si="8"/>
        <v>0</v>
      </c>
      <c r="G44" s="273">
        <f t="shared" si="8"/>
        <v>0</v>
      </c>
      <c r="H44" s="682">
        <f t="shared" si="8"/>
        <v>0</v>
      </c>
      <c r="I44" s="275">
        <f t="shared" si="8"/>
        <v>0</v>
      </c>
      <c r="J44" s="275">
        <f t="shared" si="8"/>
        <v>0</v>
      </c>
      <c r="K44" s="317" t="s">
        <v>774</v>
      </c>
      <c r="L44" s="37"/>
    </row>
    <row r="45" spans="2:12" ht="16.149999999999999" customHeight="1" x14ac:dyDescent="0.2">
      <c r="B45" s="59" t="s">
        <v>16</v>
      </c>
      <c r="C45" s="31"/>
      <c r="D45" s="3"/>
      <c r="E45" s="1"/>
      <c r="F45" s="1"/>
      <c r="G45" s="1"/>
      <c r="H45" s="683"/>
      <c r="I45" s="1"/>
      <c r="J45" s="1"/>
      <c r="K45" s="40"/>
      <c r="L45" s="37"/>
    </row>
    <row r="46" spans="2:12" ht="16.149999999999999" customHeight="1" thickBot="1" x14ac:dyDescent="0.25">
      <c r="B46" s="139" t="s">
        <v>775</v>
      </c>
      <c r="C46" s="66"/>
      <c r="D46" s="265" t="s">
        <v>61</v>
      </c>
      <c r="E46" s="343">
        <f>SUM(F46:G46)</f>
        <v>0</v>
      </c>
      <c r="F46" s="341"/>
      <c r="G46" s="585"/>
      <c r="H46" s="684">
        <f t="shared" ref="H46" si="9">SUM(I46:J46)</f>
        <v>0</v>
      </c>
      <c r="I46" s="342"/>
      <c r="J46" s="342"/>
      <c r="K46" s="317" t="s">
        <v>776</v>
      </c>
      <c r="L46" s="37"/>
    </row>
    <row r="47" spans="2:12" ht="16.149999999999999" customHeight="1" thickTop="1" thickBot="1" x14ac:dyDescent="0.25">
      <c r="B47" s="45"/>
      <c r="C47" s="45"/>
      <c r="D47" s="45"/>
      <c r="E47" s="45"/>
      <c r="F47" s="45"/>
      <c r="G47" s="45"/>
      <c r="H47" s="45"/>
      <c r="I47" s="45"/>
      <c r="J47" s="45"/>
      <c r="K47" s="46"/>
    </row>
    <row r="48" spans="2:12" ht="16.149999999999999" customHeight="1" thickTop="1" thickBot="1" x14ac:dyDescent="0.25">
      <c r="B48" s="25"/>
      <c r="C48" s="25"/>
      <c r="D48" s="25"/>
      <c r="E48" s="25"/>
      <c r="F48" s="25"/>
      <c r="G48" s="25"/>
      <c r="H48" s="506" t="s">
        <v>2455</v>
      </c>
      <c r="I48" s="507">
        <v>4</v>
      </c>
    </row>
    <row r="49" spans="2:14" ht="16.149999999999999" customHeight="1" thickTop="1" x14ac:dyDescent="0.2">
      <c r="B49" s="101" t="s">
        <v>777</v>
      </c>
      <c r="C49" s="49"/>
      <c r="D49" s="49"/>
      <c r="E49" s="252" t="s">
        <v>778</v>
      </c>
      <c r="F49" s="252" t="s">
        <v>779</v>
      </c>
      <c r="G49" s="253" t="s">
        <v>780</v>
      </c>
      <c r="H49" s="337" t="s">
        <v>781</v>
      </c>
      <c r="I49" s="338" t="s">
        <v>55</v>
      </c>
      <c r="J49" s="37"/>
    </row>
    <row r="50" spans="2:14" ht="16.149999999999999" customHeight="1" x14ac:dyDescent="0.2">
      <c r="B50" s="50"/>
      <c r="C50"/>
      <c r="D50" s="783" t="s">
        <v>2</v>
      </c>
      <c r="E50" s="28" t="s">
        <v>2457</v>
      </c>
      <c r="F50" s="28" t="s">
        <v>2457</v>
      </c>
      <c r="G50" s="28" t="s">
        <v>1878</v>
      </c>
      <c r="H50" s="28" t="s">
        <v>1878</v>
      </c>
      <c r="I50" s="39"/>
      <c r="J50" s="37"/>
    </row>
    <row r="51" spans="2:14" ht="16.149999999999999" customHeight="1" thickBot="1" x14ac:dyDescent="0.25">
      <c r="B51" s="51"/>
      <c r="C51" s="13"/>
      <c r="D51" s="784"/>
      <c r="E51" s="30" t="s">
        <v>56</v>
      </c>
      <c r="F51" s="30" t="s">
        <v>67</v>
      </c>
      <c r="G51" s="30" t="s">
        <v>56</v>
      </c>
      <c r="H51" s="30" t="s">
        <v>67</v>
      </c>
      <c r="I51" s="317" t="s">
        <v>57</v>
      </c>
      <c r="J51" s="37"/>
    </row>
    <row r="52" spans="2:14" ht="16.149999999999999" customHeight="1" x14ac:dyDescent="0.2">
      <c r="B52" s="112" t="s">
        <v>782</v>
      </c>
      <c r="C52"/>
      <c r="D52" s="319" t="s">
        <v>61</v>
      </c>
      <c r="E52" s="340"/>
      <c r="F52" s="341"/>
      <c r="G52" s="340"/>
      <c r="H52" s="342"/>
      <c r="I52" s="317" t="s">
        <v>783</v>
      </c>
      <c r="J52" s="37"/>
    </row>
    <row r="53" spans="2:14" ht="16.149999999999999" customHeight="1" thickBot="1" x14ac:dyDescent="0.25">
      <c r="B53" s="143" t="s">
        <v>784</v>
      </c>
      <c r="C53" s="69"/>
      <c r="D53" s="265" t="s">
        <v>61</v>
      </c>
      <c r="E53" s="341"/>
      <c r="F53" s="340"/>
      <c r="G53" s="342"/>
      <c r="H53" s="340"/>
      <c r="I53" s="317" t="s">
        <v>785</v>
      </c>
      <c r="J53" s="37"/>
    </row>
    <row r="54" spans="2:14" ht="16.149999999999999" customHeight="1" thickTop="1" thickBot="1" x14ac:dyDescent="0.25">
      <c r="B54" s="45"/>
      <c r="C54" s="45"/>
      <c r="D54" s="45"/>
      <c r="E54" s="45"/>
      <c r="F54" s="45"/>
      <c r="G54" s="45"/>
      <c r="H54" s="45"/>
      <c r="I54" s="46"/>
    </row>
    <row r="55" spans="2:14" ht="16.149999999999999" customHeight="1" thickTop="1" thickBot="1" x14ac:dyDescent="0.25">
      <c r="F55" s="519" t="s">
        <v>2455</v>
      </c>
      <c r="G55" s="509">
        <v>5</v>
      </c>
    </row>
    <row r="56" spans="2:14" ht="16.149999999999999" customHeight="1" thickTop="1" x14ac:dyDescent="0.2">
      <c r="B56" s="101" t="s">
        <v>786</v>
      </c>
      <c r="C56" s="49"/>
      <c r="D56" s="49"/>
      <c r="E56" s="252" t="s">
        <v>787</v>
      </c>
      <c r="F56" s="520" t="s">
        <v>788</v>
      </c>
      <c r="G56" s="510" t="s">
        <v>55</v>
      </c>
      <c r="J56" s="25"/>
      <c r="K56" s="25"/>
      <c r="L56" s="25"/>
      <c r="M56" s="25"/>
    </row>
    <row r="57" spans="2:14" ht="16.149999999999999" customHeight="1" x14ac:dyDescent="0.2">
      <c r="B57" s="50"/>
      <c r="C57"/>
      <c r="D57" s="783" t="s">
        <v>2</v>
      </c>
      <c r="E57" s="28" t="s">
        <v>2457</v>
      </c>
      <c r="F57" s="28" t="s">
        <v>1878</v>
      </c>
      <c r="G57" s="39"/>
      <c r="I57" s="25"/>
      <c r="J57" s="25"/>
      <c r="K57" s="25"/>
      <c r="L57" s="25"/>
      <c r="M57" s="25"/>
    </row>
    <row r="58" spans="2:14" ht="16.149999999999999" customHeight="1" thickBot="1" x14ac:dyDescent="0.25">
      <c r="B58" s="51"/>
      <c r="C58" s="13"/>
      <c r="D58" s="784"/>
      <c r="E58" s="30" t="s">
        <v>67</v>
      </c>
      <c r="F58" s="30" t="s">
        <v>67</v>
      </c>
      <c r="G58" s="487" t="s">
        <v>57</v>
      </c>
    </row>
    <row r="59" spans="2:14" ht="16.149999999999999" customHeight="1" x14ac:dyDescent="0.2">
      <c r="B59" s="512" t="s">
        <v>789</v>
      </c>
      <c r="C59" s="513" t="s">
        <v>0</v>
      </c>
      <c r="D59" s="514" t="s">
        <v>61</v>
      </c>
      <c r="E59" s="515"/>
      <c r="F59" s="516"/>
      <c r="G59" s="487" t="s">
        <v>790</v>
      </c>
    </row>
    <row r="60" spans="2:14" ht="16.149999999999999" customHeight="1" x14ac:dyDescent="0.2">
      <c r="B60" s="56" t="s">
        <v>791</v>
      </c>
      <c r="C60" s="513" t="s">
        <v>0</v>
      </c>
      <c r="D60" s="514" t="s">
        <v>61</v>
      </c>
      <c r="E60" s="515"/>
      <c r="F60" s="516"/>
      <c r="G60" s="487" t="s">
        <v>792</v>
      </c>
    </row>
    <row r="61" spans="2:14" ht="16.149999999999999" customHeight="1" thickBot="1" x14ac:dyDescent="0.25">
      <c r="B61" s="65" t="s">
        <v>793</v>
      </c>
      <c r="C61" s="66"/>
      <c r="D61" s="517" t="s">
        <v>61</v>
      </c>
      <c r="E61" s="518">
        <f>IFERROR(E59/E60,0)</f>
        <v>0</v>
      </c>
      <c r="F61" s="518">
        <f>IFERROR(F59/F60,0)</f>
        <v>0</v>
      </c>
      <c r="G61" s="488" t="s">
        <v>794</v>
      </c>
    </row>
    <row r="62" spans="2:14" ht="16.149999999999999" customHeight="1" thickTop="1" thickBot="1" x14ac:dyDescent="0.25">
      <c r="G62" s="217"/>
    </row>
    <row r="63" spans="2:14" ht="16.149999999999999" customHeight="1" thickTop="1" thickBot="1" x14ac:dyDescent="0.25">
      <c r="B63" s="35"/>
      <c r="C63" s="35"/>
      <c r="D63" s="35"/>
      <c r="E63" s="35"/>
      <c r="F63" s="35"/>
      <c r="G63" s="35"/>
      <c r="H63" s="35"/>
      <c r="I63" s="35"/>
      <c r="J63" s="35"/>
      <c r="K63" s="35"/>
      <c r="L63" s="506" t="s">
        <v>2455</v>
      </c>
      <c r="M63" s="507">
        <v>6</v>
      </c>
    </row>
    <row r="64" spans="2:14" ht="16.149999999999999" customHeight="1" thickTop="1" x14ac:dyDescent="0.2">
      <c r="B64" s="794" t="s">
        <v>2474</v>
      </c>
      <c r="C64" s="49"/>
      <c r="D64" s="49"/>
      <c r="E64" s="336" t="s">
        <v>795</v>
      </c>
      <c r="F64" s="336" t="s">
        <v>796</v>
      </c>
      <c r="G64" s="336" t="s">
        <v>797</v>
      </c>
      <c r="H64" s="336" t="s">
        <v>798</v>
      </c>
      <c r="I64" s="336" t="s">
        <v>799</v>
      </c>
      <c r="J64" s="336" t="s">
        <v>800</v>
      </c>
      <c r="K64" s="336" t="s">
        <v>801</v>
      </c>
      <c r="L64" s="336" t="s">
        <v>802</v>
      </c>
      <c r="M64" s="338" t="s">
        <v>55</v>
      </c>
      <c r="N64" s="37"/>
    </row>
    <row r="65" spans="2:14" ht="76.5" x14ac:dyDescent="0.2">
      <c r="B65" s="795"/>
      <c r="C65"/>
      <c r="D65" s="796" t="s">
        <v>2</v>
      </c>
      <c r="E65" s="38" t="s">
        <v>803</v>
      </c>
      <c r="F65" s="38" t="s">
        <v>804</v>
      </c>
      <c r="G65" s="38" t="s">
        <v>805</v>
      </c>
      <c r="H65" s="38" t="s">
        <v>806</v>
      </c>
      <c r="I65" s="38" t="s">
        <v>807</v>
      </c>
      <c r="J65" s="38" t="s">
        <v>808</v>
      </c>
      <c r="K65" s="38" t="s">
        <v>809</v>
      </c>
      <c r="L65" s="38" t="s">
        <v>810</v>
      </c>
      <c r="M65" s="39"/>
      <c r="N65" s="37"/>
    </row>
    <row r="66" spans="2:14" ht="16.149999999999999" customHeight="1" x14ac:dyDescent="0.2">
      <c r="B66" s="798" t="s">
        <v>2722</v>
      </c>
      <c r="C66"/>
      <c r="D66" s="796"/>
      <c r="E66" s="630" t="s">
        <v>2457</v>
      </c>
      <c r="F66" s="630" t="s">
        <v>2457</v>
      </c>
      <c r="G66" s="630" t="s">
        <v>2457</v>
      </c>
      <c r="H66" s="630" t="s">
        <v>2457</v>
      </c>
      <c r="I66" s="630" t="s">
        <v>2457</v>
      </c>
      <c r="J66" s="630" t="s">
        <v>2457</v>
      </c>
      <c r="K66" s="630" t="s">
        <v>2457</v>
      </c>
      <c r="L66" s="630" t="s">
        <v>2457</v>
      </c>
      <c r="M66" s="39"/>
      <c r="N66" s="37"/>
    </row>
    <row r="67" spans="2:14" ht="16.149999999999999" customHeight="1" thickBot="1" x14ac:dyDescent="0.25">
      <c r="B67" s="799"/>
      <c r="C67" s="13"/>
      <c r="D67" s="797"/>
      <c r="E67" s="629" t="s">
        <v>67</v>
      </c>
      <c r="F67" s="760" t="s">
        <v>56</v>
      </c>
      <c r="G67" s="629" t="s">
        <v>67</v>
      </c>
      <c r="H67" s="760" t="s">
        <v>56</v>
      </c>
      <c r="I67" s="629" t="s">
        <v>67</v>
      </c>
      <c r="J67" s="760" t="s">
        <v>56</v>
      </c>
      <c r="K67" s="629" t="s">
        <v>67</v>
      </c>
      <c r="L67" s="760" t="s">
        <v>56</v>
      </c>
      <c r="M67" s="317" t="s">
        <v>57</v>
      </c>
      <c r="N67" s="37"/>
    </row>
    <row r="68" spans="2:14" ht="16.149999999999999" customHeight="1" x14ac:dyDescent="0.2">
      <c r="B68" s="67" t="s">
        <v>811</v>
      </c>
      <c r="C68" s="76"/>
      <c r="D68"/>
      <c r="E68" s="1"/>
      <c r="F68" s="1"/>
      <c r="G68" s="1"/>
      <c r="H68" s="1"/>
      <c r="I68" s="1"/>
      <c r="J68" s="1"/>
      <c r="K68" s="1"/>
      <c r="L68" s="1"/>
      <c r="M68" s="40"/>
      <c r="N68" s="37"/>
    </row>
    <row r="69" spans="2:14" ht="16.149999999999999" customHeight="1" x14ac:dyDescent="0.2">
      <c r="B69" s="59" t="s">
        <v>812</v>
      </c>
      <c r="C69" s="32"/>
      <c r="D69" s="319" t="s">
        <v>61</v>
      </c>
      <c r="E69" s="341"/>
      <c r="F69" s="341"/>
      <c r="G69" s="341"/>
      <c r="H69" s="341"/>
      <c r="I69" s="343">
        <f>E69+G69</f>
        <v>0</v>
      </c>
      <c r="J69" s="343">
        <f>F69+H69</f>
        <v>0</v>
      </c>
      <c r="K69" s="341"/>
      <c r="L69" s="341"/>
      <c r="M69" s="317" t="s">
        <v>813</v>
      </c>
      <c r="N69" s="37"/>
    </row>
    <row r="70" spans="2:14" ht="16.149999999999999" customHeight="1" x14ac:dyDescent="0.2">
      <c r="B70" s="59" t="s">
        <v>814</v>
      </c>
      <c r="C70" s="32"/>
      <c r="D70" s="319" t="s">
        <v>61</v>
      </c>
      <c r="E70" s="341"/>
      <c r="F70" s="341"/>
      <c r="G70" s="341"/>
      <c r="H70" s="341"/>
      <c r="I70" s="343">
        <f>E70+G70</f>
        <v>0</v>
      </c>
      <c r="J70" s="343">
        <f t="shared" ref="I70:J75" si="10">F70+H70</f>
        <v>0</v>
      </c>
      <c r="K70" s="341"/>
      <c r="L70" s="341"/>
      <c r="M70" s="317" t="s">
        <v>815</v>
      </c>
      <c r="N70" s="37"/>
    </row>
    <row r="71" spans="2:14" ht="16.149999999999999" customHeight="1" x14ac:dyDescent="0.2">
      <c r="B71" s="59" t="s">
        <v>816</v>
      </c>
      <c r="C71" s="32"/>
      <c r="D71" s="319" t="s">
        <v>61</v>
      </c>
      <c r="E71" s="341"/>
      <c r="F71" s="341"/>
      <c r="G71" s="341"/>
      <c r="H71" s="341"/>
      <c r="I71" s="343">
        <f t="shared" si="10"/>
        <v>0</v>
      </c>
      <c r="J71" s="343">
        <f t="shared" si="10"/>
        <v>0</v>
      </c>
      <c r="K71" s="341"/>
      <c r="L71" s="341"/>
      <c r="M71" s="317" t="s">
        <v>817</v>
      </c>
      <c r="N71" s="37"/>
    </row>
    <row r="72" spans="2:14" ht="16.149999999999999" customHeight="1" x14ac:dyDescent="0.2">
      <c r="B72" s="59" t="s">
        <v>818</v>
      </c>
      <c r="C72" s="32"/>
      <c r="D72" s="319" t="s">
        <v>61</v>
      </c>
      <c r="E72" s="341"/>
      <c r="F72" s="341"/>
      <c r="G72" s="341"/>
      <c r="H72" s="341"/>
      <c r="I72" s="343">
        <f t="shared" si="10"/>
        <v>0</v>
      </c>
      <c r="J72" s="343">
        <f t="shared" si="10"/>
        <v>0</v>
      </c>
      <c r="K72" s="341"/>
      <c r="L72" s="341"/>
      <c r="M72" s="317" t="s">
        <v>819</v>
      </c>
      <c r="N72" s="37"/>
    </row>
    <row r="73" spans="2:14" ht="16.149999999999999" customHeight="1" x14ac:dyDescent="0.2">
      <c r="B73" s="59" t="s">
        <v>820</v>
      </c>
      <c r="C73" s="32"/>
      <c r="D73" s="319" t="s">
        <v>61</v>
      </c>
      <c r="E73" s="341"/>
      <c r="F73" s="341"/>
      <c r="G73" s="341"/>
      <c r="H73" s="341"/>
      <c r="I73" s="343">
        <f t="shared" si="10"/>
        <v>0</v>
      </c>
      <c r="J73" s="343">
        <f t="shared" si="10"/>
        <v>0</v>
      </c>
      <c r="K73" s="341"/>
      <c r="L73" s="341"/>
      <c r="M73" s="317" t="s">
        <v>821</v>
      </c>
      <c r="N73" s="37"/>
    </row>
    <row r="74" spans="2:14" ht="16.149999999999999" customHeight="1" x14ac:dyDescent="0.2">
      <c r="B74" s="56" t="s">
        <v>822</v>
      </c>
      <c r="C74"/>
      <c r="D74" s="319" t="s">
        <v>61</v>
      </c>
      <c r="E74" s="341"/>
      <c r="F74" s="341"/>
      <c r="G74" s="341"/>
      <c r="H74" s="341"/>
      <c r="I74" s="343">
        <f t="shared" si="10"/>
        <v>0</v>
      </c>
      <c r="J74" s="343">
        <f t="shared" si="10"/>
        <v>0</v>
      </c>
      <c r="K74" s="341"/>
      <c r="L74" s="341"/>
      <c r="M74" s="317" t="s">
        <v>823</v>
      </c>
      <c r="N74" s="37"/>
    </row>
    <row r="75" spans="2:14" ht="16.149999999999999" customHeight="1" thickBot="1" x14ac:dyDescent="0.25">
      <c r="B75" s="59" t="s">
        <v>824</v>
      </c>
      <c r="C75" s="32"/>
      <c r="D75" s="319" t="s">
        <v>61</v>
      </c>
      <c r="E75" s="341"/>
      <c r="F75" s="341"/>
      <c r="G75" s="341"/>
      <c r="H75" s="341"/>
      <c r="I75" s="343">
        <f t="shared" si="10"/>
        <v>0</v>
      </c>
      <c r="J75" s="343">
        <f t="shared" si="10"/>
        <v>0</v>
      </c>
      <c r="K75" s="341"/>
      <c r="L75" s="341"/>
      <c r="M75" s="317" t="s">
        <v>825</v>
      </c>
      <c r="N75" s="37"/>
    </row>
    <row r="76" spans="2:14" ht="16.149999999999999" customHeight="1" thickBot="1" x14ac:dyDescent="0.25">
      <c r="B76" s="68" t="s">
        <v>19</v>
      </c>
      <c r="C76" s="66"/>
      <c r="D76" s="265" t="s">
        <v>61</v>
      </c>
      <c r="E76" s="275">
        <f>SUM(E69:E75)</f>
        <v>0</v>
      </c>
      <c r="F76" s="275">
        <f>SUM(F69:F75)</f>
        <v>0</v>
      </c>
      <c r="G76" s="275">
        <f t="shared" ref="G76:L76" si="11">SUM(G69:G75)</f>
        <v>0</v>
      </c>
      <c r="H76" s="275">
        <f t="shared" si="11"/>
        <v>0</v>
      </c>
      <c r="I76" s="275">
        <f t="shared" si="11"/>
        <v>0</v>
      </c>
      <c r="J76" s="275">
        <f t="shared" si="11"/>
        <v>0</v>
      </c>
      <c r="K76" s="275">
        <f t="shared" si="11"/>
        <v>0</v>
      </c>
      <c r="L76" s="275">
        <f t="shared" si="11"/>
        <v>0</v>
      </c>
      <c r="M76" s="317" t="s">
        <v>826</v>
      </c>
      <c r="N76" s="37"/>
    </row>
    <row r="77" spans="2:14" ht="16.149999999999999" customHeight="1" thickTop="1" thickBot="1" x14ac:dyDescent="0.25">
      <c r="B77" s="144"/>
      <c r="C77" s="144"/>
      <c r="D77" s="144"/>
      <c r="E77" s="144"/>
      <c r="F77" s="144"/>
      <c r="G77" s="144"/>
      <c r="H77" s="144"/>
      <c r="I77" s="144"/>
      <c r="J77" s="144"/>
      <c r="K77" s="144"/>
      <c r="L77" s="144"/>
      <c r="M77" s="46"/>
    </row>
    <row r="78" spans="2:14" ht="16.149999999999999" customHeight="1" thickTop="1" thickBot="1" x14ac:dyDescent="0.25">
      <c r="B78" s="35"/>
      <c r="C78" s="35"/>
      <c r="D78" s="35"/>
      <c r="E78" s="35"/>
      <c r="F78" s="35"/>
      <c r="G78" s="35"/>
      <c r="H78" s="35"/>
      <c r="I78" s="35"/>
      <c r="J78" s="35"/>
      <c r="K78" s="35"/>
      <c r="L78" s="506" t="s">
        <v>2455</v>
      </c>
      <c r="M78" s="507">
        <v>7</v>
      </c>
    </row>
    <row r="79" spans="2:14" ht="16.149999999999999" customHeight="1" thickTop="1" x14ac:dyDescent="0.2">
      <c r="B79" s="795" t="s">
        <v>2475</v>
      </c>
      <c r="C79"/>
      <c r="D79"/>
      <c r="E79" s="337" t="s">
        <v>827</v>
      </c>
      <c r="F79" s="337" t="s">
        <v>828</v>
      </c>
      <c r="G79" s="337" t="s">
        <v>829</v>
      </c>
      <c r="H79" s="337" t="s">
        <v>830</v>
      </c>
      <c r="I79" s="337" t="s">
        <v>831</v>
      </c>
      <c r="J79" s="337" t="s">
        <v>832</v>
      </c>
      <c r="K79" s="337" t="s">
        <v>833</v>
      </c>
      <c r="L79" s="337" t="s">
        <v>834</v>
      </c>
      <c r="M79" s="338" t="s">
        <v>55</v>
      </c>
      <c r="N79" s="37"/>
    </row>
    <row r="80" spans="2:14" ht="76.5" x14ac:dyDescent="0.2">
      <c r="B80" s="795"/>
      <c r="C80"/>
      <c r="D80" s="783" t="s">
        <v>2</v>
      </c>
      <c r="E80" s="27" t="s">
        <v>803</v>
      </c>
      <c r="F80" s="27" t="s">
        <v>804</v>
      </c>
      <c r="G80" s="27" t="s">
        <v>805</v>
      </c>
      <c r="H80" s="27" t="s">
        <v>806</v>
      </c>
      <c r="I80" s="27" t="s">
        <v>807</v>
      </c>
      <c r="J80" s="27" t="s">
        <v>808</v>
      </c>
      <c r="K80" s="27" t="s">
        <v>809</v>
      </c>
      <c r="L80" s="27" t="s">
        <v>810</v>
      </c>
      <c r="M80" s="39"/>
      <c r="N80" s="37"/>
    </row>
    <row r="81" spans="2:14" ht="16.149999999999999" customHeight="1" x14ac:dyDescent="0.2">
      <c r="B81" s="798" t="s">
        <v>2722</v>
      </c>
      <c r="C81"/>
      <c r="D81" s="783"/>
      <c r="E81" s="28" t="s">
        <v>1878</v>
      </c>
      <c r="F81" s="28" t="s">
        <v>1878</v>
      </c>
      <c r="G81" s="28" t="s">
        <v>1878</v>
      </c>
      <c r="H81" s="28" t="s">
        <v>1878</v>
      </c>
      <c r="I81" s="28" t="s">
        <v>1878</v>
      </c>
      <c r="J81" s="28" t="s">
        <v>1878</v>
      </c>
      <c r="K81" s="28" t="s">
        <v>1878</v>
      </c>
      <c r="L81" s="28" t="s">
        <v>1878</v>
      </c>
      <c r="M81" s="39"/>
      <c r="N81" s="37"/>
    </row>
    <row r="82" spans="2:14" ht="16.149999999999999" customHeight="1" thickBot="1" x14ac:dyDescent="0.25">
      <c r="B82" s="799"/>
      <c r="C82" s="13"/>
      <c r="D82" s="784"/>
      <c r="E82" s="629" t="s">
        <v>67</v>
      </c>
      <c r="F82" s="760" t="s">
        <v>56</v>
      </c>
      <c r="G82" s="629" t="s">
        <v>67</v>
      </c>
      <c r="H82" s="760" t="s">
        <v>56</v>
      </c>
      <c r="I82" s="629" t="s">
        <v>67</v>
      </c>
      <c r="J82" s="760" t="s">
        <v>56</v>
      </c>
      <c r="K82" s="629" t="s">
        <v>67</v>
      </c>
      <c r="L82" s="760" t="s">
        <v>56</v>
      </c>
      <c r="M82" s="317" t="s">
        <v>57</v>
      </c>
      <c r="N82" s="37"/>
    </row>
    <row r="83" spans="2:14" ht="16.149999999999999" customHeight="1" x14ac:dyDescent="0.2">
      <c r="B83" s="60" t="s">
        <v>811</v>
      </c>
      <c r="C83"/>
      <c r="D83"/>
      <c r="E83" s="1"/>
      <c r="F83" s="1"/>
      <c r="G83" s="1"/>
      <c r="H83" s="1"/>
      <c r="I83" s="1"/>
      <c r="J83" s="1"/>
      <c r="K83" s="1"/>
      <c r="L83" s="1"/>
      <c r="M83" s="40"/>
      <c r="N83" s="37"/>
    </row>
    <row r="84" spans="2:14" ht="16.149999999999999" customHeight="1" x14ac:dyDescent="0.2">
      <c r="B84" s="59" t="s">
        <v>812</v>
      </c>
      <c r="C84" s="32"/>
      <c r="D84" s="319" t="s">
        <v>61</v>
      </c>
      <c r="E84" s="342"/>
      <c r="F84" s="342"/>
      <c r="G84" s="342"/>
      <c r="H84" s="342"/>
      <c r="I84" s="343">
        <f>E84+G84</f>
        <v>0</v>
      </c>
      <c r="J84" s="343">
        <f>F84+H84</f>
        <v>0</v>
      </c>
      <c r="K84" s="342"/>
      <c r="L84" s="342"/>
      <c r="M84" s="317" t="s">
        <v>813</v>
      </c>
      <c r="N84" s="37"/>
    </row>
    <row r="85" spans="2:14" ht="16.149999999999999" customHeight="1" x14ac:dyDescent="0.2">
      <c r="B85" s="59" t="s">
        <v>814</v>
      </c>
      <c r="C85" s="32"/>
      <c r="D85" s="319" t="s">
        <v>61</v>
      </c>
      <c r="E85" s="342"/>
      <c r="F85" s="342"/>
      <c r="G85" s="342"/>
      <c r="H85" s="342"/>
      <c r="I85" s="343">
        <f t="shared" ref="I85:J90" si="12">E85+G85</f>
        <v>0</v>
      </c>
      <c r="J85" s="343">
        <f t="shared" si="12"/>
        <v>0</v>
      </c>
      <c r="K85" s="342"/>
      <c r="L85" s="342"/>
      <c r="M85" s="317" t="s">
        <v>815</v>
      </c>
      <c r="N85" s="37"/>
    </row>
    <row r="86" spans="2:14" ht="16.149999999999999" customHeight="1" x14ac:dyDescent="0.2">
      <c r="B86" s="59" t="s">
        <v>816</v>
      </c>
      <c r="C86" s="32"/>
      <c r="D86" s="319" t="s">
        <v>61</v>
      </c>
      <c r="E86" s="342"/>
      <c r="F86" s="342"/>
      <c r="G86" s="342"/>
      <c r="H86" s="342"/>
      <c r="I86" s="343">
        <f t="shared" si="12"/>
        <v>0</v>
      </c>
      <c r="J86" s="343">
        <f t="shared" si="12"/>
        <v>0</v>
      </c>
      <c r="K86" s="342"/>
      <c r="L86" s="342"/>
      <c r="M86" s="317" t="s">
        <v>817</v>
      </c>
      <c r="N86" s="37"/>
    </row>
    <row r="87" spans="2:14" ht="16.149999999999999" customHeight="1" x14ac:dyDescent="0.2">
      <c r="B87" s="59" t="s">
        <v>818</v>
      </c>
      <c r="C87" s="32"/>
      <c r="D87" s="319" t="s">
        <v>61</v>
      </c>
      <c r="E87" s="342"/>
      <c r="F87" s="342"/>
      <c r="G87" s="342"/>
      <c r="H87" s="342"/>
      <c r="I87" s="343">
        <f t="shared" si="12"/>
        <v>0</v>
      </c>
      <c r="J87" s="343">
        <f t="shared" si="12"/>
        <v>0</v>
      </c>
      <c r="K87" s="342"/>
      <c r="L87" s="342"/>
      <c r="M87" s="317" t="s">
        <v>819</v>
      </c>
      <c r="N87" s="37"/>
    </row>
    <row r="88" spans="2:14" ht="16.149999999999999" customHeight="1" x14ac:dyDescent="0.2">
      <c r="B88" s="56" t="s">
        <v>820</v>
      </c>
      <c r="C88"/>
      <c r="D88" s="319" t="s">
        <v>61</v>
      </c>
      <c r="E88" s="342"/>
      <c r="F88" s="342"/>
      <c r="G88" s="342"/>
      <c r="H88" s="342"/>
      <c r="I88" s="343">
        <f t="shared" si="12"/>
        <v>0</v>
      </c>
      <c r="J88" s="343">
        <f t="shared" si="12"/>
        <v>0</v>
      </c>
      <c r="K88" s="342"/>
      <c r="L88" s="342"/>
      <c r="M88" s="317" t="s">
        <v>821</v>
      </c>
      <c r="N88" s="37"/>
    </row>
    <row r="89" spans="2:14" ht="16.149999999999999" customHeight="1" x14ac:dyDescent="0.2">
      <c r="B89" s="59" t="s">
        <v>822</v>
      </c>
      <c r="C89" s="32"/>
      <c r="D89" s="319" t="s">
        <v>61</v>
      </c>
      <c r="E89" s="342"/>
      <c r="F89" s="342"/>
      <c r="G89" s="342"/>
      <c r="H89" s="342"/>
      <c r="I89" s="343">
        <f t="shared" si="12"/>
        <v>0</v>
      </c>
      <c r="J89" s="343">
        <f t="shared" si="12"/>
        <v>0</v>
      </c>
      <c r="K89" s="342"/>
      <c r="L89" s="342"/>
      <c r="M89" s="317" t="s">
        <v>823</v>
      </c>
      <c r="N89" s="37"/>
    </row>
    <row r="90" spans="2:14" ht="16.149999999999999" customHeight="1" thickBot="1" x14ac:dyDescent="0.25">
      <c r="B90" s="56" t="s">
        <v>824</v>
      </c>
      <c r="C90"/>
      <c r="D90" s="319" t="s">
        <v>61</v>
      </c>
      <c r="E90" s="342"/>
      <c r="F90" s="342"/>
      <c r="G90" s="342"/>
      <c r="H90" s="342"/>
      <c r="I90" s="343">
        <f t="shared" si="12"/>
        <v>0</v>
      </c>
      <c r="J90" s="343">
        <f t="shared" si="12"/>
        <v>0</v>
      </c>
      <c r="K90" s="342"/>
      <c r="L90" s="342"/>
      <c r="M90" s="317" t="s">
        <v>825</v>
      </c>
      <c r="N90" s="37"/>
    </row>
    <row r="91" spans="2:14" ht="16.149999999999999" customHeight="1" thickBot="1" x14ac:dyDescent="0.25">
      <c r="B91" s="65" t="s">
        <v>19</v>
      </c>
      <c r="C91" s="69"/>
      <c r="D91" s="265" t="s">
        <v>61</v>
      </c>
      <c r="E91" s="275">
        <f>SUM(E84:E90)</f>
        <v>0</v>
      </c>
      <c r="F91" s="275">
        <f t="shared" ref="F91:L91" si="13">SUM(F84:F90)</f>
        <v>0</v>
      </c>
      <c r="G91" s="275">
        <f t="shared" si="13"/>
        <v>0</v>
      </c>
      <c r="H91" s="275">
        <f t="shared" si="13"/>
        <v>0</v>
      </c>
      <c r="I91" s="275">
        <f t="shared" si="13"/>
        <v>0</v>
      </c>
      <c r="J91" s="275">
        <f t="shared" si="13"/>
        <v>0</v>
      </c>
      <c r="K91" s="275">
        <f t="shared" si="13"/>
        <v>0</v>
      </c>
      <c r="L91" s="275">
        <f t="shared" si="13"/>
        <v>0</v>
      </c>
      <c r="M91" s="317" t="s">
        <v>826</v>
      </c>
      <c r="N91" s="37"/>
    </row>
    <row r="92" spans="2:14" ht="16.149999999999999" customHeight="1" thickTop="1" thickBot="1" x14ac:dyDescent="0.25">
      <c r="B92" s="45"/>
      <c r="C92" s="45"/>
      <c r="D92" s="45"/>
      <c r="E92" s="45"/>
      <c r="F92" s="45"/>
      <c r="G92" s="45"/>
      <c r="H92" s="45"/>
      <c r="I92" s="45"/>
      <c r="J92" s="45"/>
      <c r="K92" s="45"/>
      <c r="L92" s="45"/>
      <c r="M92" s="46"/>
    </row>
    <row r="93" spans="2:14" ht="16.149999999999999" customHeight="1" thickTop="1" thickBot="1" x14ac:dyDescent="0.25">
      <c r="B93" s="35"/>
      <c r="C93" s="35"/>
      <c r="D93" s="35"/>
      <c r="E93" s="35"/>
      <c r="F93" s="35"/>
      <c r="G93" s="35"/>
      <c r="H93" s="506" t="s">
        <v>2455</v>
      </c>
      <c r="I93" s="507">
        <v>8</v>
      </c>
    </row>
    <row r="94" spans="2:14" ht="16.149999999999999" customHeight="1" thickTop="1" x14ac:dyDescent="0.2">
      <c r="B94" s="790" t="str">
        <f>"Note 6.3 Exit packages: other (non-compulsory) departure payment"</f>
        <v>Note 6.3 Exit packages: other (non-compulsory) departure payment</v>
      </c>
      <c r="C94" s="49"/>
      <c r="D94" s="49"/>
      <c r="E94" s="336" t="s">
        <v>835</v>
      </c>
      <c r="F94" s="336" t="s">
        <v>836</v>
      </c>
      <c r="G94" s="337" t="s">
        <v>837</v>
      </c>
      <c r="H94" s="337" t="s">
        <v>838</v>
      </c>
      <c r="I94" s="338" t="s">
        <v>55</v>
      </c>
      <c r="J94" s="37"/>
    </row>
    <row r="95" spans="2:14" ht="28.5" customHeight="1" x14ac:dyDescent="0.2">
      <c r="B95" s="791"/>
      <c r="C95"/>
      <c r="D95" s="783" t="s">
        <v>2</v>
      </c>
      <c r="E95" s="27" t="s">
        <v>839</v>
      </c>
      <c r="F95" s="27" t="s">
        <v>840</v>
      </c>
      <c r="G95" s="27" t="s">
        <v>839</v>
      </c>
      <c r="H95" s="27" t="s">
        <v>840</v>
      </c>
      <c r="I95" s="39"/>
      <c r="J95" s="37"/>
    </row>
    <row r="96" spans="2:14" ht="16.149999999999999" customHeight="1" x14ac:dyDescent="0.2">
      <c r="B96" s="50"/>
      <c r="C96"/>
      <c r="D96" s="783"/>
      <c r="E96" s="28" t="s">
        <v>2457</v>
      </c>
      <c r="F96" s="28" t="s">
        <v>2457</v>
      </c>
      <c r="G96" s="28" t="s">
        <v>1878</v>
      </c>
      <c r="H96" s="28" t="s">
        <v>1878</v>
      </c>
      <c r="I96" s="39"/>
      <c r="J96" s="37"/>
    </row>
    <row r="97" spans="2:10" ht="16.149999999999999" customHeight="1" thickBot="1" x14ac:dyDescent="0.25">
      <c r="B97" s="103"/>
      <c r="C97" s="13"/>
      <c r="D97" s="784"/>
      <c r="E97" s="30" t="s">
        <v>67</v>
      </c>
      <c r="F97" s="30" t="s">
        <v>56</v>
      </c>
      <c r="G97" s="30" t="s">
        <v>67</v>
      </c>
      <c r="H97" s="30" t="s">
        <v>56</v>
      </c>
      <c r="I97" s="317" t="s">
        <v>57</v>
      </c>
      <c r="J97" s="37"/>
    </row>
    <row r="98" spans="2:10" ht="15.95" customHeight="1" x14ac:dyDescent="0.2">
      <c r="B98" s="53" t="s">
        <v>841</v>
      </c>
      <c r="C98" s="54"/>
      <c r="D98" s="319" t="s">
        <v>61</v>
      </c>
      <c r="E98" s="341"/>
      <c r="F98" s="341"/>
      <c r="G98" s="342"/>
      <c r="H98" s="342"/>
      <c r="I98" s="317" t="s">
        <v>842</v>
      </c>
      <c r="J98" s="37"/>
    </row>
    <row r="99" spans="2:10" ht="15.95" customHeight="1" x14ac:dyDescent="0.2">
      <c r="B99" s="59" t="s">
        <v>843</v>
      </c>
      <c r="C99" s="32"/>
      <c r="D99" s="319" t="s">
        <v>61</v>
      </c>
      <c r="E99" s="341"/>
      <c r="F99" s="341"/>
      <c r="G99" s="342"/>
      <c r="H99" s="342"/>
      <c r="I99" s="317" t="s">
        <v>844</v>
      </c>
      <c r="J99" s="37"/>
    </row>
    <row r="100" spans="2:10" ht="15.95" customHeight="1" x14ac:dyDescent="0.2">
      <c r="B100" s="59" t="s">
        <v>845</v>
      </c>
      <c r="C100" s="32"/>
      <c r="D100" s="319" t="s">
        <v>61</v>
      </c>
      <c r="E100" s="341"/>
      <c r="F100" s="341"/>
      <c r="G100" s="342"/>
      <c r="H100" s="342"/>
      <c r="I100" s="317" t="s">
        <v>846</v>
      </c>
      <c r="J100" s="37"/>
    </row>
    <row r="101" spans="2:10" ht="15.95" customHeight="1" x14ac:dyDescent="0.2">
      <c r="B101" s="59" t="s">
        <v>847</v>
      </c>
      <c r="C101" s="32"/>
      <c r="D101" s="319" t="s">
        <v>61</v>
      </c>
      <c r="E101" s="341"/>
      <c r="F101" s="341"/>
      <c r="G101" s="342"/>
      <c r="H101" s="342"/>
      <c r="I101" s="317" t="s">
        <v>848</v>
      </c>
      <c r="J101" s="37"/>
    </row>
    <row r="102" spans="2:10" ht="15.95" customHeight="1" x14ac:dyDescent="0.2">
      <c r="B102" s="56" t="s">
        <v>849</v>
      </c>
      <c r="C102"/>
      <c r="D102" s="319" t="s">
        <v>61</v>
      </c>
      <c r="E102" s="341"/>
      <c r="F102" s="341"/>
      <c r="G102" s="342"/>
      <c r="H102" s="342"/>
      <c r="I102" s="317" t="s">
        <v>850</v>
      </c>
      <c r="J102" s="37"/>
    </row>
    <row r="103" spans="2:10" ht="28.9" customHeight="1" thickBot="1" x14ac:dyDescent="0.25">
      <c r="B103" s="90" t="s">
        <v>2723</v>
      </c>
      <c r="C103" s="325" t="s">
        <v>0</v>
      </c>
      <c r="D103" s="319" t="s">
        <v>61</v>
      </c>
      <c r="E103" s="341"/>
      <c r="F103" s="341"/>
      <c r="G103" s="342"/>
      <c r="H103" s="342"/>
      <c r="I103" s="317" t="s">
        <v>851</v>
      </c>
      <c r="J103" s="37"/>
    </row>
    <row r="104" spans="2:10" ht="15.95" customHeight="1" x14ac:dyDescent="0.2">
      <c r="B104" s="80" t="s">
        <v>19</v>
      </c>
      <c r="C104" s="86"/>
      <c r="D104" s="319" t="s">
        <v>61</v>
      </c>
      <c r="E104" s="275">
        <f t="shared" ref="E104:F104" si="14">SUM(E98:E103)</f>
        <v>0</v>
      </c>
      <c r="F104" s="275">
        <f t="shared" si="14"/>
        <v>0</v>
      </c>
      <c r="G104" s="275">
        <f>SUM(G98:G103)</f>
        <v>0</v>
      </c>
      <c r="H104" s="275">
        <f t="shared" ref="H104" si="15">SUM(H98:H103)</f>
        <v>0</v>
      </c>
      <c r="I104" s="317" t="s">
        <v>852</v>
      </c>
      <c r="J104" s="37"/>
    </row>
    <row r="105" spans="2:10" ht="15.95" customHeight="1" x14ac:dyDescent="0.2">
      <c r="B105" s="59" t="s">
        <v>853</v>
      </c>
      <c r="C105" s="31"/>
      <c r="D105" s="3"/>
      <c r="E105" s="1"/>
      <c r="F105" s="1"/>
      <c r="G105" s="1"/>
      <c r="H105" s="1"/>
      <c r="I105" s="40"/>
      <c r="J105" s="37"/>
    </row>
    <row r="106" spans="2:10" ht="43.15" customHeight="1" thickBot="1" x14ac:dyDescent="0.25">
      <c r="B106" s="677" t="s">
        <v>2625</v>
      </c>
      <c r="C106" s="66"/>
      <c r="D106" s="265" t="s">
        <v>61</v>
      </c>
      <c r="E106" s="341"/>
      <c r="F106" s="341"/>
      <c r="G106" s="342"/>
      <c r="H106" s="342"/>
      <c r="I106" s="317" t="s">
        <v>854</v>
      </c>
      <c r="J106" s="37"/>
    </row>
    <row r="107" spans="2:10" ht="30.75" customHeight="1" thickTop="1" x14ac:dyDescent="0.2">
      <c r="B107" s="45"/>
      <c r="C107" s="45"/>
      <c r="D107" s="45"/>
      <c r="E107" s="45"/>
      <c r="F107" s="45"/>
      <c r="G107" s="45"/>
      <c r="H107" s="45"/>
      <c r="I107" s="46"/>
    </row>
    <row r="108" spans="2:10" ht="29.85" customHeight="1" x14ac:dyDescent="0.2"/>
  </sheetData>
  <sheetProtection algorithmName="SHA-512" hashValue="Pbg0480k+tzug9mH7qzI8WTb4Z2TQZhjTLKZbnv6FSlzLiOgzxoI9t6exIDI1c8+io7DcWt1ytRArgj7nVJdmw==" saltValue="n4n7kXZGL7YCHQdUICMVdw==" spinCount="100000" sheet="1" objects="1" scenarios="1"/>
  <mergeCells count="13">
    <mergeCell ref="B6:B7"/>
    <mergeCell ref="D7:D9"/>
    <mergeCell ref="D31:D33"/>
    <mergeCell ref="D50:D51"/>
    <mergeCell ref="D57:D58"/>
    <mergeCell ref="B64:B65"/>
    <mergeCell ref="D65:D67"/>
    <mergeCell ref="B94:B95"/>
    <mergeCell ref="D95:D97"/>
    <mergeCell ref="B66:B67"/>
    <mergeCell ref="B79:B80"/>
    <mergeCell ref="D80:D82"/>
    <mergeCell ref="B81:B82"/>
  </mergeCells>
  <dataValidations count="3">
    <dataValidation allowBlank="1" showInputMessage="1" showErrorMessage="1" promptTitle="Non-contractual payments" prompt="All payments requiring HMT approval must be recorded in this line, even where approval was not sought and retrospective approval has been sought for the irregular expenditure. These payments are more commonly known as 'special severance payments'." sqref="C103" xr:uid="{8C7965D4-27BE-40EF-BA87-DEDBE3D4AE7A}"/>
    <dataValidation allowBlank="1" showInputMessage="1" showErrorMessage="1" promptTitle="Total staff years" prompt="A full-time employee working all year is equivalent to 1 staff year.  For part time employees and those employed for only part of the year, this should be pro-rated as a proportion of a full time employee's contracted annual hours." sqref="C60" xr:uid="{2242A5FE-CC1B-4D58-837B-08200A7A7DF5}"/>
    <dataValidation allowBlank="1" showInputMessage="1" showErrorMessage="1" promptTitle="Total days lost" prompt="This is the total days lost to sickness (both long and short term) for staff working for the provider during the year. " sqref="C59" xr:uid="{35C18710-54FE-48F6-9851-516651FE121A}"/>
  </dataValidations>
  <pageMargins left="0.23622047244094491" right="0.23622047244094491" top="0.74803149606299213" bottom="0.74803149606299213" header="0.31496062992125984" footer="0.31496062992125984"/>
  <pageSetup paperSize="9" scale="32"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413F81B612D649A7B287908198A864" ma:contentTypeVersion="21" ma:contentTypeDescription="Create a new document." ma:contentTypeScope="" ma:versionID="6ca7e8e1b4ba9b6392e408e5269dcfd4">
  <xsd:schema xmlns:xsd="http://www.w3.org/2001/XMLSchema" xmlns:xs="http://www.w3.org/2001/XMLSchema" xmlns:p="http://schemas.microsoft.com/office/2006/metadata/properties" xmlns:ns2="8bc21086-c987-4da4-b815-07f3d7a0cf6f" xmlns:ns3="bbb1cdd1-cf5a-48b9-b14b-3d868fa48288" targetNamespace="http://schemas.microsoft.com/office/2006/metadata/properties" ma:root="true" ma:fieldsID="82d8bfb3f1780f86841cecf091a8f23b" ns2:_="" ns3:_="">
    <xsd:import namespace="8bc21086-c987-4da4-b815-07f3d7a0cf6f"/>
    <xsd:import namespace="bbb1cdd1-cf5a-48b9-b14b-3d868fa48288"/>
    <xsd:element name="properties">
      <xsd:complexType>
        <xsd:sequence>
          <xsd:element name="documentManagement">
            <xsd:complexType>
              <xsd:all>
                <xsd:element ref="ns2:savestamp" minOccurs="0"/>
                <xsd:element ref="ns2:Time" minOccurs="0"/>
                <xsd:element ref="ns2:Review_x0020_Date" minOccurs="0"/>
                <xsd:element ref="ns3:SharedWithUsers" minOccurs="0"/>
                <xsd:element ref="ns3:SharedWithDetails"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_ip_UnifiedCompliancePolicyProperties" minOccurs="0"/>
                <xsd:element ref="ns3: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c21086-c987-4da4-b815-07f3d7a0cf6f" elementFormDefault="qualified">
    <xsd:import namespace="http://schemas.microsoft.com/office/2006/documentManagement/types"/>
    <xsd:import namespace="http://schemas.microsoft.com/office/infopath/2007/PartnerControls"/>
    <xsd:element name="savestamp" ma:index="5" nillable="true" ma:displayName="save stamp" ma:format="DateTime" ma:internalName="savestamp" ma:readOnly="false">
      <xsd:simpleType>
        <xsd:restriction base="dms:DateTime"/>
      </xsd:simpleType>
    </xsd:element>
    <xsd:element name="Time" ma:index="6" nillable="true" ma:displayName="Time" ma:format="DateTime" ma:internalName="Time" ma:readOnly="false">
      <xsd:simpleType>
        <xsd:restriction base="dms:DateTime"/>
      </xsd:simpleType>
    </xsd:element>
    <xsd:element name="Review_x0020_Date" ma:index="7" nillable="true" ma:displayName="Review date" ma:indexed="true" ma:internalName="Review_x0020_Date" ma:readOnly="false">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b1cdd1-cf5a-48b9-b14b-3d868fa48288"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_ip_UnifiedCompliancePolicyProperties" ma:index="21" nillable="true" ma:displayName="Unified Compliance Policy Properties" ma:internalName="_ip_UnifiedCompliancePolicyProperties" ma:readOnly="false">
      <xsd:simpleType>
        <xsd:restriction base="dms:Note"/>
      </xsd:simpleType>
    </xsd:element>
    <xsd:element name="_ip_UnifiedCompliancePolicyUIAction" ma:index="22" nillable="true" ma:displayName="Unified Compliance Policy UI Action" ma:hidden="true" ma:internalName="_ip_UnifiedCompliancePolicyUIAction" ma:readOnly="false">
      <xsd:simpleType>
        <xsd:restriction base="dms:Text"/>
      </xsd:simpleType>
    </xsd:element>
    <xsd:element name="TaxCatchAll" ma:index="25" nillable="true" ma:displayName="Taxonomy Catch All Column" ma:hidden="true" ma:list="{b87fcb59-3518-4cc0-ba6a-4520f0c3fe3b}" ma:internalName="TaxCatchAll" ma:showField="CatchAllData" ma:web="bbb1cdd1-cf5a-48b9-b14b-3d868fa482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ip_UnifiedCompliancePolicyUIAction xmlns="bbb1cdd1-cf5a-48b9-b14b-3d868fa48288" xsi:nil="true"/>
    <_ip_UnifiedCompliancePolicyProperties xmlns="bbb1cdd1-cf5a-48b9-b14b-3d868fa48288" xsi:nil="true"/>
    <Review_x0020_Date xmlns="8bc21086-c987-4da4-b815-07f3d7a0cf6f" xsi:nil="true"/>
    <savestamp xmlns="8bc21086-c987-4da4-b815-07f3d7a0cf6f" xsi:nil="true"/>
    <Time xmlns="8bc21086-c987-4da4-b815-07f3d7a0cf6f" xsi:nil="true"/>
    <TaxCatchAll xmlns="bbb1cdd1-cf5a-48b9-b14b-3d868fa48288" xsi:nil="true"/>
    <lcf76f155ced4ddcb4097134ff3c332f xmlns="8bc21086-c987-4da4-b815-07f3d7a0cf6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Y D A A B Q S w M E F A A C A A g A w k 5 k W B T w Z 2 2 m A A A A 9 g A A A B I A H A B D b 2 5 m a W c v U G F j a 2 F n Z S 5 4 b W w g o h g A K K A U A A A A A A A A A A A A A A A A A A A A A A A A A A A A h Y + x C s I w G I R f p W R v k k a R U t I U d H C x I A j i G t L Y B t u / 0 q S m 7 + b g I / k K V r T q 5 n h 3 3 8 H d / X r j 2 d D U w U V 3 1 r S Q o g h T F G h Q b W G g T F H v j m G M M s G 3 U p 1 k q Y M R B p s M 1 q S o c u 6 c E O K 9 x 3 6 G 2 6 4 k j N K I H P L N T l W 6 k a E B 6 y Q o j T 6 t 4 n 8 L C b 5 / j R E M R 2 y O F y z G l J P J 5 L m B L 8 D G v c / 0 x + S r v n Z 9 p 4 W G c L 3 k Z J K c v D + I B 1 B L A w Q U A A I A C A D C T m R 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k 5 k W C i K R 7 g O A A A A E Q A A A B M A H A B G b 3 J t d W x h c y 9 T Z W N 0 a W 9 u M S 5 t I K I Y A C i g F A A A A A A A A A A A A A A A A A A A A A A A A A A A A C t O T S 7 J z M 9 T C I b Q h t Y A U E s B A i 0 A F A A C A A g A w k 5 k W B T w Z 2 2 m A A A A 9 g A A A B I A A A A A A A A A A A A A A A A A A A A A A E N v b m Z p Z y 9 Q Y W N r Y W d l L n h t b F B L A Q I t A B Q A A g A I A M J O Z F g P y u m r p A A A A O k A A A A T A A A A A A A A A A A A A A A A A P I A A A B b Q 2 9 u d G V u d F 9 U e X B l c 1 0 u e G 1 s U E s B A i 0 A F A A C A A g A w k 5 k W 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L w N W 8 W o 6 5 d F u b X u 4 L O N p 3 E A A A A A A g A A A A A A A 2 Y A A M A A A A A Q A A A A j Q R 7 z a r w n x y K I n x B 8 y Y t / A A A A A A E g A A A o A A A A B A A A A C l O W Y Q 3 d S c o Y 6 q n 1 d 8 l m g C U A A A A N J m K j + A d N H M 6 s 8 G 5 x 1 a 0 F 8 A a P 8 W c z 6 I X A t r w j 6 A e 5 d L 5 P p u 3 T l i Z y X w n j B P T 0 1 j t z C b I J U W o A 5 y W H G r s t J 1 M / e H V s m O 8 t q 7 u m L T 9 z i E a p 5 p F A A A A N E 5 9 4 p 0 i O w 0 x + / t 9 3 t A j 6 N B l v 7 B < / D a t a M a s h u p > 
</file>

<file path=customXml/itemProps1.xml><?xml version="1.0" encoding="utf-8"?>
<ds:datastoreItem xmlns:ds="http://schemas.openxmlformats.org/officeDocument/2006/customXml" ds:itemID="{BA077309-C28F-4F2C-A246-AEC8B78E46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c21086-c987-4da4-b815-07f3d7a0cf6f"/>
    <ds:schemaRef ds:uri="bbb1cdd1-cf5a-48b9-b14b-3d868fa482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42F19E-B4EC-4B8A-908D-A55511DF913F}">
  <ds:schemaRefs>
    <ds:schemaRef ds:uri="http://purl.org/dc/elements/1.1/"/>
    <ds:schemaRef ds:uri="http://purl.org/dc/dcmitype/"/>
    <ds:schemaRef ds:uri="http://purl.org/dc/terms/"/>
    <ds:schemaRef ds:uri="8bc21086-c987-4da4-b815-07f3d7a0cf6f"/>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bbb1cdd1-cf5a-48b9-b14b-3d868fa48288"/>
  </ds:schemaRefs>
</ds:datastoreItem>
</file>

<file path=customXml/itemProps3.xml><?xml version="1.0" encoding="utf-8"?>
<ds:datastoreItem xmlns:ds="http://schemas.openxmlformats.org/officeDocument/2006/customXml" ds:itemID="{FB24B137-4F8D-46E1-A064-A55761C7BA78}">
  <ds:schemaRefs>
    <ds:schemaRef ds:uri="http://schemas.microsoft.com/sharepoint/v3/contenttype/forms"/>
  </ds:schemaRefs>
</ds:datastoreItem>
</file>

<file path=customXml/itemProps4.xml><?xml version="1.0" encoding="utf-8"?>
<ds:datastoreItem xmlns:ds="http://schemas.openxmlformats.org/officeDocument/2006/customXml" ds:itemID="{0BAD1422-AB2D-41E8-9AC6-66637956C458}">
  <ds:schemaRefs>
    <ds:schemaRef ds:uri="http://schemas.microsoft.com/DataMashup"/>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28</vt:i4>
      </vt:variant>
    </vt:vector>
  </HeadingPairs>
  <TitlesOfParts>
    <vt:vector size="57" baseType="lpstr">
      <vt:lpstr>Intro</vt:lpstr>
      <vt:lpstr>TAC02 SoCI</vt:lpstr>
      <vt:lpstr>TAC03 SoFP</vt:lpstr>
      <vt:lpstr>TAC04 SOCIE</vt:lpstr>
      <vt:lpstr>TAC05 SoCF</vt:lpstr>
      <vt:lpstr>TAC06 Op Inc 1</vt:lpstr>
      <vt:lpstr>TAC07 Op Inc 2</vt:lpstr>
      <vt:lpstr>TAC08 Op Exp</vt:lpstr>
      <vt:lpstr>TAC09 Staff</vt:lpstr>
      <vt:lpstr>TAC11 Finance &amp; other</vt:lpstr>
      <vt:lpstr>TAC12 Impairment</vt:lpstr>
      <vt:lpstr>TAC13 Intangibles</vt:lpstr>
      <vt:lpstr>TAC14 PPE</vt:lpstr>
      <vt:lpstr>TAC14A RoU Assets</vt:lpstr>
      <vt:lpstr>TAC14X RoU Assets PY</vt:lpstr>
      <vt:lpstr>TAC15 Investments &amp; groups</vt:lpstr>
      <vt:lpstr>TAC16 AHFS</vt:lpstr>
      <vt:lpstr>TAC17 Inventories</vt:lpstr>
      <vt:lpstr>TAC18 Receivables</vt:lpstr>
      <vt:lpstr>TAC19 CCE</vt:lpstr>
      <vt:lpstr>TAC20 Payables</vt:lpstr>
      <vt:lpstr>TAC21 Borrowings</vt:lpstr>
      <vt:lpstr>TAC22 Provisions</vt:lpstr>
      <vt:lpstr>TAC24 On-SoFP PFI</vt:lpstr>
      <vt:lpstr>TAC25 Off-SoFP PFI</vt:lpstr>
      <vt:lpstr>TAC26 Pension</vt:lpstr>
      <vt:lpstr>TAC27 Fin Inst</vt:lpstr>
      <vt:lpstr>TAC28 Disclosures</vt:lpstr>
      <vt:lpstr>TAC29 Losses+SP</vt:lpstr>
      <vt:lpstr>'TAC02 SoCI'!Print_Area</vt:lpstr>
      <vt:lpstr>'TAC03 SoFP'!Print_Area</vt:lpstr>
      <vt:lpstr>'TAC04 SOCIE'!Print_Area</vt:lpstr>
      <vt:lpstr>'TAC05 SoCF'!Print_Area</vt:lpstr>
      <vt:lpstr>'TAC06 Op Inc 1'!Print_Area</vt:lpstr>
      <vt:lpstr>'TAC07 Op Inc 2'!Print_Area</vt:lpstr>
      <vt:lpstr>'TAC08 Op Exp'!Print_Area</vt:lpstr>
      <vt:lpstr>'TAC09 Staff'!Print_Area</vt:lpstr>
      <vt:lpstr>'TAC11 Finance &amp; other'!Print_Area</vt:lpstr>
      <vt:lpstr>'TAC12 Impairment'!Print_Area</vt:lpstr>
      <vt:lpstr>'TAC13 Intangibles'!Print_Area</vt:lpstr>
      <vt:lpstr>'TAC14 PPE'!Print_Area</vt:lpstr>
      <vt:lpstr>'TAC14A RoU Assets'!Print_Area</vt:lpstr>
      <vt:lpstr>'TAC14X RoU Assets PY'!Print_Area</vt:lpstr>
      <vt:lpstr>'TAC15 Investments &amp; groups'!Print_Area</vt:lpstr>
      <vt:lpstr>'TAC16 AHFS'!Print_Area</vt:lpstr>
      <vt:lpstr>'TAC17 Inventories'!Print_Area</vt:lpstr>
      <vt:lpstr>'TAC18 Receivables'!Print_Area</vt:lpstr>
      <vt:lpstr>'TAC19 CCE'!Print_Area</vt:lpstr>
      <vt:lpstr>'TAC20 Payables'!Print_Area</vt:lpstr>
      <vt:lpstr>'TAC21 Borrowings'!Print_Area</vt:lpstr>
      <vt:lpstr>'TAC22 Provisions'!Print_Area</vt:lpstr>
      <vt:lpstr>'TAC24 On-SoFP PFI'!Print_Area</vt:lpstr>
      <vt:lpstr>'TAC25 Off-SoFP PFI'!Print_Area</vt:lpstr>
      <vt:lpstr>'TAC26 Pension'!Print_Area</vt:lpstr>
      <vt:lpstr>'TAC27 Fin Inst'!Print_Area</vt:lpstr>
      <vt:lpstr>'TAC28 Disclosures'!Print_Area</vt:lpstr>
      <vt:lpstr>'TAC29 Losses+SP'!Print_Area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2017/18 month 2 IYR</dc:title>
  <dc:subject/>
  <dc:creator>Ian.Ratcliffe@monitor-nhsft.gov.uk;Eleanor.Shirtliff@Monitor.gov.uk</dc:creator>
  <cp:keywords/>
  <dc:description/>
  <cp:lastModifiedBy>SHIRTLIFF, Eleanor (NHS ENGLAND - X24)</cp:lastModifiedBy>
  <cp:revision/>
  <dcterms:created xsi:type="dcterms:W3CDTF">2011-09-27T09:19:04Z</dcterms:created>
  <dcterms:modified xsi:type="dcterms:W3CDTF">2024-12-23T14:15:46Z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0x01010088413F81B612D649A7B287908198A864</vt:lpwstr>
  </property>
  <property fmtid="{D5CDD505-2E9C-101B-9397-08002B2CF9AE}" pid="3" name="_dlc_DocIdItemGuid">
    <vt:lpwstr>6cbbac68-cf7f-4856-8de7-d2526d40af07</vt:lpwstr>
  </property>
  <property fmtid="{D5CDD505-2E9C-101B-9397-08002B2CF9AE}" pid="4" name="MediaServiceImageTags">
    <vt:lpwstr/>
  </property>
  <property fmtid="{D5CDD505-2E9C-101B-9397-08002B2CF9AE}" pid="5" name="Order">
    <vt:r8>6639200</vt:r8>
  </property>
  <property fmtid="{D5CDD505-2E9C-101B-9397-08002B2CF9AE}" pid="6" name="_ExtendedDescription">
    <vt:lpwstr/>
  </property>
</Properties>
</file>