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CFO/sf/sfp/ResLib/AIF/Allocations/Allocation years/2026-27/Publications/Workbooks/publish 3 years/"/>
    </mc:Choice>
  </mc:AlternateContent>
  <xr:revisionPtr revIDLastSave="11" documentId="8_{6AEDDD10-103F-456B-9A06-1196C44AEE03}" xr6:coauthVersionLast="47" xr6:coauthVersionMax="47" xr10:uidLastSave="{605B25CE-895D-4CAA-8AE6-AD2012D261ED}"/>
  <bookViews>
    <workbookView xWindow="1170" yWindow="1170" windowWidth="22545" windowHeight="14295" xr2:uid="{6F0CAD48-9AA3-43E0-B979-2FD52F912804}"/>
  </bookViews>
  <sheets>
    <sheet name="notes" sheetId="8" r:id="rId1"/>
    <sheet name="convergence_2627" sheetId="25" r:id="rId2"/>
    <sheet name="convergence_2728" sheetId="26" r:id="rId3"/>
    <sheet name="convergence_2829" sheetId="27" r:id="rId4"/>
    <sheet name="baseline_adjustments_2627" sheetId="24" r:id="rId5"/>
    <sheet name="glidepath_parameters" sheetId="30" r:id="rId6"/>
  </sheets>
  <definedNames>
    <definedName name="____net1" localSheetId="4" hidden="1">{"NET",#N/A,FALSE,"401C11"}</definedName>
    <definedName name="____net1" localSheetId="1" hidden="1">{"NET",#N/A,FALSE,"401C11"}</definedName>
    <definedName name="____net1" localSheetId="2" hidden="1">{"NET",#N/A,FALSE,"401C11"}</definedName>
    <definedName name="____net1" localSheetId="3" hidden="1">{"NET",#N/A,FALSE,"401C11"}</definedName>
    <definedName name="____net1" localSheetId="5" hidden="1">{"NET",#N/A,FALSE,"401C11"}</definedName>
    <definedName name="____net1" localSheetId="0" hidden="1">{"NET",#N/A,FALSE,"401C11"}</definedName>
    <definedName name="____net1" hidden="1">{"NET",#N/A,FALSE,"401C11"}</definedName>
    <definedName name="___INDEX_SHEET___ASAP_Utilities">#REF!</definedName>
    <definedName name="__123Graph_A" localSheetId="4" hidden="1">#REF!</definedName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5" hidden="1">#REF!</definedName>
    <definedName name="__123Graph_A" localSheetId="0" hidden="1">#REF!</definedName>
    <definedName name="__123Graph_A" hidden="1">#REF!</definedName>
    <definedName name="__123Graph_B" localSheetId="4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5" hidden="1">#REF!</definedName>
    <definedName name="__123Graph_B" localSheetId="0" hidden="1">#REF!</definedName>
    <definedName name="__123Graph_B" hidden="1">#REF!</definedName>
    <definedName name="__123Graph_C" localSheetId="4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5" hidden="1">#REF!</definedName>
    <definedName name="__123Graph_C" localSheetId="0" hidden="1">#REF!</definedName>
    <definedName name="__123Graph_C" hidden="1">#REF!</definedName>
    <definedName name="__123Graph_X" localSheetId="4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5" hidden="1">#REF!</definedName>
    <definedName name="__123Graph_X" localSheetId="0" hidden="1">#REF!</definedName>
    <definedName name="__123Graph_X" hidden="1">#REF!</definedName>
    <definedName name="__net1" localSheetId="4" hidden="1">{"NET",#N/A,FALSE,"401C11"}</definedName>
    <definedName name="__net1" localSheetId="1" hidden="1">{"NET",#N/A,FALSE,"401C11"}</definedName>
    <definedName name="__net1" localSheetId="2" hidden="1">{"NET",#N/A,FALSE,"401C11"}</definedName>
    <definedName name="__net1" localSheetId="3" hidden="1">{"NET",#N/A,FALSE,"401C11"}</definedName>
    <definedName name="__net1" localSheetId="5" hidden="1">{"NET",#N/A,FALSE,"401C11"}</definedName>
    <definedName name="__net1" localSheetId="0" hidden="1">{"NET",#N/A,FALSE,"401C11"}</definedName>
    <definedName name="__net1" hidden="1">{"NET",#N/A,FALSE,"401C11"}</definedName>
    <definedName name="_1_0__123Grap" localSheetId="4" hidden="1">#REF!</definedName>
    <definedName name="_1_0__123Grap" localSheetId="1" hidden="1">#REF!</definedName>
    <definedName name="_1_0__123Grap" localSheetId="2" hidden="1">#REF!</definedName>
    <definedName name="_1_0__123Grap" localSheetId="3" hidden="1">#REF!</definedName>
    <definedName name="_1_0__123Grap" localSheetId="5" hidden="1">#REF!</definedName>
    <definedName name="_1_0__123Grap" hidden="1">#REF!</definedName>
    <definedName name="_1_01_Chapters">#REF!</definedName>
    <definedName name="_1_123Grap" localSheetId="4" hidden="1">#REF!</definedName>
    <definedName name="_1_123Grap" localSheetId="1" hidden="1">#REF!</definedName>
    <definedName name="_1_123Grap" localSheetId="2" hidden="1">#REF!</definedName>
    <definedName name="_1_123Grap" localSheetId="3" hidden="1">#REF!</definedName>
    <definedName name="_1_123Grap" localSheetId="5" hidden="1">#REF!</definedName>
    <definedName name="_1_123Grap" hidden="1">#REF!</definedName>
    <definedName name="_10_10_Other_Lists">#REF!</definedName>
    <definedName name="_11_11_U_Groups">#REF!</definedName>
    <definedName name="_12_12_PBCs">#REF!</definedName>
    <definedName name="_123Graph_A_1" localSheetId="4" hidden="1">#REF!</definedName>
    <definedName name="_123Graph_A_1" localSheetId="1" hidden="1">#REF!</definedName>
    <definedName name="_123Graph_A_1" localSheetId="2" hidden="1">#REF!</definedName>
    <definedName name="_123Graph_A_1" localSheetId="3" hidden="1">#REF!</definedName>
    <definedName name="_123Graph_A_1" localSheetId="5" hidden="1">#REF!</definedName>
    <definedName name="_123Graph_A_1" hidden="1">#REF!</definedName>
    <definedName name="_123Graph_B_1" localSheetId="4" hidden="1">#REF!</definedName>
    <definedName name="_123Graph_B_1" localSheetId="1" hidden="1">#REF!</definedName>
    <definedName name="_123Graph_B_1" localSheetId="2" hidden="1">#REF!</definedName>
    <definedName name="_123Graph_B_1" localSheetId="3" hidden="1">#REF!</definedName>
    <definedName name="_123Graph_B_1" localSheetId="5" hidden="1">#REF!</definedName>
    <definedName name="_123Graph_B_1" hidden="1">#REF!</definedName>
    <definedName name="_2_0__123Grap" localSheetId="4" hidden="1">#REF!</definedName>
    <definedName name="_2_0__123Grap" localSheetId="1" hidden="1">#REF!</definedName>
    <definedName name="_2_0__123Grap" localSheetId="2" hidden="1">#REF!</definedName>
    <definedName name="_2_0__123Grap" localSheetId="3" hidden="1">#REF!</definedName>
    <definedName name="_2_0__123Grap" localSheetId="5" hidden="1">#REF!</definedName>
    <definedName name="_2_0__123Grap" hidden="1">#REF!</definedName>
    <definedName name="_2_02_Subchapters">#REF!</definedName>
    <definedName name="_2_123Grap" localSheetId="4" hidden="1">#REF!</definedName>
    <definedName name="_2_123Grap" localSheetId="1" hidden="1">#REF!</definedName>
    <definedName name="_2_123Grap" localSheetId="2" hidden="1">#REF!</definedName>
    <definedName name="_2_123Grap" localSheetId="3" hidden="1">#REF!</definedName>
    <definedName name="_2_123Grap" localSheetId="5" hidden="1">#REF!</definedName>
    <definedName name="_2_123Grap" hidden="1">#REF!</definedName>
    <definedName name="_3_0_S" localSheetId="4" hidden="1">#REF!</definedName>
    <definedName name="_3_0_S" localSheetId="1" hidden="1">#REF!</definedName>
    <definedName name="_3_0_S" localSheetId="2" hidden="1">#REF!</definedName>
    <definedName name="_3_0_S" localSheetId="3" hidden="1">#REF!</definedName>
    <definedName name="_3_0_S" localSheetId="5" hidden="1">#REF!</definedName>
    <definedName name="_3_0_S" hidden="1">#REF!</definedName>
    <definedName name="_3_03_HRGs">#REF!</definedName>
    <definedName name="_3_123Grap" localSheetId="4" hidden="1">#REF!</definedName>
    <definedName name="_3_123Grap" localSheetId="1" hidden="1">#REF!</definedName>
    <definedName name="_3_123Grap" localSheetId="2" hidden="1">#REF!</definedName>
    <definedName name="_3_123Grap" localSheetId="3" hidden="1">#REF!</definedName>
    <definedName name="_3_123Grap" localSheetId="5" hidden="1">#REF!</definedName>
    <definedName name="_3_123Grap" hidden="1">#REF!</definedName>
    <definedName name="_34_123Grap" localSheetId="4" hidden="1">#REF!</definedName>
    <definedName name="_34_123Grap" localSheetId="1" hidden="1">#REF!</definedName>
    <definedName name="_34_123Grap" localSheetId="2" hidden="1">#REF!</definedName>
    <definedName name="_34_123Grap" localSheetId="3" hidden="1">#REF!</definedName>
    <definedName name="_34_123Grap" localSheetId="5" hidden="1">#REF!</definedName>
    <definedName name="_34_123Grap" hidden="1">#REF!</definedName>
    <definedName name="_4_04_Code_to_Group_Table">#REF!</definedName>
    <definedName name="_42S" localSheetId="4" hidden="1">#REF!</definedName>
    <definedName name="_42S" localSheetId="1" hidden="1">#REF!</definedName>
    <definedName name="_42S" localSheetId="2" hidden="1">#REF!</definedName>
    <definedName name="_42S" localSheetId="3" hidden="1">#REF!</definedName>
    <definedName name="_42S" localSheetId="5" hidden="1">#REF!</definedName>
    <definedName name="_42S" hidden="1">#REF!</definedName>
    <definedName name="_4S" localSheetId="4" hidden="1">#REF!</definedName>
    <definedName name="_4S" localSheetId="1" hidden="1">#REF!</definedName>
    <definedName name="_4S" localSheetId="2" hidden="1">#REF!</definedName>
    <definedName name="_4S" localSheetId="3" hidden="1">#REF!</definedName>
    <definedName name="_4S" localSheetId="5" hidden="1">#REF!</definedName>
    <definedName name="_4S" hidden="1">#REF!</definedName>
    <definedName name="_5_0__123Grap" localSheetId="4" hidden="1">#REF!</definedName>
    <definedName name="_5_0__123Grap" localSheetId="1" hidden="1">#REF!</definedName>
    <definedName name="_5_0__123Grap" localSheetId="2" hidden="1">#REF!</definedName>
    <definedName name="_5_0__123Grap" localSheetId="3" hidden="1">#REF!</definedName>
    <definedName name="_5_0__123Grap" localSheetId="5" hidden="1">#REF!</definedName>
    <definedName name="_5_0__123Grap" hidden="1">#REF!</definedName>
    <definedName name="_5_05_Group_to_Split_Table">#REF!</definedName>
    <definedName name="_6_0_S" localSheetId="4" hidden="1">#REF!</definedName>
    <definedName name="_6_0_S" localSheetId="1" hidden="1">#REF!</definedName>
    <definedName name="_6_0_S" localSheetId="2" hidden="1">#REF!</definedName>
    <definedName name="_6_0_S" localSheetId="3" hidden="1">#REF!</definedName>
    <definedName name="_6_0_S" localSheetId="5" hidden="1">#REF!</definedName>
    <definedName name="_6_0_S" hidden="1">#REF!</definedName>
    <definedName name="_6_06_Flags">#REF!</definedName>
    <definedName name="_6_123Grap" localSheetId="4" hidden="1">#REF!</definedName>
    <definedName name="_6_123Grap" localSheetId="1" hidden="1">#REF!</definedName>
    <definedName name="_6_123Grap" localSheetId="2" hidden="1">#REF!</definedName>
    <definedName name="_6_123Grap" localSheetId="3" hidden="1">#REF!</definedName>
    <definedName name="_6_123Grap" localSheetId="5" hidden="1">#REF!</definedName>
    <definedName name="_6_123Grap" hidden="1">#REF!</definedName>
    <definedName name="_7_07_Hierarchy_Lists">#REF!</definedName>
    <definedName name="_8_08_Global_Lists">#REF!</definedName>
    <definedName name="_8_123Grap" localSheetId="4" hidden="1">#REF!</definedName>
    <definedName name="_8_123Grap" localSheetId="1" hidden="1">#REF!</definedName>
    <definedName name="_8_123Grap" localSheetId="2" hidden="1">#REF!</definedName>
    <definedName name="_8_123Grap" localSheetId="3" hidden="1">#REF!</definedName>
    <definedName name="_8_123Grap" localSheetId="5" hidden="1">#REF!</definedName>
    <definedName name="_8_123Grap" hidden="1">#REF!</definedName>
    <definedName name="_8S" localSheetId="4" hidden="1">#REF!</definedName>
    <definedName name="_8S" localSheetId="1" hidden="1">#REF!</definedName>
    <definedName name="_8S" localSheetId="2" hidden="1">#REF!</definedName>
    <definedName name="_8S" localSheetId="3" hidden="1">#REF!</definedName>
    <definedName name="_8S" localSheetId="5" hidden="1">#REF!</definedName>
    <definedName name="_8S" hidden="1">#REF!</definedName>
    <definedName name="_9_09_CC_Lists">#REF!</definedName>
    <definedName name="_ADS2010" localSheetId="4">#REF!</definedName>
    <definedName name="_ADS2010" localSheetId="1">#REF!</definedName>
    <definedName name="_ADS2010" localSheetId="2">#REF!</definedName>
    <definedName name="_ADS2010" localSheetId="3">#REF!</definedName>
    <definedName name="_ADS2010" localSheetId="5">#REF!</definedName>
    <definedName name="_ADS2010">#REF!</definedName>
    <definedName name="_AMO_UniqueIdentifier" hidden="1">"'95855f14-3708-42be-827a-67de891e7598'"</definedName>
    <definedName name="_AMO_UniqueIdentifier2" hidden="1">"'f6a48cb9-158b-447f-a1b7-2ab5a8bc2aae'"</definedName>
    <definedName name="_C2G_Including_Desc___ChapterSub_and_Crosstab">#REF!</definedName>
    <definedName name="_C2G_Split_inc_Desc_Crosstab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5" hidden="1">#REF!</definedName>
    <definedName name="_Key1" hidden="1">#REF!</definedName>
    <definedName name="_net1" localSheetId="4" hidden="1">{"NET",#N/A,FALSE,"401C11"}</definedName>
    <definedName name="_net1" localSheetId="1" hidden="1">{"NET",#N/A,FALSE,"401C11"}</definedName>
    <definedName name="_net1" localSheetId="2" hidden="1">{"NET",#N/A,FALSE,"401C11"}</definedName>
    <definedName name="_net1" localSheetId="3" hidden="1">{"NET",#N/A,FALSE,"401C11"}</definedName>
    <definedName name="_net1" localSheetId="5" hidden="1">{"NET",#N/A,FALSE,"401C11"}</definedName>
    <definedName name="_net1" localSheetId="0" hidden="1">{"NET",#N/A,FALSE,"401C11"}</definedName>
    <definedName name="_net1" hidden="1">{"NET",#N/A,FALSE,"401C11"}</definedName>
    <definedName name="_Order1" hidden="1">0</definedName>
    <definedName name="_Sort" localSheetId="4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5" hidden="1">#REF!</definedName>
    <definedName name="_Sort" hidden="1">#REF!</definedName>
    <definedName name="a" localSheetId="4" hidden="1">{"CHARGE",#N/A,FALSE,"401C11"}</definedName>
    <definedName name="a" localSheetId="1" hidden="1">{"CHARGE",#N/A,FALSE,"401C11"}</definedName>
    <definedName name="a" localSheetId="2" hidden="1">{"CHARGE",#N/A,FALSE,"401C11"}</definedName>
    <definedName name="a" localSheetId="3" hidden="1">{"CHARGE",#N/A,FALSE,"401C11"}</definedName>
    <definedName name="a" localSheetId="5" hidden="1">{"CHARGE",#N/A,FALSE,"401C11"}</definedName>
    <definedName name="a" localSheetId="0" hidden="1">{"CHARGE",#N/A,FALSE,"401C11"}</definedName>
    <definedName name="a" hidden="1">{"CHARGE",#N/A,FALSE,"401C11"}</definedName>
    <definedName name="aa" localSheetId="4" hidden="1">{"CHARGE",#N/A,FALSE,"401C11"}</definedName>
    <definedName name="aa" localSheetId="1" hidden="1">{"CHARGE",#N/A,FALSE,"401C11"}</definedName>
    <definedName name="aa" localSheetId="2" hidden="1">{"CHARGE",#N/A,FALSE,"401C11"}</definedName>
    <definedName name="aa" localSheetId="3" hidden="1">{"CHARGE",#N/A,FALSE,"401C11"}</definedName>
    <definedName name="aa" localSheetId="5" hidden="1">{"CHARGE",#N/A,FALSE,"401C11"}</definedName>
    <definedName name="aa" localSheetId="0" hidden="1">{"CHARGE",#N/A,FALSE,"401C11"}</definedName>
    <definedName name="aa" hidden="1">{"CHARGE",#N/A,FALSE,"401C11"}</definedName>
    <definedName name="aaa" localSheetId="4" hidden="1">{"CHARGE",#N/A,FALSE,"401C11"}</definedName>
    <definedName name="aaa" localSheetId="1" hidden="1">{"CHARGE",#N/A,FALSE,"401C11"}</definedName>
    <definedName name="aaa" localSheetId="2" hidden="1">{"CHARGE",#N/A,FALSE,"401C11"}</definedName>
    <definedName name="aaa" localSheetId="3" hidden="1">{"CHARGE",#N/A,FALSE,"401C11"}</definedName>
    <definedName name="aaa" localSheetId="5" hidden="1">{"CHARGE",#N/A,FALSE,"401C11"}</definedName>
    <definedName name="aaa" localSheetId="0" hidden="1">{"CHARGE",#N/A,FALSE,"401C11"}</definedName>
    <definedName name="aaa" hidden="1">{"CHARGE",#N/A,FALSE,"401C11"}</definedName>
    <definedName name="aaaa" localSheetId="4" hidden="1">{"CHARGE",#N/A,FALSE,"401C11"}</definedName>
    <definedName name="aaaa" localSheetId="1" hidden="1">{"CHARGE",#N/A,FALSE,"401C11"}</definedName>
    <definedName name="aaaa" localSheetId="2" hidden="1">{"CHARGE",#N/A,FALSE,"401C11"}</definedName>
    <definedName name="aaaa" localSheetId="3" hidden="1">{"CHARGE",#N/A,FALSE,"401C11"}</definedName>
    <definedName name="aaaa" localSheetId="5" hidden="1">{"CHARGE",#N/A,FALSE,"401C11"}</definedName>
    <definedName name="aaaa" localSheetId="0" hidden="1">{"CHARGE",#N/A,FALSE,"401C11"}</definedName>
    <definedName name="aaaa" hidden="1">{"CHARGE",#N/A,FALSE,"401C11"}</definedName>
    <definedName name="abc" localSheetId="4" hidden="1">{"NET",#N/A,FALSE,"401C11"}</definedName>
    <definedName name="abc" localSheetId="1" hidden="1">{"NET",#N/A,FALSE,"401C11"}</definedName>
    <definedName name="abc" localSheetId="2" hidden="1">{"NET",#N/A,FALSE,"401C11"}</definedName>
    <definedName name="abc" localSheetId="3" hidden="1">{"NET",#N/A,FALSE,"401C11"}</definedName>
    <definedName name="abc" localSheetId="5" hidden="1">{"NET",#N/A,FALSE,"401C11"}</definedName>
    <definedName name="abc" localSheetId="0" hidden="1">{"NET",#N/A,FALSE,"401C11"}</definedName>
    <definedName name="abc" hidden="1">{"NET",#N/A,FALSE,"401C11"}</definedName>
    <definedName name="AcqStage">#REF!</definedName>
    <definedName name="adbr" localSheetId="4" hidden="1">{"CHARGE",#N/A,FALSE,"401C11"}</definedName>
    <definedName name="adbr" localSheetId="1" hidden="1">{"CHARGE",#N/A,FALSE,"401C11"}</definedName>
    <definedName name="adbr" localSheetId="2" hidden="1">{"CHARGE",#N/A,FALSE,"401C11"}</definedName>
    <definedName name="adbr" localSheetId="3" hidden="1">{"CHARGE",#N/A,FALSE,"401C11"}</definedName>
    <definedName name="adbr" localSheetId="5" hidden="1">{"CHARGE",#N/A,FALSE,"401C11"}</definedName>
    <definedName name="adbr" localSheetId="0" hidden="1">{"CHARGE",#N/A,FALSE,"401C11"}</definedName>
    <definedName name="adbr" hidden="1">{"CHARGE",#N/A,FALSE,"401C11"}</definedName>
    <definedName name="AgeQuintiles">#REF!</definedName>
    <definedName name="Agg2Baseline1516">#REF!</definedName>
    <definedName name="Agg2CloseDfT1516">#REF!</definedName>
    <definedName name="Agg2CloseTarget1617FirstRow">#REF!</definedName>
    <definedName name="Agg2OpenTarget1617FirstRow">#REF!</definedName>
    <definedName name="AggCloseTarget1617FirstRow">#REF!</definedName>
    <definedName name="AggOpenTarget1617FirstRow">#REF!</definedName>
    <definedName name="AggXPCOBaseline1516">#REF!</definedName>
    <definedName name="AggXPCOCloseDfT1516">#REF!</definedName>
    <definedName name="AKI_Tariff_Calc">#REF!</definedName>
    <definedName name="Allocations_2" localSheetId="4">#REF!</definedName>
    <definedName name="Allocations_2" localSheetId="1">#REF!</definedName>
    <definedName name="Allocations_2" localSheetId="2">#REF!</definedName>
    <definedName name="Allocations_2" localSheetId="3">#REF!</definedName>
    <definedName name="Allocations_2" localSheetId="5">#REF!</definedName>
    <definedName name="Allocations_2">#REF!</definedName>
    <definedName name="AvailableEnvelopeYear0" localSheetId="5">glidepath_parameters!$B$4</definedName>
    <definedName name="AvailableEnvelopeYear0">#REF!</definedName>
    <definedName name="AvailableEnvelopeYear1" localSheetId="5">glidepath_parameters!$E$4</definedName>
    <definedName name="AvailableEnvelopeYear1">#REF!</definedName>
    <definedName name="AvailableEnvelopeYear2" localSheetId="5">glidepath_parameters!$H$4</definedName>
    <definedName name="AvailableEnvelopeYear2">#REF!</definedName>
    <definedName name="AvailableEnvelopeYear3" localSheetId="5">glidepath_parameters!$K$4</definedName>
    <definedName name="AvailableEnvelopeYear3">#REF!</definedName>
    <definedName name="b" localSheetId="4" hidden="1">{"CHARGE",#N/A,FALSE,"401C11"}</definedName>
    <definedName name="b" localSheetId="1" hidden="1">{"CHARGE",#N/A,FALSE,"401C11"}</definedName>
    <definedName name="b" localSheetId="2" hidden="1">{"CHARGE",#N/A,FALSE,"401C11"}</definedName>
    <definedName name="b" localSheetId="3" hidden="1">{"CHARGE",#N/A,FALSE,"401C11"}</definedName>
    <definedName name="b" localSheetId="5" hidden="1">{"CHARGE",#N/A,FALSE,"401C11"}</definedName>
    <definedName name="b" localSheetId="0" hidden="1">{"CHARGE",#N/A,FALSE,"401C11"}</definedName>
    <definedName name="b" hidden="1">{"CHARGE",#N/A,FALSE,"401C11"}</definedName>
    <definedName name="BalanceYear1" localSheetId="5">glidepath_parameters!$E$9</definedName>
    <definedName name="BalanceYear1">#REF!</definedName>
    <definedName name="BalanceYear2">glidepath_parameters!$H$9</definedName>
    <definedName name="BalanceYear3">glidepath_parameters!$K$9</definedName>
    <definedName name="BaseGrowthSelectorYear1" localSheetId="5">glidepath_parameters!$E$12</definedName>
    <definedName name="BaseGrowthSelectorYear1">#REF!</definedName>
    <definedName name="BaseGrowthSelectorYear2" localSheetId="5">glidepath_parameters!$H$12</definedName>
    <definedName name="BaseGrowthSelectorYear2">#REF!</definedName>
    <definedName name="BaseGrowthSelectorYear3" localSheetId="5">glidepath_parameters!$K$12</definedName>
    <definedName name="BaseGrowthSelectorYear3">#REF!</definedName>
    <definedName name="BaselinesTotalYear0" localSheetId="5">glidepath_parameters!$B$7</definedName>
    <definedName name="BaselinesTotalYear0">#REF!</definedName>
    <definedName name="BaselinesTotalYear1" localSheetId="5">glidepath_parameters!$E$8</definedName>
    <definedName name="BaselinesTotalYear1">#REF!</definedName>
    <definedName name="BaselinesTotalYear2" localSheetId="5">glidepath_parameters!$H$8</definedName>
    <definedName name="BaselinesTotalYear2">#REF!</definedName>
    <definedName name="BaselinesTotalYear3" localSheetId="5">glidepath_parameters!$K$8</definedName>
    <definedName name="BaselinesTotalYear3">#REF!</definedName>
    <definedName name="BaseYear">#REF!</definedName>
    <definedName name="Births_Total">#REF!</definedName>
    <definedName name="BMGHIndex" hidden="1">"O"</definedName>
    <definedName name="bn" hidden="1">#REF!</definedName>
    <definedName name="bpth">#REF!</definedName>
    <definedName name="BPTHOME">#REF!</definedName>
    <definedName name="Building_Weight">#REF!</definedName>
    <definedName name="CapSchemes">OFFSET(#REF!,1,0,COUNTA(#REF!),1)</definedName>
    <definedName name="Casemix_categories">#REF!</definedName>
    <definedName name="CB_Other_Mandatory">#REF!</definedName>
    <definedName name="CB_Renal_CKD">#REF!</definedName>
    <definedName name="CB_Unbundled">#REF!</definedName>
    <definedName name="CC_ACT">#REF!</definedName>
    <definedName name="CC_UC">#REF!</definedName>
    <definedName name="CCG18Age65decile">#REF!</definedName>
    <definedName name="CCG18IMDdecile">#REF!</definedName>
    <definedName name="CCG18IMDxAge10x10">#REF!</definedName>
    <definedName name="CCG18InOutLdn">#REF!</definedName>
    <definedName name="CCGCodeList1819">#REF!</definedName>
    <definedName name="CCGQuanta">#REF!</definedName>
    <definedName name="CCGWPop1819">#REF!</definedName>
    <definedName name="change1" localSheetId="4" hidden="1">{"CHARGE",#N/A,FALSE,"401C11"}</definedName>
    <definedName name="change1" localSheetId="1" hidden="1">{"CHARGE",#N/A,FALSE,"401C11"}</definedName>
    <definedName name="change1" localSheetId="2" hidden="1">{"CHARGE",#N/A,FALSE,"401C11"}</definedName>
    <definedName name="change1" localSheetId="3" hidden="1">{"CHARGE",#N/A,FALSE,"401C11"}</definedName>
    <definedName name="change1" localSheetId="5" hidden="1">{"CHARGE",#N/A,FALSE,"401C11"}</definedName>
    <definedName name="change1" localSheetId="0" hidden="1">{"CHARGE",#N/A,FALSE,"401C11"}</definedName>
    <definedName name="change1" hidden="1">{"CHARGE",#N/A,FALSE,"401C11"}</definedName>
    <definedName name="charge" localSheetId="4" hidden="1">{"CHARGE",#N/A,FALSE,"401C11"}</definedName>
    <definedName name="charge" localSheetId="1" hidden="1">{"CHARGE",#N/A,FALSE,"401C11"}</definedName>
    <definedName name="charge" localSheetId="2" hidden="1">{"CHARGE",#N/A,FALSE,"401C11"}</definedName>
    <definedName name="charge" localSheetId="3" hidden="1">{"CHARGE",#N/A,FALSE,"401C11"}</definedName>
    <definedName name="charge" localSheetId="5" hidden="1">{"CHARGE",#N/A,FALSE,"401C11"}</definedName>
    <definedName name="charge" localSheetId="0" hidden="1">{"CHARGE",#N/A,FALSE,"401C11"}</definedName>
    <definedName name="charge" hidden="1">{"CHARGE",#N/A,FALSE,"401C11"}</definedName>
    <definedName name="CHEM_ACT">#REF!</definedName>
    <definedName name="Chem_Tariff_Calc">#REF!</definedName>
    <definedName name="CHEM_UC">#REF!</definedName>
    <definedName name="ClosingDfTAGG1617">#REF!</definedName>
    <definedName name="ClosingDfTAGG1718">#REF!</definedName>
    <definedName name="ClosingDfTAGG1819">#REF!</definedName>
    <definedName name="ClosingDfTCCG1617">#REF!</definedName>
    <definedName name="ClosingDfTCCG1718">#REF!</definedName>
    <definedName name="ClosingDfTCCG1819">#REF!</definedName>
    <definedName name="ClosingDfTPCM1617">#REF!</definedName>
    <definedName name="ClosingDfTPCM1718">#REF!</definedName>
    <definedName name="ClosingDfTPCM1819">#REF!</definedName>
    <definedName name="ClosingDfTSS1617">#REF!</definedName>
    <definedName name="ClosingDfTSS1718">#REF!</definedName>
    <definedName name="ClosingDfTSS1819">#REF!</definedName>
    <definedName name="CNST_Table">#REF!</definedName>
    <definedName name="Codes">#REF!</definedName>
    <definedName name="ConsolSheets">#REF!</definedName>
    <definedName name="CQUIN_2021_22">#REF!</definedName>
    <definedName name="Currency_Description_RC1314">#REF!</definedName>
    <definedName name="DADS_ACT">#REF!</definedName>
    <definedName name="DADS_UC">#REF!</definedName>
    <definedName name="DC_ACT">#REF!</definedName>
    <definedName name="DC_UC">#REF!</definedName>
    <definedName name="DCOInnerOuterLondon1819">#REF!</definedName>
    <definedName name="Delivery_casemix_categories">#REF!</definedName>
    <definedName name="Delivery_Complications_Flag">#REF!</definedName>
    <definedName name="DI_Cost_of_Rep_Calc">#REF!</definedName>
    <definedName name="DI_Tariff_Calc">#REF!</definedName>
    <definedName name="Direct_Access_Tariff_Calc">#REF!</definedName>
    <definedName name="dog" localSheetId="4" hidden="1">{"NET",#N/A,FALSE,"401C11"}</definedName>
    <definedName name="dog" localSheetId="1" hidden="1">{"NET",#N/A,FALSE,"401C11"}</definedName>
    <definedName name="dog" localSheetId="2" hidden="1">{"NET",#N/A,FALSE,"401C11"}</definedName>
    <definedName name="dog" localSheetId="3" hidden="1">{"NET",#N/A,FALSE,"401C11"}</definedName>
    <definedName name="dog" localSheetId="5" hidden="1">{"NET",#N/A,FALSE,"401C11"}</definedName>
    <definedName name="dog" localSheetId="0" hidden="1">{"NET",#N/A,FALSE,"401C11"}</definedName>
    <definedName name="dog" hidden="1">{"NET",#N/A,FALSE,"401C11"}</definedName>
    <definedName name="eff_update">#REF!</definedName>
    <definedName name="Efficiency_1617">#REF!</definedName>
    <definedName name="EL_ACT">#REF!</definedName>
    <definedName name="EL_UC">#REF!</definedName>
    <definedName name="EL_XS_ACT">#REF!</definedName>
    <definedName name="EL_XS_UC">#REF!</definedName>
    <definedName name="EM_ACT">#REF!</definedName>
    <definedName name="EM_UC">#REF!</definedName>
    <definedName name="EnvelopeGapYear0" localSheetId="5">glidepath_parameters!$B$6</definedName>
    <definedName name="EnvelopeGapYear0">#REF!</definedName>
    <definedName name="EnvelopeGapYear1" localSheetId="5">glidepath_parameters!$E$6</definedName>
    <definedName name="EnvelopeGapYear1">#REF!</definedName>
    <definedName name="EnvelopeGapYear2">glidepath_parameters!$H$6</definedName>
    <definedName name="EnvelopeGapYear3">glidepath_parameters!$K$6</definedName>
    <definedName name="Epraccur22_updated">#REF!</definedName>
    <definedName name="ERFCore_Year0" localSheetId="5">glidepath_parameters!$B$9</definedName>
    <definedName name="ERFCore_Year0">#REF!</definedName>
    <definedName name="EV__LASTREFTIME__" hidden="1">40339.4799074074</definedName>
    <definedName name="Expired" hidden="1">FALSE</definedName>
    <definedName name="Extracts_per_practice">#REF!</definedName>
    <definedName name="Fccg">INDIRECT("Threshold!$U$3:$U$"&amp;#REF!)</definedName>
    <definedName name="female">#REF!</definedName>
    <definedName name="femaleimprove">#REF!</definedName>
    <definedName name="Females">#REF!</definedName>
    <definedName name="femaletab">#REF!</definedName>
    <definedName name="FinAllocAGG1617">#REF!</definedName>
    <definedName name="FinAllocAGG1718">#REF!</definedName>
    <definedName name="FinAllocAGG1819">#REF!</definedName>
    <definedName name="FinAllocCCG1617">#REF!</definedName>
    <definedName name="FinAllocCCG1718">#REF!</definedName>
    <definedName name="FinAllocCCG1819">#REF!</definedName>
    <definedName name="FinAllocPCM1617">#REF!</definedName>
    <definedName name="FinAllocPCM1718">#REF!</definedName>
    <definedName name="FinAllocPCM1819">#REF!</definedName>
    <definedName name="FinAllocSS1617">#REF!</definedName>
    <definedName name="FinAllocSS1718">#REF!</definedName>
    <definedName name="FinAllocSS1819">#REF!</definedName>
    <definedName name="fn" localSheetId="4">#REF!</definedName>
    <definedName name="fn" localSheetId="1">#REF!</definedName>
    <definedName name="fn" localSheetId="2">#REF!</definedName>
    <definedName name="fn" localSheetId="3">#REF!</definedName>
    <definedName name="fn" localSheetId="5">#REF!</definedName>
    <definedName name="fn">#REF!</definedName>
    <definedName name="FormerAreaTeams">#REF!</definedName>
    <definedName name="Fstpccg">INDIRECT("Threshold!$S$3:$S$"&amp;#REF!)</definedName>
    <definedName name="Fstptrust">INDIRECT("Threshold!$W$3:$W$"&amp;#REF!)</definedName>
    <definedName name="Ftrust">"INDIRECT(""Threshold!$Y$3:$Y$""&amp;$AH$2)"</definedName>
    <definedName name="gfff" localSheetId="4" hidden="1">{"CHARGE",#N/A,FALSE,"401C11"}</definedName>
    <definedName name="gfff" localSheetId="1" hidden="1">{"CHARGE",#N/A,FALSE,"401C11"}</definedName>
    <definedName name="gfff" localSheetId="2" hidden="1">{"CHARGE",#N/A,FALSE,"401C11"}</definedName>
    <definedName name="gfff" localSheetId="3" hidden="1">{"CHARGE",#N/A,FALSE,"401C11"}</definedName>
    <definedName name="gfff" localSheetId="5" hidden="1">{"CHARGE",#N/A,FALSE,"401C11"}</definedName>
    <definedName name="gfff" localSheetId="0" hidden="1">{"CHARGE",#N/A,FALSE,"401C11"}</definedName>
    <definedName name="gfff" hidden="1">{"CHARGE",#N/A,FALSE,"401C11"}</definedName>
    <definedName name="GG" localSheetId="4" hidden="1">#REF!</definedName>
    <definedName name="GG" localSheetId="1" hidden="1">#REF!</definedName>
    <definedName name="GG" localSheetId="2" hidden="1">#REF!</definedName>
    <definedName name="GG" localSheetId="3" hidden="1">#REF!</definedName>
    <definedName name="GG" localSheetId="5" hidden="1">#REF!</definedName>
    <definedName name="GG" hidden="1">#REF!</definedName>
    <definedName name="GlidepathEnvelopeYear0" localSheetId="5">glidepath_parameters!$B$5</definedName>
    <definedName name="GlidepathEnvelopeYear0">#REF!</definedName>
    <definedName name="GlidepathEnvelopeYear1" localSheetId="5">glidepath_parameters!$E$5</definedName>
    <definedName name="GlidepathEnvelopeYear1">#REF!</definedName>
    <definedName name="GlidepathEnvelopeYear2" localSheetId="5">glidepath_parameters!$H$5</definedName>
    <definedName name="GlidepathEnvelopeYear2">#REF!</definedName>
    <definedName name="GlidepathEnvelopeYear3" localSheetId="5">glidepath_parameters!$K$5</definedName>
    <definedName name="GlidepathEnvelopeYear3">#REF!</definedName>
    <definedName name="GP_list_sept22_updated">#REF!</definedName>
    <definedName name="GrantStage">#REF!</definedName>
    <definedName name="gross" localSheetId="4" hidden="1">{"GROSS",#N/A,FALSE,"401C11"}</definedName>
    <definedName name="gross" localSheetId="1" hidden="1">{"GROSS",#N/A,FALSE,"401C11"}</definedName>
    <definedName name="gross" localSheetId="2" hidden="1">{"GROSS",#N/A,FALSE,"401C11"}</definedName>
    <definedName name="gross" localSheetId="3" hidden="1">{"GROSS",#N/A,FALSE,"401C11"}</definedName>
    <definedName name="gross" localSheetId="5" hidden="1">{"GROSS",#N/A,FALSE,"401C11"}</definedName>
    <definedName name="gross" localSheetId="0" hidden="1">{"GROSS",#N/A,FALSE,"401C11"}</definedName>
    <definedName name="gross" hidden="1">{"GROSS",#N/A,FALSE,"401C11"}</definedName>
    <definedName name="gross1" localSheetId="4" hidden="1">{"GROSS",#N/A,FALSE,"401C11"}</definedName>
    <definedName name="gross1" localSheetId="1" hidden="1">{"GROSS",#N/A,FALSE,"401C11"}</definedName>
    <definedName name="gross1" localSheetId="2" hidden="1">{"GROSS",#N/A,FALSE,"401C11"}</definedName>
    <definedName name="gross1" localSheetId="3" hidden="1">{"GROSS",#N/A,FALSE,"401C11"}</definedName>
    <definedName name="gross1" localSheetId="5" hidden="1">{"GROSS",#N/A,FALSE,"401C11"}</definedName>
    <definedName name="gross1" localSheetId="0" hidden="1">{"GROSS",#N/A,FALSE,"401C11"}</definedName>
    <definedName name="gross1" hidden="1">{"GROSS",#N/A,FALSE,"401C11"}</definedName>
    <definedName name="GrowthBeforeConvergenceYear1" localSheetId="5">glidepath_parameters!$E$7</definedName>
    <definedName name="GrowthBeforeConvergenceYear1">#REF!</definedName>
    <definedName name="GrowthBeforeConvergenceYear2" localSheetId="5">glidepath_parameters!$H$7</definedName>
    <definedName name="GrowthBeforeConvergenceYear2">#REF!</definedName>
    <definedName name="GrowthBeforeConvergenceYear3" localSheetId="5">glidepath_parameters!$K$7</definedName>
    <definedName name="GrowthBeforeConvergenceYear3">#REF!</definedName>
    <definedName name="hasdfjklhklj" localSheetId="4" hidden="1">{"NET",#N/A,FALSE,"401C11"}</definedName>
    <definedName name="hasdfjklhklj" localSheetId="1" hidden="1">{"NET",#N/A,FALSE,"401C11"}</definedName>
    <definedName name="hasdfjklhklj" localSheetId="2" hidden="1">{"NET",#N/A,FALSE,"401C11"}</definedName>
    <definedName name="hasdfjklhklj" localSheetId="3" hidden="1">{"NET",#N/A,FALSE,"401C11"}</definedName>
    <definedName name="hasdfjklhklj" localSheetId="5" hidden="1">{"NET",#N/A,FALSE,"401C11"}</definedName>
    <definedName name="hasdfjklhklj" localSheetId="0" hidden="1">{"NET",#N/A,FALSE,"401C11"}</definedName>
    <definedName name="hasdfjklhklj" hidden="1">{"NET",#N/A,FALSE,"401C11"}</definedName>
    <definedName name="HCD_ACT">#REF!</definedName>
    <definedName name="HCD_UC">#REF!</definedName>
    <definedName name="help" localSheetId="4" hidden="1">{"CHARGE",#N/A,FALSE,"401C11"}</definedName>
    <definedName name="help" localSheetId="1" hidden="1">{"CHARGE",#N/A,FALSE,"401C11"}</definedName>
    <definedName name="help" localSheetId="2" hidden="1">{"CHARGE",#N/A,FALSE,"401C11"}</definedName>
    <definedName name="help" localSheetId="3" hidden="1">{"CHARGE",#N/A,FALSE,"401C11"}</definedName>
    <definedName name="help" localSheetId="5" hidden="1">{"CHARGE",#N/A,FALSE,"401C11"}</definedName>
    <definedName name="help" localSheetId="0" hidden="1">{"CHARGE",#N/A,FALSE,"401C11"}</definedName>
    <definedName name="help" hidden="1">{"CHARGE",#N/A,FALSE,"401C11"}</definedName>
    <definedName name="hghghhj" localSheetId="4" hidden="1">{"CHARGE",#N/A,FALSE,"401C11"}</definedName>
    <definedName name="hghghhj" localSheetId="1" hidden="1">{"CHARGE",#N/A,FALSE,"401C11"}</definedName>
    <definedName name="hghghhj" localSheetId="2" hidden="1">{"CHARGE",#N/A,FALSE,"401C11"}</definedName>
    <definedName name="hghghhj" localSheetId="3" hidden="1">{"CHARGE",#N/A,FALSE,"401C11"}</definedName>
    <definedName name="hghghhj" localSheetId="5" hidden="1">{"CHARGE",#N/A,FALSE,"401C11"}</definedName>
    <definedName name="hghghhj" localSheetId="0" hidden="1">{"CHARGE",#N/A,FALSE,"401C11"}</definedName>
    <definedName name="hghghhj" hidden="1">{"CHARGE",#N/A,FALSE,"401C11"}</definedName>
    <definedName name="HRG_Codes">#REF!</definedName>
    <definedName name="HTML_CodePage" hidden="1">1252</definedName>
    <definedName name="HTML_Control" localSheetId="4" hidden="1">{"'Trust by name'!$A$6:$E$350","'Trust by name'!$A$1:$D$348"}</definedName>
    <definedName name="HTML_Control" localSheetId="1" hidden="1">{"'Trust by name'!$A$6:$E$350","'Trust by name'!$A$1:$D$348"}</definedName>
    <definedName name="HTML_Control" localSheetId="2" hidden="1">{"'Trust by name'!$A$6:$E$350","'Trust by name'!$A$1:$D$348"}</definedName>
    <definedName name="HTML_Control" localSheetId="3" hidden="1">{"'Trust by name'!$A$6:$E$350","'Trust by name'!$A$1:$D$348"}</definedName>
    <definedName name="HTML_Control" localSheetId="5" hidden="1">{"'Trust by name'!$A$6:$E$350","'Trust by name'!$A$1:$D$348"}</definedName>
    <definedName name="HTML_Control" localSheetId="0" hidden="1">{"'Trust by name'!$A$6:$E$350","'Trust by name'!$A$1:$D$348"}</definedName>
    <definedName name="HTML_Control" hidden="1">{"'Trust by name'!$A$6:$E$350","'Trust by name'!$A$1:$D$348"}</definedName>
    <definedName name="HTML_Description" hidden="1">""</definedName>
    <definedName name="HTML_Email" hidden="1">""</definedName>
    <definedName name="HTML_Header" hidden="1">"Trust by name"</definedName>
    <definedName name="HTML_LastUpdate" hidden="1">"22/03/2001"</definedName>
    <definedName name="HTML_LineAfter" hidden="1">FALSE</definedName>
    <definedName name="HTML_LineBefore" hidden="1">FALSE</definedName>
    <definedName name="HTML_Name" hidden="1">"OISIII"</definedName>
    <definedName name="HTML_OBDlg2" hidden="1">TRUE</definedName>
    <definedName name="HTML_OBDlg4" hidden="1">TRUE</definedName>
    <definedName name="HTML_OS" hidden="1">0</definedName>
    <definedName name="HTML_PathFile" hidden="1">"G:\ACTIVITY\HELP\DTPANIC\2001-02\MyHTML.htm"</definedName>
    <definedName name="HTML_Title" hidden="1">"Section 1"</definedName>
    <definedName name="ICD_Codes">#REF!</definedName>
    <definedName name="IMAG_ACT">#REF!</definedName>
    <definedName name="IMAG_UC">#REF!</definedName>
    <definedName name="IMDAgeMatrix">#REF!</definedName>
    <definedName name="IMDdecile">#REF!</definedName>
    <definedName name="IMDQuintiles">#REF!</definedName>
    <definedName name="Inflation_1617">#REF!</definedName>
    <definedName name="Inflation_2015_16">#REF!</definedName>
    <definedName name="Inflation_and_Efficiency_1617">#REF!</definedName>
    <definedName name="Inflation_and_Efficiency_1718">#REF!</definedName>
    <definedName name="Inflation_Efficiency_2021_22">#REF!</definedName>
    <definedName name="Inflation_Efficiency_PA">#REF!</definedName>
    <definedName name="JFELL" localSheetId="0" hidden="1">#REF!</definedName>
    <definedName name="JFELL" hidden="1">#REF!</definedName>
    <definedName name="Land_Weight">#REF!</definedName>
    <definedName name="LONDON">#REF!</definedName>
    <definedName name="Lowest_Underlying_MFF">#REF!</definedName>
    <definedName name="male">#REF!</definedName>
    <definedName name="maleimprove">#REF!</definedName>
    <definedName name="maletab">#REF!</definedName>
    <definedName name="mbn" localSheetId="0" hidden="1">#REF!</definedName>
    <definedName name="mbn" hidden="1">#REF!</definedName>
    <definedName name="MFF_2014_15">#REF!</definedName>
    <definedName name="MFF_2016_17">#REF!</definedName>
    <definedName name="MinAllocCCG1617">#REF!</definedName>
    <definedName name="MinAllocCCG1718">#REF!</definedName>
    <definedName name="MinAllocCCG1819">#REF!</definedName>
    <definedName name="MinAllocPCM1617">#REF!</definedName>
    <definedName name="MinAllocPCM1718">#REF!</definedName>
    <definedName name="MinAllocPCM1819">#REF!</definedName>
    <definedName name="MinAllocSS1617">#REF!</definedName>
    <definedName name="MinAllocSS1718">#REF!</definedName>
    <definedName name="MinAllocSS1819">#REF!</definedName>
    <definedName name="MinPerCapGrowth">#REF!</definedName>
    <definedName name="MnD_Weight">#REF!</definedName>
    <definedName name="month">"Mth07"</definedName>
    <definedName name="nb" localSheetId="0" hidden="1">#REF!</definedName>
    <definedName name="nb" hidden="1">#REF!</definedName>
    <definedName name="NEL_ACT">#REF!</definedName>
    <definedName name="NEL_UC">#REF!</definedName>
    <definedName name="NEL_XS_ACT">#REF!</definedName>
    <definedName name="NEL_XS_UC">#REF!</definedName>
    <definedName name="NES_ACT">#REF!</definedName>
    <definedName name="NES_UC">#REF!</definedName>
    <definedName name="newRawPop2018">#REF!</definedName>
    <definedName name="newRawPop2019">#REF!</definedName>
    <definedName name="newRawPop2020">#REF!</definedName>
    <definedName name="newRawPop2021">#REF!</definedName>
    <definedName name="newRawPop2022">#REF!</definedName>
    <definedName name="newRawPop2023">#REF!</definedName>
    <definedName name="NHSE_AreaOffice">#REF!</definedName>
    <definedName name="NHSE_Region">#REF!</definedName>
    <definedName name="ODS_Care_Trust_List">#REF!</definedName>
    <definedName name="ODS_List">#REF!</definedName>
    <definedName name="OISIII" localSheetId="0" hidden="1">#REF!</definedName>
    <definedName name="OISIII" hidden="1">#REF!</definedName>
    <definedName name="ONSType">#REF!</definedName>
    <definedName name="OP_PERSONS">#REF!</definedName>
    <definedName name="OPCS_Codes">#REF!</definedName>
    <definedName name="OPROC_ACT">#REF!</definedName>
    <definedName name="OPROC_UC">#REF!</definedName>
    <definedName name="Org_Code">#REF!</definedName>
    <definedName name="Orgs">OFFSET(#REF!,MATCH("start",#REF!,FALSE),,COUNTIFS(#REF!,#REF!),1)</definedName>
    <definedName name="Other_Weight">#REF!</definedName>
    <definedName name="PAth">#REF!</definedName>
    <definedName name="Pathway_by_HRG">#REF!</definedName>
    <definedName name="Pathway_names">#REF!</definedName>
    <definedName name="PCMCloseTarget1617FirstRow">#REF!</definedName>
    <definedName name="PCMedBaseline1516">#REF!</definedName>
    <definedName name="PCMedCloseDfT1516">#REF!</definedName>
    <definedName name="PCMedQuanta">#REF!</definedName>
    <definedName name="PCMedWPop1516">#REF!</definedName>
    <definedName name="PCMOpenTarget1617FirstRow">#REF!</definedName>
    <definedName name="PCOthCloseDfT1516">#REF!</definedName>
    <definedName name="PCOtherBaseline1516">#REF!</definedName>
    <definedName name="PCOtherCloseTarget1617FirstRow">#REF!</definedName>
    <definedName name="PCOtherOpenTarget1617FirstRow">#REF!</definedName>
    <definedName name="PCOtherQuanta">#REF!</definedName>
    <definedName name="PCOtherWPop1516">#REF!</definedName>
    <definedName name="Persons">#REF!</definedName>
    <definedName name="Planning_Year">"2019/20"</definedName>
    <definedName name="PopCache_GL_INTERFACE_REFERENCE7" localSheetId="4" hidden="1">#REF!</definedName>
    <definedName name="PopCache_GL_INTERFACE_REFERENCE7" localSheetId="1" hidden="1">#REF!</definedName>
    <definedName name="PopCache_GL_INTERFACE_REFERENCE7" localSheetId="2" hidden="1">#REF!</definedName>
    <definedName name="PopCache_GL_INTERFACE_REFERENCE7" localSheetId="3" hidden="1">#REF!</definedName>
    <definedName name="PopCache_GL_INTERFACE_REFERENCE7" localSheetId="5" hidden="1">#REF!</definedName>
    <definedName name="PopCache_GL_INTERFACE_REFERENCE7" hidden="1">#REF!</definedName>
    <definedName name="Previous_Year">"2018/19"</definedName>
    <definedName name="_xlnm.Print_Area" localSheetId="4">baseline_adjustments_2627!$B$1:$U$48</definedName>
    <definedName name="_xlnm.Print_Area" localSheetId="1">convergence_2627!$B$1:$U$48</definedName>
    <definedName name="_xlnm.Print_Area" localSheetId="2">convergence_2728!$B$1:$U$48</definedName>
    <definedName name="_xlnm.Print_Area" localSheetId="3">convergence_2829!$B$1:$U$48</definedName>
    <definedName name="_xlnm.Print_Area" localSheetId="5">glidepath_parameters!$A$1:$F$65</definedName>
    <definedName name="qfx" localSheetId="4" hidden="1">{"NET",#N/A,FALSE,"401C11"}</definedName>
    <definedName name="qfx" localSheetId="1" hidden="1">{"NET",#N/A,FALSE,"401C11"}</definedName>
    <definedName name="qfx" localSheetId="2" hidden="1">{"NET",#N/A,FALSE,"401C11"}</definedName>
    <definedName name="qfx" localSheetId="3" hidden="1">{"NET",#N/A,FALSE,"401C11"}</definedName>
    <definedName name="qfx" localSheetId="5" hidden="1">{"NET",#N/A,FALSE,"401C11"}</definedName>
    <definedName name="qfx" localSheetId="0" hidden="1">{"NET",#N/A,FALSE,"401C11"}</definedName>
    <definedName name="qfx" hidden="1">{"NET",#N/A,FALSE,"401C11"}</definedName>
    <definedName name="QR1_Other_Mandatory">#REF!</definedName>
    <definedName name="QR1_Renal_CKD">#REF!</definedName>
    <definedName name="QR1_Unbundled">#REF!</definedName>
    <definedName name="RAD_ACT">#REF!</definedName>
    <definedName name="Rad_Tariff_Calc">#REF!</definedName>
    <definedName name="RAD_UC">#REF!</definedName>
    <definedName name="RawPop2015">#REF!</definedName>
    <definedName name="RawPop2016">#REF!</definedName>
    <definedName name="RawPop2017">#REF!</definedName>
    <definedName name="RawPop2018">#REF!</definedName>
    <definedName name="RawPop2019">#REF!</definedName>
    <definedName name="RawPop2020">#REF!</definedName>
    <definedName name="Region">"Y54"</definedName>
    <definedName name="Region18">#REF!</definedName>
    <definedName name="REHAB_ACT">#REF!</definedName>
    <definedName name="REHAB_UC">#REF!</definedName>
    <definedName name="RENAL_ACT">#REF!</definedName>
    <definedName name="Renal_CKD_SMF">#REF!</definedName>
    <definedName name="Renal_CKD_Tariff_Calc">#REF!</definedName>
    <definedName name="RENAL_UC">#REF!</definedName>
    <definedName name="rngComparison3">OFFSET(#REF!,0,0,COUNTA(#REF!)-2,)</definedName>
    <definedName name="round_dp">#REF!</definedName>
    <definedName name="RP_ACT">#REF!</definedName>
    <definedName name="RP_UC">#REF!</definedName>
    <definedName name="rytry" localSheetId="4" hidden="1">{"NET",#N/A,FALSE,"401C11"}</definedName>
    <definedName name="rytry" localSheetId="1" hidden="1">{"NET",#N/A,FALSE,"401C11"}</definedName>
    <definedName name="rytry" localSheetId="2" hidden="1">{"NET",#N/A,FALSE,"401C11"}</definedName>
    <definedName name="rytry" localSheetId="3" hidden="1">{"NET",#N/A,FALSE,"401C11"}</definedName>
    <definedName name="rytry" localSheetId="5" hidden="1">{"NET",#N/A,FALSE,"401C11"}</definedName>
    <definedName name="rytry" localSheetId="0" hidden="1">{"NET",#N/A,FALSE,"401C11"}</definedName>
    <definedName name="rytry" hidden="1">{"NET",#N/A,FALSE,"401C11"}</definedName>
    <definedName name="Scaling_2021_22">#REF!</definedName>
    <definedName name="Scaling_Factor">#REF!</definedName>
    <definedName name="SCF_Other_Mandatory">#REF!</definedName>
    <definedName name="SCF_Renal_CKD">#REF!</definedName>
    <definedName name="SCF_Unbundled">#REF!</definedName>
    <definedName name="sheet1">#REF!</definedName>
    <definedName name="sheet3">#REF!</definedName>
    <definedName name="SPC_ACT">#REF!</definedName>
    <definedName name="SPC_UC">#REF!</definedName>
    <definedName name="SSBaseline1516">#REF!</definedName>
    <definedName name="SSCloseDfT1516">#REF!</definedName>
    <definedName name="SSCloseTarget1617FirstRow">#REF!</definedName>
    <definedName name="SSOpenTarget1617FirstRow">#REF!</definedName>
    <definedName name="SSQuanta">#REF!</definedName>
    <definedName name="SSWPop1516">#REF!</definedName>
    <definedName name="Staff_Weight">#REF!</definedName>
    <definedName name="Start_12">#REF!</definedName>
    <definedName name="Start_13">#REF!</definedName>
    <definedName name="Start_14">#REF!</definedName>
    <definedName name="status">"banner"</definedName>
    <definedName name="Table3.4" localSheetId="4" hidden="1">{"CHARGE",#N/A,FALSE,"401C11"}</definedName>
    <definedName name="Table3.4" localSheetId="1" hidden="1">{"CHARGE",#N/A,FALSE,"401C11"}</definedName>
    <definedName name="Table3.4" localSheetId="2" hidden="1">{"CHARGE",#N/A,FALSE,"401C11"}</definedName>
    <definedName name="Table3.4" localSheetId="3" hidden="1">{"CHARGE",#N/A,FALSE,"401C11"}</definedName>
    <definedName name="Table3.4" localSheetId="5" hidden="1">{"CHARGE",#N/A,FALSE,"401C11"}</definedName>
    <definedName name="Table3.4" localSheetId="0" hidden="1">{"CHARGE",#N/A,FALSE,"401C11"}</definedName>
    <definedName name="Table3.4" hidden="1">{"CHARGE",#N/A,FALSE,"401C11"}</definedName>
    <definedName name="TableName">"Dummy"</definedName>
    <definedName name="Tariff_Year">#REF!</definedName>
    <definedName name="Test23" localSheetId="4" hidden="1">{"NET",#N/A,FALSE,"401C11"}</definedName>
    <definedName name="Test23" localSheetId="1" hidden="1">{"NET",#N/A,FALSE,"401C11"}</definedName>
    <definedName name="Test23" localSheetId="2" hidden="1">{"NET",#N/A,FALSE,"401C11"}</definedName>
    <definedName name="Test23" localSheetId="3" hidden="1">{"NET",#N/A,FALSE,"401C11"}</definedName>
    <definedName name="Test23" localSheetId="5" hidden="1">{"NET",#N/A,FALSE,"401C11"}</definedName>
    <definedName name="Test23" localSheetId="0" hidden="1">{"NET",#N/A,FALSE,"401C11"}</definedName>
    <definedName name="Test23" hidden="1">{"NET",#N/A,FALSE,"401C11"}</definedName>
    <definedName name="Unbundled_2014_15_Tariff">#REF!</definedName>
    <definedName name="Unbundled_2015_16_Tariff">#REF!</definedName>
    <definedName name="Unbundled_SMF">#REF!</definedName>
    <definedName name="UnderLyingCategories">INDIRECT("Tbl_Underlying[Category]")</definedName>
    <definedName name="Uplift_for_antenatal_volumes">#REF!</definedName>
    <definedName name="WeightedPopGrowthYear1" localSheetId="5">glidepath_parameters!$E$11</definedName>
    <definedName name="WeightedPopGrowthYear1">#REF!</definedName>
    <definedName name="WeightedPopGrowthYear2" localSheetId="5">glidepath_parameters!$H$11</definedName>
    <definedName name="WeightedPopGrowthYear2">#REF!</definedName>
    <definedName name="WeightedPopGrowthYear3" localSheetId="5">glidepath_parameters!$K$11</definedName>
    <definedName name="WeightedPopGrowthYear3">#REF!</definedName>
    <definedName name="WeightedPopYear0" localSheetId="5">glidepath_parameters!$B$8</definedName>
    <definedName name="WeightedPopYear0">#REF!</definedName>
    <definedName name="WeightedPopYear1" localSheetId="5">glidepath_parameters!$E$10</definedName>
    <definedName name="WeightedPopYear1">#REF!</definedName>
    <definedName name="WeightedPopYear2" localSheetId="5">glidepath_parameters!$H$10</definedName>
    <definedName name="WeightedPopYear2">#REF!</definedName>
    <definedName name="WeightedPopYear3" localSheetId="5">glidepath_parameters!$K$10</definedName>
    <definedName name="WeightedPopYear3">#REF!</definedName>
    <definedName name="wert" localSheetId="4" hidden="1">{"GROSS",#N/A,FALSE,"401C11"}</definedName>
    <definedName name="wert" localSheetId="1" hidden="1">{"GROSS",#N/A,FALSE,"401C11"}</definedName>
    <definedName name="wert" localSheetId="2" hidden="1">{"GROSS",#N/A,FALSE,"401C11"}</definedName>
    <definedName name="wert" localSheetId="3" hidden="1">{"GROSS",#N/A,FALSE,"401C11"}</definedName>
    <definedName name="wert" localSheetId="5" hidden="1">{"GROSS",#N/A,FALSE,"401C11"}</definedName>
    <definedName name="wert" localSheetId="0" hidden="1">{"GROSS",#N/A,FALSE,"401C11"}</definedName>
    <definedName name="wert" hidden="1">{"GROSS",#N/A,FALSE,"401C11"}</definedName>
    <definedName name="wombat" hidden="1">#REF!</definedName>
    <definedName name="wrn.CHARGE." localSheetId="4" hidden="1">{"CHARGE",#N/A,FALSE,"401C11"}</definedName>
    <definedName name="wrn.CHARGE." localSheetId="1" hidden="1">{"CHARGE",#N/A,FALSE,"401C11"}</definedName>
    <definedName name="wrn.CHARGE." localSheetId="2" hidden="1">{"CHARGE",#N/A,FALSE,"401C11"}</definedName>
    <definedName name="wrn.CHARGE." localSheetId="3" hidden="1">{"CHARGE",#N/A,FALSE,"401C11"}</definedName>
    <definedName name="wrn.CHARGE." localSheetId="5" hidden="1">{"CHARGE",#N/A,FALSE,"401C11"}</definedName>
    <definedName name="wrn.CHARGE." localSheetId="0" hidden="1">{"CHARGE",#N/A,FALSE,"401C11"}</definedName>
    <definedName name="wrn.CHARGE." hidden="1">{"CHARGE",#N/A,FALSE,"401C11"}</definedName>
    <definedName name="wrn.GROSS." localSheetId="4" hidden="1">{"GROSS",#N/A,FALSE,"401C11"}</definedName>
    <definedName name="wrn.GROSS." localSheetId="1" hidden="1">{"GROSS",#N/A,FALSE,"401C11"}</definedName>
    <definedName name="wrn.GROSS." localSheetId="2" hidden="1">{"GROSS",#N/A,FALSE,"401C11"}</definedName>
    <definedName name="wrn.GROSS." localSheetId="3" hidden="1">{"GROSS",#N/A,FALSE,"401C11"}</definedName>
    <definedName name="wrn.GROSS." localSheetId="5" hidden="1">{"GROSS",#N/A,FALSE,"401C11"}</definedName>
    <definedName name="wrn.GROSS." localSheetId="0" hidden="1">{"GROSS",#N/A,FALSE,"401C11"}</definedName>
    <definedName name="wrn.GROSS." hidden="1">{"GROSS",#N/A,FALSE,"401C11"}</definedName>
    <definedName name="wrn.NET." localSheetId="4" hidden="1">{"NET",#N/A,FALSE,"401C11"}</definedName>
    <definedName name="wrn.NET." localSheetId="1" hidden="1">{"NET",#N/A,FALSE,"401C11"}</definedName>
    <definedName name="wrn.NET." localSheetId="2" hidden="1">{"NET",#N/A,FALSE,"401C11"}</definedName>
    <definedName name="wrn.NET." localSheetId="3" hidden="1">{"NET",#N/A,FALSE,"401C11"}</definedName>
    <definedName name="wrn.NET." localSheetId="5" hidden="1">{"NET",#N/A,FALSE,"401C11"}</definedName>
    <definedName name="wrn.NET." localSheetId="0" hidden="1">{"NET",#N/A,FALSE,"401C11"}</definedName>
    <definedName name="wrn.NET." hidden="1">{"NET",#N/A,FALSE,"401C11"}</definedName>
    <definedName name="x">#REF!</definedName>
    <definedName name="Xrange">INDIRECT("Threshold!$AB$3:$AB$"&amp;#REF!)</definedName>
    <definedName name="xxx" localSheetId="4" hidden="1">{"CHARGE",#N/A,FALSE,"401C11"}</definedName>
    <definedName name="xxx" localSheetId="1" hidden="1">{"CHARGE",#N/A,FALSE,"401C11"}</definedName>
    <definedName name="xxx" localSheetId="2" hidden="1">{"CHARGE",#N/A,FALSE,"401C11"}</definedName>
    <definedName name="xxx" localSheetId="3" hidden="1">{"CHARGE",#N/A,FALSE,"401C11"}</definedName>
    <definedName name="xxx" localSheetId="5" hidden="1">{"CHARGE",#N/A,FALSE,"401C11"}</definedName>
    <definedName name="xxx" localSheetId="0" hidden="1">{"CHARGE",#N/A,FALSE,"401C11"}</definedName>
    <definedName name="xxx" hidden="1">{"CHARGE",#N/A,FALSE,"401C11"}</definedName>
    <definedName name="y">#REF!</definedName>
    <definedName name="Yccg">INDIRECT("Threshold!$AD$3:$AD$"&amp;#REF!)</definedName>
    <definedName name="Yrs">#REF!</definedName>
    <definedName name="Ytrust">INDIRECT("Threshold!$AE$3:$AE$"&amp;#REF!)</definedName>
    <definedName name="yyy" localSheetId="4" hidden="1">{"GROSS",#N/A,FALSE,"401C11"}</definedName>
    <definedName name="yyy" localSheetId="1" hidden="1">{"GROSS",#N/A,FALSE,"401C11"}</definedName>
    <definedName name="yyy" localSheetId="2" hidden="1">{"GROSS",#N/A,FALSE,"401C11"}</definedName>
    <definedName name="yyy" localSheetId="3" hidden="1">{"GROSS",#N/A,FALSE,"401C11"}</definedName>
    <definedName name="yyy" localSheetId="5" hidden="1">{"GROSS",#N/A,FALSE,"401C11"}</definedName>
    <definedName name="yyy" localSheetId="0" hidden="1">{"GROSS",#N/A,FALSE,"401C11"}</definedName>
    <definedName name="yyy" hidden="1">{"GROSS",#N/A,FALSE,"401C11"}</definedName>
    <definedName name="z">#REF!</definedName>
    <definedName name="Zone1ConvergenceDfT2324">#REF!</definedName>
    <definedName name="Zone1ConvergenceDfT2425">#REF!</definedName>
    <definedName name="Zone1ConvergenceDfTYear1" localSheetId="5">glidepath_parameters!$E$16</definedName>
    <definedName name="Zone1ConvergenceDfTYear1">#REF!</definedName>
    <definedName name="Zone1ConvergenceDfTYear2" localSheetId="5">glidepath_parameters!$H$16</definedName>
    <definedName name="Zone1ConvergenceDfTYear2">#REF!</definedName>
    <definedName name="Zone1ConvergenceDfTYear3" localSheetId="5">glidepath_parameters!$K$16</definedName>
    <definedName name="Zone1ConvergenceDfTYear3">#REF!</definedName>
    <definedName name="Zone1ConvergenceValue2324">#REF!</definedName>
    <definedName name="Zone1ConvergenceValue2425">#REF!</definedName>
    <definedName name="Zone1ConvergenceValueYear1" localSheetId="5">glidepath_parameters!$E$15</definedName>
    <definedName name="Zone1ConvergenceValueYear1">#REF!</definedName>
    <definedName name="Zone1ConvergenceValueYear2" localSheetId="5">glidepath_parameters!$H$15</definedName>
    <definedName name="Zone1ConvergenceValueYear2">#REF!</definedName>
    <definedName name="Zone1ConvergenceValueYear3" localSheetId="5">glidepath_parameters!$K$15</definedName>
    <definedName name="Zone1ConvergenceValueYear3">#REF!</definedName>
    <definedName name="Zone2ConvergenceDfT2324">#REF!</definedName>
    <definedName name="Zone2ConvergenceDfT2425">#REF!</definedName>
    <definedName name="Zone2ConvergenceDfTYear1" localSheetId="5">glidepath_parameters!$E$21</definedName>
    <definedName name="Zone2ConvergenceDfTYear1">#REF!</definedName>
    <definedName name="Zone2ConvergenceDfTYear2" localSheetId="5">glidepath_parameters!$H$21</definedName>
    <definedName name="Zone2ConvergenceDfTYear2">#REF!</definedName>
    <definedName name="Zone2ConvergenceDfTYear3" localSheetId="5">glidepath_parameters!$K$21</definedName>
    <definedName name="Zone2ConvergenceDfTYear3">#REF!</definedName>
    <definedName name="Zone2ConvergenceValue2324">#REF!</definedName>
    <definedName name="Zone2ConvergenceValue2425">#REF!</definedName>
    <definedName name="Zone2ConvergenceValueYear1" localSheetId="5">glidepath_parameters!$E$19</definedName>
    <definedName name="Zone2ConvergenceValueYear1">#REF!</definedName>
    <definedName name="Zone2ConvergenceValueYear2" localSheetId="5">glidepath_parameters!$H$19</definedName>
    <definedName name="Zone2ConvergenceValueYear2">#REF!</definedName>
    <definedName name="Zone2ConvergenceValueYear3" localSheetId="5">glidepath_parameters!$K$19</definedName>
    <definedName name="Zone2ConvergenceValueYear3">#REF!</definedName>
    <definedName name="Zone3ConvergenceDfT2324">#REF!</definedName>
    <definedName name="Zone3ConvergenceDfT2425">#REF!</definedName>
    <definedName name="Zone3ConvergenceDfTYear1" localSheetId="5">glidepath_parameters!$E$26</definedName>
    <definedName name="Zone3ConvergenceDfTYear1">#REF!</definedName>
    <definedName name="Zone3ConvergenceDfTYear2" localSheetId="5">glidepath_parameters!$H$26</definedName>
    <definedName name="Zone3ConvergenceDfTYear2">#REF!</definedName>
    <definedName name="Zone3ConvergenceDfTYear3" localSheetId="5">glidepath_parameters!$K$26</definedName>
    <definedName name="Zone3ConvergenceDfTYear3">#REF!</definedName>
    <definedName name="Zone3ConvergenceValue2324">#REF!</definedName>
    <definedName name="Zone3ConvergenceValue2425">#REF!</definedName>
    <definedName name="Zone3ConvergenceValueYear1" localSheetId="5">glidepath_parameters!$E$24</definedName>
    <definedName name="Zone3ConvergenceValueYear1">#REF!</definedName>
    <definedName name="Zone3ConvergenceValueYear2" localSheetId="5">glidepath_parameters!$H$24</definedName>
    <definedName name="Zone3ConvergenceValueYear2">#REF!</definedName>
    <definedName name="Zone3ConvergenceValueYear3" localSheetId="5">glidepath_parameters!$K$24</definedName>
    <definedName name="Zone3ConvergenceValueYear3">#REF!</definedName>
    <definedName name="Zone4ConvergenceDfT2324">#REF!</definedName>
    <definedName name="Zone4ConvergenceDfT2425">#REF!</definedName>
    <definedName name="Zone4ConvergenceDfTYear1" localSheetId="5">glidepath_parameters!$E$31</definedName>
    <definedName name="Zone4ConvergenceDfTYear1">#REF!</definedName>
    <definedName name="Zone4ConvergenceDfTYear2" localSheetId="5">glidepath_parameters!$H$31</definedName>
    <definedName name="Zone4ConvergenceDfTYear2">#REF!</definedName>
    <definedName name="Zone4ConvergenceDfTYear3" localSheetId="5">glidepath_parameters!$K$31</definedName>
    <definedName name="Zone4ConvergenceDfTYear3">#REF!</definedName>
    <definedName name="Zone4ConvergenceValue2324">#REF!</definedName>
    <definedName name="Zone4ConvergenceValue2425">#REF!</definedName>
    <definedName name="Zone4ConvergenceValueYear1" localSheetId="5">glidepath_parameters!$E$29</definedName>
    <definedName name="Zone4ConvergenceValueYear1">#REF!</definedName>
    <definedName name="Zone4ConvergenceValueYear2" localSheetId="5">glidepath_parameters!$H$29</definedName>
    <definedName name="Zone4ConvergenceValueYear2">#REF!</definedName>
    <definedName name="Zone4ConvergenceValueYear3" localSheetId="5">glidepath_parameters!$K$29</definedName>
    <definedName name="Zone4ConvergenceValueYear3">#REF!</definedName>
    <definedName name="Zone5ConvergenceDfTYear1" localSheetId="5">glidepath_parameters!$E$35</definedName>
    <definedName name="Zone5ConvergenceDfTYear1">#REF!</definedName>
    <definedName name="Zone5ConvergenceDfTYear2" localSheetId="5">glidepath_parameters!$H$35</definedName>
    <definedName name="Zone5ConvergenceDfTYear2">#REF!</definedName>
    <definedName name="Zone5ConvergenceDfTYear3" localSheetId="5">glidepath_parameters!$K$35</definedName>
    <definedName name="Zone5ConvergenceDfTYear3">#REF!</definedName>
    <definedName name="Zone5ConvergenceValueYear1" localSheetId="5">glidepath_parameters!$E$34</definedName>
    <definedName name="Zone5ConvergenceValueYear1">#REF!</definedName>
    <definedName name="Zone5ConvergenceValueYear2" localSheetId="5">glidepath_parameters!$H$34</definedName>
    <definedName name="Zone5ConvergenceValueYear2">#REF!</definedName>
    <definedName name="Zone5ConvergenceValueYear3" localSheetId="5">glidepath_parameters!$K$34</definedName>
    <definedName name="Zone5ConvergenceValueYear3">#REF!</definedName>
    <definedName name="zzz" localSheetId="4" hidden="1">{"NET",#N/A,FALSE,"401C11"}</definedName>
    <definedName name="zzz" localSheetId="1" hidden="1">{"NET",#N/A,FALSE,"401C11"}</definedName>
    <definedName name="zzz" localSheetId="2" hidden="1">{"NET",#N/A,FALSE,"401C11"}</definedName>
    <definedName name="zzz" localSheetId="3" hidden="1">{"NET",#N/A,FALSE,"401C11"}</definedName>
    <definedName name="zzz" localSheetId="5" hidden="1">{"NET",#N/A,FALSE,"401C11"}</definedName>
    <definedName name="zzz" localSheetId="0" hidden="1">{"NET",#N/A,FALSE,"401C11"}</definedName>
    <definedName name="zzz" hidden="1">{"NET",#N/A,FALSE,"401C11"}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8" i="30" l="1"/>
  <c r="H188" i="30"/>
  <c r="E188" i="30"/>
  <c r="K187" i="30"/>
  <c r="H187" i="30"/>
  <c r="E187" i="30"/>
  <c r="K186" i="30"/>
  <c r="H186" i="30"/>
  <c r="E186" i="30"/>
  <c r="K185" i="30"/>
  <c r="H185" i="30"/>
  <c r="E185" i="30"/>
  <c r="K184" i="30"/>
  <c r="H184" i="30"/>
  <c r="E184" i="30"/>
  <c r="K183" i="30"/>
  <c r="H183" i="30"/>
  <c r="E183" i="30"/>
  <c r="K182" i="30"/>
  <c r="H182" i="30"/>
  <c r="E182" i="30"/>
  <c r="K181" i="30"/>
  <c r="H181" i="30"/>
  <c r="E181" i="30"/>
  <c r="K180" i="30"/>
  <c r="H180" i="30"/>
  <c r="E180" i="30"/>
  <c r="K179" i="30"/>
  <c r="H179" i="30"/>
  <c r="E179" i="30"/>
  <c r="K178" i="30"/>
  <c r="H178" i="30"/>
  <c r="E178" i="30"/>
  <c r="K177" i="30"/>
  <c r="H177" i="30"/>
  <c r="E177" i="30"/>
  <c r="K176" i="30"/>
  <c r="H176" i="30"/>
  <c r="E176" i="30"/>
  <c r="K175" i="30"/>
  <c r="H175" i="30"/>
  <c r="E175" i="30"/>
  <c r="K174" i="30"/>
  <c r="H174" i="30"/>
  <c r="E174" i="30"/>
  <c r="K173" i="30"/>
  <c r="H173" i="30"/>
  <c r="E173" i="30"/>
  <c r="K172" i="30"/>
  <c r="H172" i="30"/>
  <c r="E172" i="30"/>
  <c r="K171" i="30"/>
  <c r="H171" i="30"/>
  <c r="E171" i="30"/>
  <c r="K170" i="30"/>
  <c r="H170" i="30"/>
  <c r="E170" i="30"/>
  <c r="K169" i="30"/>
  <c r="H169" i="30"/>
  <c r="E169" i="30"/>
  <c r="K168" i="30"/>
  <c r="H168" i="30"/>
  <c r="E168" i="30"/>
  <c r="K167" i="30"/>
  <c r="H167" i="30"/>
  <c r="E167" i="30"/>
  <c r="K166" i="30"/>
  <c r="H166" i="30"/>
  <c r="E166" i="30"/>
  <c r="K165" i="30"/>
  <c r="H165" i="30"/>
  <c r="E165" i="30"/>
  <c r="K164" i="30"/>
  <c r="H164" i="30"/>
  <c r="E164" i="30"/>
  <c r="K163" i="30"/>
  <c r="H163" i="30"/>
  <c r="E163" i="30"/>
  <c r="K162" i="30"/>
  <c r="H162" i="30"/>
  <c r="E162" i="30"/>
  <c r="K161" i="30"/>
  <c r="H161" i="30"/>
  <c r="E161" i="30"/>
  <c r="K160" i="30"/>
  <c r="H160" i="30"/>
  <c r="E160" i="30"/>
  <c r="K159" i="30"/>
  <c r="H159" i="30"/>
  <c r="E159" i="30"/>
  <c r="K158" i="30"/>
  <c r="H158" i="30"/>
  <c r="E158" i="30"/>
  <c r="K157" i="30"/>
  <c r="H157" i="30"/>
  <c r="E157" i="30"/>
  <c r="K156" i="30"/>
  <c r="H156" i="30"/>
  <c r="E156" i="30"/>
  <c r="K155" i="30"/>
  <c r="H155" i="30"/>
  <c r="E155" i="30"/>
  <c r="K154" i="30"/>
  <c r="H154" i="30"/>
  <c r="E154" i="30"/>
  <c r="K153" i="30"/>
  <c r="H153" i="30"/>
  <c r="E153" i="30"/>
  <c r="K152" i="30"/>
  <c r="H152" i="30"/>
  <c r="E152" i="30"/>
  <c r="K151" i="30"/>
  <c r="H151" i="30"/>
  <c r="E151" i="30"/>
  <c r="K150" i="30"/>
  <c r="H150" i="30"/>
  <c r="E150" i="30"/>
  <c r="K149" i="30"/>
  <c r="H149" i="30"/>
  <c r="E149" i="30"/>
  <c r="K148" i="30"/>
  <c r="H148" i="30"/>
  <c r="E148" i="30"/>
  <c r="K147" i="30"/>
  <c r="H147" i="30"/>
  <c r="E147" i="30"/>
  <c r="K146" i="30"/>
  <c r="H146" i="30"/>
  <c r="E146" i="30"/>
  <c r="K145" i="30"/>
  <c r="H145" i="30"/>
  <c r="E145" i="30"/>
  <c r="K144" i="30"/>
  <c r="H144" i="30"/>
  <c r="E144" i="30"/>
  <c r="K143" i="30"/>
  <c r="H143" i="30"/>
  <c r="E143" i="30"/>
  <c r="K142" i="30"/>
  <c r="H142" i="30"/>
  <c r="E142" i="30"/>
  <c r="K141" i="30"/>
  <c r="H141" i="30"/>
  <c r="E141" i="30"/>
  <c r="K140" i="30"/>
  <c r="H140" i="30"/>
  <c r="E140" i="30"/>
  <c r="K139" i="30"/>
  <c r="H139" i="30"/>
  <c r="E139" i="30"/>
  <c r="K138" i="30"/>
  <c r="H138" i="30"/>
  <c r="E138" i="30"/>
  <c r="K137" i="30"/>
  <c r="H137" i="30"/>
  <c r="E137" i="30"/>
  <c r="K136" i="30"/>
  <c r="H136" i="30"/>
  <c r="E136" i="30"/>
  <c r="K135" i="30"/>
  <c r="H135" i="30"/>
  <c r="E135" i="30"/>
  <c r="K134" i="30"/>
  <c r="H134" i="30"/>
  <c r="E134" i="30"/>
  <c r="K133" i="30"/>
  <c r="H133" i="30"/>
  <c r="E133" i="30"/>
  <c r="K132" i="30"/>
  <c r="H132" i="30"/>
  <c r="E132" i="30"/>
  <c r="K131" i="30"/>
  <c r="H131" i="30"/>
  <c r="E131" i="30"/>
  <c r="K130" i="30"/>
  <c r="H130" i="30"/>
  <c r="E130" i="30"/>
  <c r="K129" i="30"/>
  <c r="H129" i="30"/>
  <c r="E129" i="30"/>
  <c r="K128" i="30"/>
  <c r="H128" i="30"/>
  <c r="E128" i="30"/>
  <c r="K127" i="30"/>
  <c r="H127" i="30"/>
  <c r="E127" i="30"/>
  <c r="K126" i="30"/>
  <c r="H126" i="30"/>
  <c r="E126" i="30"/>
  <c r="K125" i="30"/>
  <c r="H125" i="30"/>
  <c r="E125" i="30"/>
  <c r="K124" i="30"/>
  <c r="H124" i="30"/>
  <c r="E124" i="30"/>
  <c r="K123" i="30"/>
  <c r="H123" i="30"/>
  <c r="E123" i="30"/>
  <c r="K122" i="30"/>
  <c r="H122" i="30"/>
  <c r="E122" i="30"/>
  <c r="K121" i="30"/>
  <c r="H121" i="30"/>
  <c r="E121" i="30"/>
  <c r="K120" i="30"/>
  <c r="H120" i="30"/>
  <c r="E120" i="30"/>
  <c r="K119" i="30"/>
  <c r="H119" i="30"/>
  <c r="E119" i="30"/>
  <c r="K118" i="30"/>
  <c r="H118" i="30"/>
  <c r="E118" i="30"/>
  <c r="K117" i="30"/>
  <c r="H117" i="30"/>
  <c r="E117" i="30"/>
  <c r="K116" i="30"/>
  <c r="H116" i="30"/>
  <c r="E116" i="30"/>
  <c r="K115" i="30"/>
  <c r="H115" i="30"/>
  <c r="E115" i="30"/>
  <c r="K114" i="30"/>
  <c r="H114" i="30"/>
  <c r="E114" i="30"/>
  <c r="K113" i="30"/>
  <c r="H113" i="30"/>
  <c r="E113" i="30"/>
  <c r="K112" i="30"/>
  <c r="H112" i="30"/>
  <c r="E112" i="30"/>
  <c r="K111" i="30"/>
  <c r="H111" i="30"/>
  <c r="E111" i="30"/>
  <c r="K110" i="30"/>
  <c r="H110" i="30"/>
  <c r="E110" i="30"/>
  <c r="K109" i="30"/>
  <c r="H109" i="30"/>
  <c r="E109" i="30"/>
  <c r="K108" i="30"/>
  <c r="H108" i="30"/>
  <c r="E108" i="30"/>
  <c r="K107" i="30"/>
  <c r="H107" i="30"/>
  <c r="E107" i="30"/>
  <c r="K106" i="30"/>
  <c r="H106" i="30"/>
  <c r="E106" i="30"/>
  <c r="K105" i="30"/>
  <c r="H105" i="30"/>
  <c r="E105" i="30"/>
  <c r="K104" i="30"/>
  <c r="H104" i="30"/>
  <c r="E104" i="30"/>
  <c r="K103" i="30"/>
  <c r="H103" i="30"/>
  <c r="E103" i="30"/>
  <c r="K102" i="30"/>
  <c r="H102" i="30"/>
  <c r="E102" i="30"/>
  <c r="K101" i="30"/>
  <c r="H101" i="30"/>
  <c r="E101" i="30"/>
  <c r="K100" i="30"/>
  <c r="H100" i="30"/>
  <c r="E100" i="30"/>
  <c r="K99" i="30"/>
  <c r="H99" i="30"/>
  <c r="E99" i="30"/>
  <c r="K98" i="30"/>
  <c r="H98" i="30"/>
  <c r="E98" i="30"/>
  <c r="K97" i="30"/>
  <c r="H97" i="30"/>
  <c r="E97" i="30"/>
  <c r="K96" i="30"/>
  <c r="H96" i="30"/>
  <c r="E96" i="30"/>
  <c r="K95" i="30"/>
  <c r="H95" i="30"/>
  <c r="E95" i="30"/>
  <c r="K94" i="30"/>
  <c r="H94" i="30"/>
  <c r="E94" i="30"/>
  <c r="K93" i="30"/>
  <c r="H93" i="30"/>
  <c r="E93" i="30"/>
  <c r="K92" i="30"/>
  <c r="H92" i="30"/>
  <c r="E92" i="30"/>
  <c r="K91" i="30"/>
  <c r="H91" i="30"/>
  <c r="E91" i="30"/>
  <c r="K90" i="30"/>
  <c r="H90" i="30"/>
  <c r="E90" i="30"/>
  <c r="K89" i="30"/>
  <c r="H89" i="30"/>
  <c r="E89" i="30"/>
  <c r="K88" i="30"/>
  <c r="H88" i="30"/>
  <c r="E88" i="30"/>
  <c r="K87" i="30"/>
  <c r="H87" i="30"/>
  <c r="E87" i="30"/>
  <c r="K86" i="30"/>
  <c r="H86" i="30"/>
  <c r="E86" i="30"/>
  <c r="K85" i="30"/>
  <c r="H85" i="30"/>
  <c r="E85" i="30"/>
  <c r="K84" i="30"/>
  <c r="H84" i="30"/>
  <c r="E84" i="30"/>
  <c r="K83" i="30"/>
  <c r="H83" i="30"/>
  <c r="E83" i="30"/>
  <c r="K82" i="30"/>
  <c r="H82" i="30"/>
  <c r="E82" i="30"/>
  <c r="K81" i="30"/>
  <c r="H81" i="30"/>
  <c r="E81" i="30"/>
  <c r="K80" i="30"/>
  <c r="H80" i="30"/>
  <c r="E80" i="30"/>
  <c r="K79" i="30"/>
  <c r="H79" i="30"/>
  <c r="E79" i="30"/>
  <c r="K78" i="30"/>
  <c r="H78" i="30"/>
  <c r="E78" i="30"/>
  <c r="K77" i="30"/>
  <c r="H77" i="30"/>
  <c r="E77" i="30"/>
  <c r="K76" i="30"/>
  <c r="H76" i="30"/>
  <c r="E76" i="30"/>
  <c r="K75" i="30"/>
  <c r="H75" i="30"/>
  <c r="E75" i="30"/>
  <c r="K74" i="30"/>
  <c r="H74" i="30"/>
  <c r="E74" i="30"/>
  <c r="K73" i="30"/>
  <c r="H73" i="30"/>
  <c r="E73" i="30"/>
  <c r="K72" i="30"/>
  <c r="H72" i="30"/>
  <c r="E72" i="30"/>
  <c r="K71" i="30"/>
  <c r="H71" i="30"/>
  <c r="E71" i="30"/>
  <c r="K70" i="30"/>
  <c r="H70" i="30"/>
  <c r="E70" i="30"/>
  <c r="K69" i="30"/>
  <c r="H69" i="30"/>
  <c r="E69" i="30"/>
  <c r="K68" i="30"/>
  <c r="H68" i="30"/>
  <c r="E68" i="30"/>
  <c r="J33" i="30"/>
  <c r="G33" i="30"/>
  <c r="D33" i="30"/>
  <c r="J30" i="30"/>
  <c r="G30" i="30"/>
  <c r="D30" i="30"/>
  <c r="J28" i="30"/>
  <c r="G28" i="30"/>
  <c r="D28" i="30"/>
  <c r="J25" i="30"/>
  <c r="G25" i="30"/>
  <c r="D25" i="30"/>
  <c r="J23" i="30"/>
  <c r="G23" i="30"/>
  <c r="D23" i="30"/>
  <c r="J20" i="30"/>
  <c r="G20" i="30"/>
  <c r="D20" i="30"/>
  <c r="J18" i="30"/>
  <c r="G18" i="30"/>
  <c r="D18" i="30"/>
  <c r="J14" i="30"/>
  <c r="G14" i="30"/>
  <c r="D14" i="30"/>
</calcChain>
</file>

<file path=xl/sharedStrings.xml><?xml version="1.0" encoding="utf-8"?>
<sst xmlns="http://schemas.openxmlformats.org/spreadsheetml/2006/main" count="1008" uniqueCount="320">
  <si>
    <t>Region</t>
  </si>
  <si>
    <t>QHM</t>
  </si>
  <si>
    <t>NHS North East and North Cumbria ICB</t>
  </si>
  <si>
    <t>QE1</t>
  </si>
  <si>
    <t>NHS Lancashire and South Cumbria ICB</t>
  </si>
  <si>
    <t>QOQ</t>
  </si>
  <si>
    <t>NHS Humber and North Yorkshire ICB</t>
  </si>
  <si>
    <t>QWO</t>
  </si>
  <si>
    <t>NHS West Yorkshire ICB</t>
  </si>
  <si>
    <t>QJ2</t>
  </si>
  <si>
    <t>NHS Derby and Derbyshire ICB</t>
  </si>
  <si>
    <t>Midlands</t>
  </si>
  <si>
    <t>QNC</t>
  </si>
  <si>
    <t>NHS Staffordshire and Stoke-on-Trent ICB</t>
  </si>
  <si>
    <t>QK1</t>
  </si>
  <si>
    <t>NHS Leicester, Leicestershire and Rutland ICB</t>
  </si>
  <si>
    <t>QT1</t>
  </si>
  <si>
    <t>NHS Nottingham and Nottinghamshire ICB</t>
  </si>
  <si>
    <t>QJM</t>
  </si>
  <si>
    <t>NHS Lincolnshire ICB</t>
  </si>
  <si>
    <t>QF7</t>
  </si>
  <si>
    <t>NHS South Yorkshire ICB</t>
  </si>
  <si>
    <t>London</t>
  </si>
  <si>
    <t>QMF</t>
  </si>
  <si>
    <t>NHS North East London ICB</t>
  </si>
  <si>
    <t>QKS</t>
  </si>
  <si>
    <t>NHS Kent and Medway ICB</t>
  </si>
  <si>
    <t>QKK</t>
  </si>
  <si>
    <t>NHS South East London ICB</t>
  </si>
  <si>
    <t>QWE</t>
  </si>
  <si>
    <t>NHS South West London ICB</t>
  </si>
  <si>
    <t>QVV</t>
  </si>
  <si>
    <t>NHS Dorset ICB</t>
  </si>
  <si>
    <t>QOX</t>
  </si>
  <si>
    <t>NHS Bath and North East Somerset, Swindon and Wiltshire ICB</t>
  </si>
  <si>
    <t>QRL</t>
  </si>
  <si>
    <t>QPM</t>
  </si>
  <si>
    <t>NHS Northamptonshire ICB</t>
  </si>
  <si>
    <t>QUY</t>
  </si>
  <si>
    <t>NHS Bristol, North Somerset and South Gloucestershire ICB</t>
  </si>
  <si>
    <t>QT6</t>
  </si>
  <si>
    <t>NHS Cornwall and The Isles Of Scilly ICB</t>
  </si>
  <si>
    <t>QJK</t>
  </si>
  <si>
    <t>NHS Devon ICB</t>
  </si>
  <si>
    <t>QR1</t>
  </si>
  <si>
    <t>NHS Gloucestershire ICB</t>
  </si>
  <si>
    <t>QSL</t>
  </si>
  <si>
    <t>NHS Somerset ICB</t>
  </si>
  <si>
    <t>QGH</t>
  </si>
  <si>
    <t>NHS Herefordshire and Worcestershire ICB</t>
  </si>
  <si>
    <t>QHL</t>
  </si>
  <si>
    <t>NHS Birmingham and Solihull ICB</t>
  </si>
  <si>
    <t>QOC</t>
  </si>
  <si>
    <t>NHS Shropshire, Telford and Wrekin ICB</t>
  </si>
  <si>
    <t>QWU</t>
  </si>
  <si>
    <t>NHS Coventry and Warwickshire ICB</t>
  </si>
  <si>
    <t>QUA</t>
  </si>
  <si>
    <t>NHS Black Country ICB</t>
  </si>
  <si>
    <t>QYG</t>
  </si>
  <si>
    <t>NHS Cheshire and Merseyside ICB</t>
  </si>
  <si>
    <t>QOP</t>
  </si>
  <si>
    <t>NHS Greater Manchester ICB</t>
  </si>
  <si>
    <t>Central Slope Convergence Value</t>
  </si>
  <si>
    <t>Advanced Convergence Value</t>
  </si>
  <si>
    <t>Maximum Convergence Distance from Target Lower Bound</t>
  </si>
  <si>
    <t>Advanced Convergence Distance from Target Lower Bound</t>
  </si>
  <si>
    <t>Moderate Convergence Value</t>
  </si>
  <si>
    <t>Moderate Convergence Distance from Target Lower Bound</t>
  </si>
  <si>
    <t>Central Slope Convergence Distance from Target Lower Bound</t>
  </si>
  <si>
    <t>Minimum Convergence Distance from Target Upper Bound</t>
  </si>
  <si>
    <t>Maximum Convergence Value (set)</t>
  </si>
  <si>
    <t>Minimum Convergence Value (set)</t>
  </si>
  <si>
    <t>R23</t>
  </si>
  <si>
    <t>Sort</t>
  </si>
  <si>
    <t>Y63</t>
  </si>
  <si>
    <t>Y62</t>
  </si>
  <si>
    <t>Y60</t>
  </si>
  <si>
    <t>Y61</t>
  </si>
  <si>
    <t>Y56</t>
  </si>
  <si>
    <t>Y59</t>
  </si>
  <si>
    <t>Y58</t>
  </si>
  <si>
    <t>Description of worksheets</t>
  </si>
  <si>
    <t>outputs</t>
  </si>
  <si>
    <t>This document is part of the Allocations Technical Guide</t>
  </si>
  <si>
    <t>www.england.nhs.uk/allocations</t>
  </si>
  <si>
    <t>For queries please contact</t>
  </si>
  <si>
    <t>england.revenue-allocations@nhs.net</t>
  </si>
  <si>
    <t>Total</t>
  </si>
  <si>
    <t>o-icb-core-services-convergence</t>
  </si>
  <si>
    <t>glidepath_parameters</t>
  </si>
  <si>
    <t>2025/26 Transfers from Service Development Fund (£k)</t>
  </si>
  <si>
    <t>2025/26 Discharge (£k)</t>
  </si>
  <si>
    <t>2025/26 Elective Recovery Funding: Core (£k)</t>
  </si>
  <si>
    <t>See main technical guide document for full description of this model</t>
  </si>
  <si>
    <r>
      <rPr>
        <b/>
        <sz val="10"/>
        <rFont val="Arial"/>
        <family val="2"/>
      </rPr>
      <t>Normalised weighted population</t>
    </r>
    <r>
      <rPr>
        <sz val="10"/>
        <rFont val="Arial"/>
        <family val="2"/>
      </rPr>
      <t xml:space="preserve"> is a weighted population, rescaled to total registered population</t>
    </r>
  </si>
  <si>
    <r>
      <rPr>
        <b/>
        <sz val="10"/>
        <rFont val="Arial"/>
        <family val="2"/>
      </rPr>
      <t>Need index</t>
    </r>
    <r>
      <rPr>
        <sz val="10"/>
        <rFont val="Arial"/>
        <family val="2"/>
      </rPr>
      <t xml:space="preserve"> is an indicator of relative need (around England average = 1). Above average need &gt;1, below &lt;1</t>
    </r>
  </si>
  <si>
    <t>blank1</t>
  </si>
  <si>
    <t>blank2</t>
  </si>
  <si>
    <t>North East &amp; Yorkshire</t>
  </si>
  <si>
    <t>North West</t>
  </si>
  <si>
    <t>East of England</t>
  </si>
  <si>
    <t>South East</t>
  </si>
  <si>
    <t>South West</t>
  </si>
  <si>
    <t>2025/26 Pay: Other income support (£k)</t>
  </si>
  <si>
    <t>inputs</t>
  </si>
  <si>
    <t>calculations</t>
  </si>
  <si>
    <t>Glidepath_parameters</t>
  </si>
  <si>
    <t xml:space="preserve">87,231 </t>
  </si>
  <si>
    <t xml:space="preserve">-6,621 </t>
  </si>
  <si>
    <t>ICB26</t>
  </si>
  <si>
    <t>T01</t>
  </si>
  <si>
    <t>NHS Central East ICB</t>
  </si>
  <si>
    <t>T02</t>
  </si>
  <si>
    <t>NHS Essex ICB</t>
  </si>
  <si>
    <t>T03</t>
  </si>
  <si>
    <t>NHS Norfolk and Suffolk ICB</t>
  </si>
  <si>
    <t>T04</t>
  </si>
  <si>
    <t>NHS West and North London ICB</t>
  </si>
  <si>
    <t>NHS Hampshire and Isle of Wight ICB</t>
  </si>
  <si>
    <t>T07</t>
  </si>
  <si>
    <t>NHS Surrey and Sussex ICB</t>
  </si>
  <si>
    <t>T05</t>
  </si>
  <si>
    <t>NHS Thames Valley ICB</t>
  </si>
  <si>
    <t>System Name</t>
  </si>
  <si>
    <t>2025/26 Recurrent baseline - published (£k)</t>
  </si>
  <si>
    <t xml:space="preserve">2025/26 Covid-19 testing (£k) </t>
  </si>
  <si>
    <t xml:space="preserve">2025/26 Roll out of OCT (£k) </t>
  </si>
  <si>
    <t>2025/26 Corneal tissue (£k)</t>
  </si>
  <si>
    <t>2025/26 Planning round adjustments (£k)</t>
  </si>
  <si>
    <t>2025/26 SDF transfer adjustments during planning (£k)</t>
  </si>
  <si>
    <t>2025/26 Pay award - full year effect of in-year adjustment (£k)</t>
  </si>
  <si>
    <t>2025/26 in-year adjustments to month 5 (£k)</t>
  </si>
  <si>
    <t>2025/26 Activity growth funding for emergency ambulance services (population basis) (£k)</t>
  </si>
  <si>
    <t>2025/26 Deficit to revenue adjustment (£k)</t>
  </si>
  <si>
    <t>2025/26 Adjusted recurrent baseline (£k)</t>
  </si>
  <si>
    <t>ENGLAND</t>
  </si>
  <si>
    <t xml:space="preserve">116,741,038 </t>
  </si>
  <si>
    <t xml:space="preserve">1,673,048 </t>
  </si>
  <si>
    <t xml:space="preserve">500,000 </t>
  </si>
  <si>
    <t xml:space="preserve">-14,438 </t>
  </si>
  <si>
    <t xml:space="preserve">266,157 </t>
  </si>
  <si>
    <t xml:space="preserve">9,179 </t>
  </si>
  <si>
    <t xml:space="preserve">102,033 </t>
  </si>
  <si>
    <t xml:space="preserve">120,299 </t>
  </si>
  <si>
    <t xml:space="preserve">8,493 </t>
  </si>
  <si>
    <t xml:space="preserve">5,469,715 </t>
  </si>
  <si>
    <t xml:space="preserve">125,766,000 </t>
  </si>
  <si>
    <t>2025/26 Fair shares target (£k)</t>
  </si>
  <si>
    <t>2025/26 Distance from target (%)</t>
  </si>
  <si>
    <t>2026/27 Base growth (%)</t>
  </si>
  <si>
    <t>2026/27 Convergence (%)</t>
  </si>
  <si>
    <t>2026/27 Recurrent allocation (£k)</t>
  </si>
  <si>
    <t>2026/27 Recurrent allocation £/head</t>
  </si>
  <si>
    <t>2026/27 Post-convergence distance from target (%)</t>
  </si>
  <si>
    <t>2026/27 Recurrent allocation growth (%)</t>
  </si>
  <si>
    <t>2026/27 Additional NR elective/ diagnostic funding (£k)</t>
  </si>
  <si>
    <t>2026/27 SR21 CDC funding (£k)</t>
  </si>
  <si>
    <t>2026/27 Charge exempt overseas visitors (£k)</t>
  </si>
  <si>
    <t>2026/27 Management of obesity drugs (£k)</t>
  </si>
  <si>
    <t>2026/27 Central technology licence arrangement adjustment (£k)</t>
  </si>
  <si>
    <t>2026/27 ICB cost of commissioning adjustment (£k)</t>
  </si>
  <si>
    <t>2026/27 Total allocation (£k)</t>
  </si>
  <si>
    <t xml:space="preserve">125,766,001 </t>
  </si>
  <si>
    <t xml:space="preserve">-0.00% </t>
  </si>
  <si>
    <t xml:space="preserve">2.73% </t>
  </si>
  <si>
    <t xml:space="preserve">-0.01% </t>
  </si>
  <si>
    <t xml:space="preserve">129,189,871 </t>
  </si>
  <si>
    <t xml:space="preserve">2,021 </t>
  </si>
  <si>
    <t xml:space="preserve">2.72% </t>
  </si>
  <si>
    <t xml:space="preserve">879,431 </t>
  </si>
  <si>
    <t xml:space="preserve">0 </t>
  </si>
  <si>
    <t xml:space="preserve">61,700 </t>
  </si>
  <si>
    <t xml:space="preserve">-29,874 </t>
  </si>
  <si>
    <t xml:space="preserve">-926,490 </t>
  </si>
  <si>
    <t>2026/27 Adjusted recurrent baseline (£k)</t>
  </si>
  <si>
    <t>2026/27 Fair shares target (£k)</t>
  </si>
  <si>
    <t>2026/27 Distance from target (%)</t>
  </si>
  <si>
    <t>2027/28 Base growth (%)</t>
  </si>
  <si>
    <t>2027/28 Convergence (%)</t>
  </si>
  <si>
    <t>2027/28 Recurrent allocation (£k)</t>
  </si>
  <si>
    <t>2027/28 Recurrent allocation £/head</t>
  </si>
  <si>
    <t>2027/28 Post-convergence distance from target (%)</t>
  </si>
  <si>
    <t>2027/28 Recurrent allocation growth (%)</t>
  </si>
  <si>
    <t>2027/28 Additional NR elective/ diagnostic funding (£k)</t>
  </si>
  <si>
    <t>2027/28 SR21 CDC funding (£k)</t>
  </si>
  <si>
    <t>2027/28 Charge exempt overseas visitors (£k)</t>
  </si>
  <si>
    <t>2027/28 Management of obesity drugs (£k)</t>
  </si>
  <si>
    <t>2027/28 Central technology licence arrangement adjustment (£k)</t>
  </si>
  <si>
    <t>2027/28 ICB cost of commissioning adjustment (£k)</t>
  </si>
  <si>
    <t>2027/28 Total allocation (£k)</t>
  </si>
  <si>
    <t xml:space="preserve">129,204,025 </t>
  </si>
  <si>
    <t xml:space="preserve">2.93% </t>
  </si>
  <si>
    <t xml:space="preserve">132,960,939 </t>
  </si>
  <si>
    <t xml:space="preserve">2,073 </t>
  </si>
  <si>
    <t xml:space="preserve">-0.02% </t>
  </si>
  <si>
    <t xml:space="preserve">2.92% </t>
  </si>
  <si>
    <t xml:space="preserve">879,474 </t>
  </si>
  <si>
    <t xml:space="preserve">148,597 </t>
  </si>
  <si>
    <t xml:space="preserve">-30,908 </t>
  </si>
  <si>
    <t xml:space="preserve">-945,065 </t>
  </si>
  <si>
    <t>2027/28 Adjusted recurrent baseline (£k)</t>
  </si>
  <si>
    <t>2027/28 Fair shares target (£k)</t>
  </si>
  <si>
    <t>2027/28 Distance from target (%)</t>
  </si>
  <si>
    <t>2028/29 Base growth (%)</t>
  </si>
  <si>
    <t>2028/29 Convergence (%)</t>
  </si>
  <si>
    <t>2028/29 Recurrent allocation (£k)</t>
  </si>
  <si>
    <t>2028/29 Recurrent allocation £/head</t>
  </si>
  <si>
    <t>2028/29 Post-convergence distance from target (%)</t>
  </si>
  <si>
    <t>2028/29 Recurrent allocation growth (%)</t>
  </si>
  <si>
    <t>2028/29 Additional NR elective/ diagnostic funding (£k)</t>
  </si>
  <si>
    <t>2028/29 SR21 CDC funding (£k)</t>
  </si>
  <si>
    <t>2028/29 Charge exempt overseas visitors (£k)</t>
  </si>
  <si>
    <t>2028/29 Management of obesity drugs (£k)</t>
  </si>
  <si>
    <t>2028/29 Central technology licence arrangement adjustment (£k)</t>
  </si>
  <si>
    <t>2028/29 ICB cost of commissioning adjustment (£k)</t>
  </si>
  <si>
    <t>2028/29 Total allocation (£k)</t>
  </si>
  <si>
    <t xml:space="preserve">132,987,209 </t>
  </si>
  <si>
    <t xml:space="preserve">3.16% </t>
  </si>
  <si>
    <t xml:space="preserve">137,150,129 </t>
  </si>
  <si>
    <t xml:space="preserve">2,130 </t>
  </si>
  <si>
    <t xml:space="preserve">-0.03% </t>
  </si>
  <si>
    <t xml:space="preserve">3.15% </t>
  </si>
  <si>
    <t xml:space="preserve">879,462 </t>
  </si>
  <si>
    <t xml:space="preserve">-964,012 </t>
  </si>
  <si>
    <t>o-core-services-convergence (outputs)</t>
  </si>
  <si>
    <t>o-core-services-convergence (calculations)</t>
  </si>
  <si>
    <t>[year-1] Adjusted recurrent baseline (£k)</t>
  </si>
  <si>
    <t>[year-1] Fair shares target (£k)</t>
  </si>
  <si>
    <t>[year-1] Distance from target (%)</t>
  </si>
  <si>
    <t>[year] Base growth (%)</t>
  </si>
  <si>
    <t>[year] Convergence (%)</t>
  </si>
  <si>
    <t>[year] Recurrent allocation (£k)</t>
  </si>
  <si>
    <t>[year] Recurrent allocation £/head</t>
  </si>
  <si>
    <t>[year] Post-convergence distance from target (%)</t>
  </si>
  <si>
    <t>[year] Recurrent allocation growth (%)</t>
  </si>
  <si>
    <t>[year] Additional NR elective/ diagnostic funding (£k)</t>
  </si>
  <si>
    <t>[year] SR21 CDC funding (£k)</t>
  </si>
  <si>
    <t>[year] Charge exempt overseas visitors (£k)</t>
  </si>
  <si>
    <t>[year] Management of obesity drugs (£k)</t>
  </si>
  <si>
    <t>[year] Central technology licence arrangement adjustment (£k)</t>
  </si>
  <si>
    <t>[year] ICB cost of commissioning adjustment (£k)</t>
  </si>
  <si>
    <t>[year] Total allocation (£k)</t>
  </si>
  <si>
    <t>Convergence_[year]</t>
  </si>
  <si>
    <t>NHS England - ICB allocations 2026/27 to 2028/29</t>
  </si>
  <si>
    <r>
      <rPr>
        <b/>
        <sz val="10"/>
        <rFont val="Arial"/>
        <family val="2"/>
      </rPr>
      <t>Base year (or base)</t>
    </r>
    <r>
      <rPr>
        <sz val="10"/>
        <rFont val="Arial"/>
        <family val="2"/>
      </rPr>
      <t xml:space="preserve"> indicates calculations using the average population for Aug 24 to July 25 (base year)</t>
    </r>
  </si>
  <si>
    <r>
      <rPr>
        <b/>
        <sz val="10"/>
        <rFont val="Arial"/>
        <family val="2"/>
      </rPr>
      <t xml:space="preserve">2026/27, 2027/28 and 2028/29 (Years 1,2,3) </t>
    </r>
    <r>
      <rPr>
        <sz val="10"/>
        <rFont val="Arial"/>
        <family val="2"/>
      </rPr>
      <t>are values derived from projected registered populations</t>
    </r>
  </si>
  <si>
    <t>convergence_2627</t>
  </si>
  <si>
    <t>convergence_2728</t>
  </si>
  <si>
    <t>convergence_2829</t>
  </si>
  <si>
    <t>baseline_adjustments_2627</t>
  </si>
  <si>
    <t>Year 0 Available Envelope</t>
  </si>
  <si>
    <t>Year 1 Available Envelope</t>
  </si>
  <si>
    <t>Year 2 Available Envelope</t>
  </si>
  <si>
    <t>Year 3 Available Envelope</t>
  </si>
  <si>
    <t>Year 0 Glidepath Envelope</t>
  </si>
  <si>
    <t>Year 1 Glidepath Envelope</t>
  </si>
  <si>
    <t>Year 2 Glidepath Envelope</t>
  </si>
  <si>
    <t>Year 3 Glidepath Envelope</t>
  </si>
  <si>
    <t>Year 0 Envelope Gap</t>
  </si>
  <si>
    <t>Year 1 Envelope Gap</t>
  </si>
  <si>
    <t>Year 2 Envelope Gap</t>
  </si>
  <si>
    <t>Year 3 Envelope Gap</t>
  </si>
  <si>
    <t>Year 0 Baselines Total</t>
  </si>
  <si>
    <t>Year 1 Growth before convergence</t>
  </si>
  <si>
    <t>Year 2 Growth before convergence</t>
  </si>
  <si>
    <t>Year 3 Growth before convergence</t>
  </si>
  <si>
    <t>Year 0 All England Overall weighted population</t>
  </si>
  <si>
    <t>Year 1 Total recurrent allocation</t>
  </si>
  <si>
    <t>Year 2 Total recurrent allocation</t>
  </si>
  <si>
    <t>Year 3 Total recurrent allocation</t>
  </si>
  <si>
    <t>Year 0 Elective Recovery Funding: Core</t>
  </si>
  <si>
    <t>Year 1 Balance</t>
  </si>
  <si>
    <t>Year 2 Balance</t>
  </si>
  <si>
    <t>Year 3 Balance</t>
  </si>
  <si>
    <t>Year 1 All England overall weighted population</t>
  </si>
  <si>
    <t>Year 2 All England overall weighted population</t>
  </si>
  <si>
    <t>Year 3 All England overall weighted population</t>
  </si>
  <si>
    <t>Year 1 All England weighted Population Growth</t>
  </si>
  <si>
    <t>Year 2 All England weighted Population Growth</t>
  </si>
  <si>
    <t>Year 3 All England weighted Population Growth</t>
  </si>
  <si>
    <t>Year 1 Base growth selector*</t>
  </si>
  <si>
    <t>Year 2 Base growth selector*</t>
  </si>
  <si>
    <t>Year 3 Base growth selector*</t>
  </si>
  <si>
    <t>Sample DfT</t>
  </si>
  <si>
    <t>Convergence</t>
  </si>
  <si>
    <t>o-core-services-convergence (inputs)</t>
  </si>
  <si>
    <t>Zone 1: Maximum Convergence (where Distance from Target &gt;3.00%)</t>
  </si>
  <si>
    <t>Zone 2: Advanced Convergence (where Distance from Target &gt;2.50% and &lt;=3.00%)</t>
  </si>
  <si>
    <t>Zone 3: Moderate Convergence (where Distance from Target &gt;-2.50% and &lt;=2.50%)</t>
  </si>
  <si>
    <t>Zone 4: Central Slope Convergence (where Distance from Target &gt;-3.00% and &lt;=-2.50%)</t>
  </si>
  <si>
    <t>Zone 5: Minimum Convergence (where Distance from Target &lt;=-3.00%)</t>
  </si>
  <si>
    <t xml:space="preserve">100,666 </t>
  </si>
  <si>
    <t xml:space="preserve">709,200 </t>
  </si>
  <si>
    <t>[year-1] Recurrent baseline - published (£k)</t>
  </si>
  <si>
    <t>[year-1] Transfers from Service Development Fund (£k)</t>
  </si>
  <si>
    <t xml:space="preserve">[year-1] Covid-19 testing (£k) </t>
  </si>
  <si>
    <t>[year-1] Discharge (£k)</t>
  </si>
  <si>
    <t xml:space="preserve">[year-1] Roll out of OCT (£k) </t>
  </si>
  <si>
    <t>[year-1] Pay: Other income support (£k)</t>
  </si>
  <si>
    <t>[year-1] Corneal tissue (£k)</t>
  </si>
  <si>
    <t>[year-1] Planning round adjustments (£k)</t>
  </si>
  <si>
    <t>[year-1] SDF transfer adjustments during planning (£k)</t>
  </si>
  <si>
    <t>[year-1] Pay award - full year effect of in-year adjustment (£k)</t>
  </si>
  <si>
    <t>[year-1] in-year adjustments to month 5 (£k)</t>
  </si>
  <si>
    <t>[year-1] Activity growth funding for emergency ambulance services (population basis) (£k)</t>
  </si>
  <si>
    <t>[year-1] Deficit to revenue adjustment (£k)</t>
  </si>
  <si>
    <t>[year-1] Elective Recovery Funding: Core (£k)</t>
  </si>
  <si>
    <t>2025/26 (Year 0) Glidepath Parameters</t>
  </si>
  <si>
    <t>2026/27 (Year 1) Glidepath Parameters</t>
  </si>
  <si>
    <t>2027/28 (Year 2) Glidepath Parameters</t>
  </si>
  <si>
    <t>2028/29 (Year 3) Glidepath Parameters</t>
  </si>
  <si>
    <t>[year] Glidepath Parameters</t>
  </si>
  <si>
    <t xml:space="preserve">323,092 </t>
  </si>
  <si>
    <t xml:space="preserve">129,497,730 </t>
  </si>
  <si>
    <t xml:space="preserve">1,130,837 </t>
  </si>
  <si>
    <t xml:space="preserve">134,143,873 </t>
  </si>
  <si>
    <t xml:space="preserve">1,123,074 </t>
  </si>
  <si>
    <t xml:space="preserve">138,306,342 </t>
  </si>
  <si>
    <t>v3.0</t>
  </si>
  <si>
    <t>Baseline_adjustments_2627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</si>
</sst>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#,##0\ ;[Red]\-#,##0\ ;\-\ "/>
    <numFmt numFmtId="166" formatCode="#,##0.00%\ ;[Red]\-#,##0.00%\ ;\-\ 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color theme="0" tint="-0.14999847407452621"/>
      <name val="Arial"/>
      <family val="2"/>
    </font>
    <font>
      <sz val="20"/>
      <color rgb="FF7C2855"/>
      <name val="Arial"/>
      <family val="2"/>
    </font>
    <font>
      <sz val="20"/>
      <color rgb="FF005EB8"/>
      <name val="Arial"/>
      <family val="2"/>
    </font>
    <font>
      <sz val="20"/>
      <name val="Arial"/>
      <family val="2"/>
    </font>
    <font>
      <b/>
      <i/>
      <sz val="10"/>
      <color rgb="FF7C2855"/>
      <name val="Arial"/>
      <family val="2"/>
    </font>
    <font>
      <b/>
      <i/>
      <sz val="10"/>
      <color theme="1"/>
      <name val="Arial"/>
      <family val="2"/>
    </font>
    <font>
      <sz val="10"/>
      <color rgb="FF005EB8"/>
      <name val="Arial"/>
      <family val="2"/>
    </font>
    <font>
      <sz val="20"/>
      <color theme="0" tint="-0.34998626667073579"/>
      <name val="Arial"/>
      <family val="2"/>
    </font>
    <font>
      <sz val="20"/>
      <color theme="0" tint="-0.249977111117893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20"/>
      <color rgb="FF009639"/>
      <name val="Arial"/>
      <family val="2"/>
    </font>
    <font>
      <sz val="10"/>
      <color rgb="FF009639"/>
      <name val="Arial"/>
      <family val="2"/>
    </font>
    <font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C28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009639"/>
        <bgColor indexed="64"/>
      </patternFill>
    </fill>
    <fill>
      <patternFill patternType="solid">
        <fgColor rgb="FFF9EBF2"/>
        <bgColor indexed="64"/>
      </patternFill>
    </fill>
    <fill>
      <patternFill patternType="solid">
        <fgColor rgb="FFE4F0E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5" fillId="0" borderId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115">
    <xf numFmtId="0" fontId="0" fillId="0" borderId="0" xfId="0"/>
    <xf numFmtId="0" fontId="12" fillId="4" borderId="0" xfId="7" applyFont="1" applyFill="1"/>
    <xf numFmtId="0" fontId="12" fillId="0" borderId="0" xfId="7" applyFont="1"/>
    <xf numFmtId="0" fontId="12" fillId="0" borderId="0" xfId="6" applyFont="1"/>
    <xf numFmtId="0" fontId="12" fillId="4" borderId="0" xfId="6" applyFont="1" applyFill="1"/>
    <xf numFmtId="10" fontId="16" fillId="0" borderId="0" xfId="2" applyNumberFormat="1" applyFont="1" applyBorder="1"/>
    <xf numFmtId="10" fontId="16" fillId="0" borderId="1" xfId="2" applyNumberFormat="1" applyFont="1" applyBorder="1"/>
    <xf numFmtId="0" fontId="16" fillId="0" borderId="1" xfId="0" applyFont="1" applyBorder="1"/>
    <xf numFmtId="0" fontId="1" fillId="0" borderId="0" xfId="0" applyFont="1"/>
    <xf numFmtId="0" fontId="7" fillId="0" borderId="1" xfId="0" applyFont="1" applyBorder="1"/>
    <xf numFmtId="0" fontId="12" fillId="4" borderId="0" xfId="7" applyFont="1" applyFill="1" applyAlignment="1">
      <alignment vertical="top"/>
    </xf>
    <xf numFmtId="0" fontId="6" fillId="5" borderId="0" xfId="6" applyFont="1" applyFill="1" applyAlignment="1">
      <alignment vertical="top"/>
    </xf>
    <xf numFmtId="0" fontId="11" fillId="6" borderId="0" xfId="6" applyFont="1" applyFill="1" applyAlignment="1">
      <alignment vertical="top"/>
    </xf>
    <xf numFmtId="0" fontId="14" fillId="4" borderId="0" xfId="9" applyFont="1" applyFill="1" applyAlignment="1" applyProtection="1">
      <alignment vertical="top"/>
    </xf>
    <xf numFmtId="0" fontId="14" fillId="4" borderId="0" xfId="10" applyFont="1" applyFill="1" applyAlignment="1">
      <alignment vertical="top"/>
    </xf>
    <xf numFmtId="0" fontId="19" fillId="4" borderId="0" xfId="7" applyFont="1" applyFill="1" applyAlignment="1">
      <alignment vertical="center"/>
    </xf>
    <xf numFmtId="0" fontId="19" fillId="4" borderId="0" xfId="7" applyFont="1" applyFill="1" applyAlignment="1">
      <alignment horizontal="right" vertical="center"/>
    </xf>
    <xf numFmtId="0" fontId="12" fillId="4" borderId="0" xfId="7" applyFont="1" applyFill="1" applyAlignment="1">
      <alignment vertical="center"/>
    </xf>
    <xf numFmtId="0" fontId="12" fillId="4" borderId="0" xfId="7" applyFont="1" applyFill="1" applyAlignment="1">
      <alignment horizontal="right" vertical="center"/>
    </xf>
    <xf numFmtId="0" fontId="15" fillId="4" borderId="0" xfId="9" applyFill="1" applyAlignment="1" applyProtection="1">
      <alignment vertical="top"/>
    </xf>
    <xf numFmtId="0" fontId="9" fillId="5" borderId="0" xfId="6" applyFont="1" applyFill="1" applyAlignment="1">
      <alignment vertical="top"/>
    </xf>
    <xf numFmtId="0" fontId="6" fillId="5" borderId="0" xfId="6" applyFont="1" applyFill="1" applyAlignment="1">
      <alignment horizontal="right" vertical="top"/>
    </xf>
    <xf numFmtId="0" fontId="12" fillId="6" borderId="0" xfId="6" applyFont="1" applyFill="1" applyAlignment="1">
      <alignment vertical="top"/>
    </xf>
    <xf numFmtId="0" fontId="12" fillId="6" borderId="0" xfId="6" applyFont="1" applyFill="1" applyAlignment="1">
      <alignment horizontal="right" vertical="top"/>
    </xf>
    <xf numFmtId="0" fontId="6" fillId="7" borderId="0" xfId="6" applyFont="1" applyFill="1" applyAlignment="1">
      <alignment vertical="top"/>
    </xf>
    <xf numFmtId="0" fontId="9" fillId="7" borderId="0" xfId="6" applyFont="1" applyFill="1" applyAlignment="1">
      <alignment vertical="top"/>
    </xf>
    <xf numFmtId="0" fontId="6" fillId="7" borderId="0" xfId="6" applyFont="1" applyFill="1" applyAlignment="1">
      <alignment horizontal="right" vertical="top"/>
    </xf>
    <xf numFmtId="0" fontId="6" fillId="2" borderId="0" xfId="6" applyFont="1" applyFill="1" applyAlignment="1">
      <alignment vertical="top"/>
    </xf>
    <xf numFmtId="0" fontId="9" fillId="2" borderId="0" xfId="6" applyFont="1" applyFill="1" applyAlignment="1">
      <alignment vertical="top"/>
    </xf>
    <xf numFmtId="0" fontId="6" fillId="2" borderId="0" xfId="6" applyFont="1" applyFill="1" applyAlignment="1">
      <alignment horizontal="right" vertical="top"/>
    </xf>
    <xf numFmtId="0" fontId="11" fillId="8" borderId="0" xfId="7" applyFont="1" applyFill="1" applyAlignment="1">
      <alignment vertical="top"/>
    </xf>
    <xf numFmtId="0" fontId="12" fillId="8" borderId="0" xfId="7" applyFont="1" applyFill="1" applyAlignment="1">
      <alignment vertical="top"/>
    </xf>
    <xf numFmtId="0" fontId="1" fillId="0" borderId="2" xfId="0" applyFont="1" applyBorder="1" applyAlignment="1">
      <alignment horizontal="center" vertical="top" wrapText="1"/>
    </xf>
    <xf numFmtId="1" fontId="16" fillId="0" borderId="0" xfId="2" applyNumberFormat="1" applyFont="1" applyBorder="1" applyAlignment="1">
      <alignment horizontal="left" vertical="center"/>
    </xf>
    <xf numFmtId="1" fontId="16" fillId="0" borderId="1" xfId="2" applyNumberFormat="1" applyFont="1" applyBorder="1" applyAlignment="1">
      <alignment horizontal="left" vertical="center"/>
    </xf>
    <xf numFmtId="0" fontId="29" fillId="0" borderId="0" xfId="0" applyFont="1"/>
    <xf numFmtId="0" fontId="1" fillId="0" borderId="1" xfId="0" applyFont="1" applyBorder="1"/>
    <xf numFmtId="165" fontId="1" fillId="0" borderId="1" xfId="1" applyNumberFormat="1" applyFont="1" applyBorder="1"/>
    <xf numFmtId="0" fontId="1" fillId="0" borderId="4" xfId="0" applyFont="1" applyBorder="1"/>
    <xf numFmtId="165" fontId="1" fillId="0" borderId="4" xfId="1" applyNumberFormat="1" applyFont="1" applyBorder="1"/>
    <xf numFmtId="165" fontId="1" fillId="0" borderId="0" xfId="1" applyNumberFormat="1" applyFont="1" applyBorder="1"/>
    <xf numFmtId="165" fontId="1" fillId="0" borderId="1" xfId="0" applyNumberFormat="1" applyFont="1" applyBorder="1"/>
    <xf numFmtId="165" fontId="1" fillId="0" borderId="1" xfId="2" applyNumberFormat="1" applyFont="1" applyBorder="1"/>
    <xf numFmtId="165" fontId="1" fillId="0" borderId="0" xfId="2" applyNumberFormat="1" applyFont="1" applyBorder="1"/>
    <xf numFmtId="0" fontId="18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center" vertical="top" wrapText="1"/>
    </xf>
    <xf numFmtId="10" fontId="1" fillId="0" borderId="0" xfId="2" applyNumberFormat="1" applyFont="1" applyBorder="1"/>
    <xf numFmtId="0" fontId="16" fillId="0" borderId="0" xfId="0" applyFont="1"/>
    <xf numFmtId="10" fontId="1" fillId="0" borderId="4" xfId="2" applyNumberFormat="1" applyFont="1" applyBorder="1"/>
    <xf numFmtId="165" fontId="1" fillId="0" borderId="0" xfId="0" applyNumberFormat="1" applyFont="1"/>
    <xf numFmtId="0" fontId="7" fillId="7" borderId="0" xfId="0" applyFont="1" applyFill="1" applyAlignment="1">
      <alignment wrapText="1"/>
    </xf>
    <xf numFmtId="165" fontId="1" fillId="7" borderId="0" xfId="0" applyNumberFormat="1" applyFont="1" applyFill="1" applyAlignment="1">
      <alignment horizontal="center" vertical="top" wrapText="1"/>
    </xf>
    <xf numFmtId="0" fontId="16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166" fontId="1" fillId="0" borderId="0" xfId="1" applyNumberFormat="1" applyFont="1" applyBorder="1"/>
    <xf numFmtId="166" fontId="1" fillId="0" borderId="1" xfId="1" applyNumberFormat="1" applyFont="1" applyBorder="1"/>
    <xf numFmtId="10" fontId="12" fillId="0" borderId="0" xfId="2" applyNumberFormat="1" applyFont="1" applyBorder="1"/>
    <xf numFmtId="0" fontId="12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166" fontId="1" fillId="0" borderId="0" xfId="0" applyNumberFormat="1" applyFont="1"/>
    <xf numFmtId="0" fontId="2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5" fontId="1" fillId="0" borderId="0" xfId="0" applyNumberFormat="1" applyFont="1" applyAlignment="1">
      <alignment horizontal="center" vertical="top" wrapText="1"/>
    </xf>
    <xf numFmtId="166" fontId="1" fillId="0" borderId="0" xfId="0" applyNumberFormat="1" applyFont="1" applyAlignment="1">
      <alignment horizontal="center" vertical="top" wrapText="1"/>
    </xf>
    <xf numFmtId="165" fontId="1" fillId="0" borderId="0" xfId="1" applyNumberFormat="1" applyFont="1" applyBorder="1" applyAlignment="1">
      <alignment horizontal="right"/>
    </xf>
    <xf numFmtId="166" fontId="1" fillId="0" borderId="0" xfId="1" applyNumberFormat="1" applyFont="1" applyBorder="1" applyAlignment="1">
      <alignment horizontal="right"/>
    </xf>
    <xf numFmtId="43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166" fontId="1" fillId="0" borderId="0" xfId="2" applyNumberFormat="1" applyFont="1" applyBorder="1"/>
    <xf numFmtId="166" fontId="1" fillId="0" borderId="1" xfId="2" applyNumberFormat="1" applyFont="1" applyBorder="1"/>
    <xf numFmtId="0" fontId="1" fillId="7" borderId="0" xfId="0" applyFont="1" applyFill="1" applyAlignment="1">
      <alignment horizontal="left" wrapText="1"/>
    </xf>
    <xf numFmtId="1" fontId="16" fillId="0" borderId="4" xfId="2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7" fillId="0" borderId="0" xfId="0" applyFont="1" applyAlignment="1">
      <alignment horizontal="left" vertical="top"/>
    </xf>
    <xf numFmtId="166" fontId="1" fillId="0" borderId="2" xfId="1" applyNumberFormat="1" applyFont="1" applyBorder="1"/>
    <xf numFmtId="166" fontId="1" fillId="0" borderId="3" xfId="1" applyNumberFormat="1" applyFont="1" applyBorder="1"/>
    <xf numFmtId="166" fontId="1" fillId="0" borderId="2" xfId="1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center" vertical="top" wrapText="1"/>
    </xf>
    <xf numFmtId="166" fontId="1" fillId="0" borderId="2" xfId="2" applyNumberFormat="1" applyFont="1" applyBorder="1"/>
    <xf numFmtId="166" fontId="1" fillId="0" borderId="3" xfId="2" applyNumberFormat="1" applyFont="1" applyBorder="1"/>
    <xf numFmtId="0" fontId="28" fillId="7" borderId="4" xfId="0" applyFont="1" applyFill="1" applyBorder="1" applyAlignment="1">
      <alignment wrapText="1"/>
    </xf>
    <xf numFmtId="0" fontId="28" fillId="7" borderId="0" xfId="0" applyFont="1" applyFill="1" applyAlignment="1">
      <alignment wrapText="1"/>
    </xf>
    <xf numFmtId="0" fontId="11" fillId="4" borderId="0" xfId="18" applyFont="1" applyFill="1"/>
    <xf numFmtId="0" fontId="12" fillId="4" borderId="0" xfId="18" applyFont="1" applyFill="1" applyAlignment="1">
      <alignment vertical="top"/>
    </xf>
    <xf numFmtId="49" fontId="24" fillId="4" borderId="0" xfId="7" applyNumberFormat="1" applyFont="1" applyFill="1" applyAlignment="1">
      <alignment horizontal="right" vertical="center"/>
    </xf>
    <xf numFmtId="0" fontId="11" fillId="9" borderId="0" xfId="7" applyFont="1" applyFill="1"/>
    <xf numFmtId="0" fontId="11" fillId="9" borderId="0" xfId="7" applyFont="1" applyFill="1" applyAlignment="1">
      <alignment vertical="top"/>
    </xf>
    <xf numFmtId="0" fontId="12" fillId="9" borderId="0" xfId="7" applyFont="1" applyFill="1" applyAlignment="1">
      <alignment vertical="top"/>
    </xf>
    <xf numFmtId="0" fontId="12" fillId="9" borderId="0" xfId="7" applyFont="1" applyFill="1"/>
    <xf numFmtId="167" fontId="1" fillId="0" borderId="0" xfId="2" applyNumberFormat="1" applyFont="1" applyBorder="1"/>
    <xf numFmtId="0" fontId="17" fillId="0" borderId="0" xfId="0" applyFont="1"/>
    <xf numFmtId="0" fontId="24" fillId="0" borderId="0" xfId="0" applyFont="1" applyAlignment="1">
      <alignment horizontal="right"/>
    </xf>
    <xf numFmtId="0" fontId="6" fillId="2" borderId="0" xfId="0" applyFont="1" applyFill="1"/>
    <xf numFmtId="0" fontId="9" fillId="2" borderId="0" xfId="0" applyFont="1" applyFill="1"/>
    <xf numFmtId="164" fontId="1" fillId="0" borderId="0" xfId="1" applyNumberFormat="1" applyFont="1" applyBorder="1"/>
    <xf numFmtId="164" fontId="12" fillId="0" borderId="0" xfId="1" applyNumberFormat="1" applyFont="1" applyFill="1" applyBorder="1"/>
    <xf numFmtId="164" fontId="1" fillId="0" borderId="0" xfId="0" applyNumberFormat="1" applyFont="1"/>
    <xf numFmtId="10" fontId="12" fillId="0" borderId="0" xfId="2" applyNumberFormat="1" applyFont="1" applyFill="1" applyBorder="1"/>
    <xf numFmtId="164" fontId="12" fillId="0" borderId="0" xfId="2" applyNumberFormat="1" applyFont="1" applyFill="1" applyBorder="1"/>
    <xf numFmtId="0" fontId="8" fillId="0" borderId="0" xfId="0" applyFont="1"/>
    <xf numFmtId="164" fontId="12" fillId="0" borderId="0" xfId="0" applyNumberFormat="1" applyFont="1"/>
    <xf numFmtId="10" fontId="1" fillId="0" borderId="0" xfId="0" applyNumberFormat="1" applyFont="1"/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10" fontId="1" fillId="0" borderId="0" xfId="2" applyNumberFormat="1" applyFont="1" applyFill="1" applyBorder="1"/>
    <xf numFmtId="2" fontId="1" fillId="0" borderId="0" xfId="0" applyNumberFormat="1" applyFont="1"/>
    <xf numFmtId="0" fontId="1" fillId="2" borderId="0" xfId="0" applyFont="1" applyFill="1"/>
  </cellXfs>
  <cellStyles count="19">
    <cellStyle name="Comma" xfId="1" builtinId="3"/>
    <cellStyle name="Followed Hyperlink" xfId="15" builtinId="9" customBuiltin="1"/>
    <cellStyle name="Hyperlink" xfId="14" builtinId="8" customBuiltin="1"/>
    <cellStyle name="Hyperlink 2" xfId="8" xr:uid="{E03731F4-9B6A-487D-B793-87082CEF1052}"/>
    <cellStyle name="Hyperlink 2 2" xfId="9" xr:uid="{3EBBDC6C-A537-4581-9D3E-C6D734D09E00}"/>
    <cellStyle name="Hyperlink 6" xfId="10" xr:uid="{BDE73075-AE3F-43C4-83B9-68EF4CB9ADDB}"/>
    <cellStyle name="Normal" xfId="0" builtinId="0"/>
    <cellStyle name="Normal 14" xfId="6" xr:uid="{957D931F-E2D7-4D79-B06A-9EBD21433AA3}"/>
    <cellStyle name="Normal 15 2" xfId="4" xr:uid="{786E1937-8C37-45A9-A82B-49BF5EFD133D}"/>
    <cellStyle name="Normal 2" xfId="13" xr:uid="{3E9714C5-FA27-4A08-9940-CF6032EFEB99}"/>
    <cellStyle name="Normal 2 7" xfId="7" xr:uid="{7AA82E57-93C7-4F99-AF3B-777520537F59}"/>
    <cellStyle name="Normal 2 7 2" xfId="18" xr:uid="{B05760B2-892C-41D8-8078-3269EA907B1D}"/>
    <cellStyle name="Normal 21 2 2 3 2 2 2 2" xfId="5" xr:uid="{0DFC3AA3-CAF0-412D-8CB6-66CC9F80635E}"/>
    <cellStyle name="Normal 21 2 2 3 2 2 2 2 2" xfId="11" xr:uid="{DC28E59A-AD91-4E30-8C01-383BADCFA5F7}"/>
    <cellStyle name="Normal 23 2 2 3 2 2 2" xfId="3" xr:uid="{B2C68BC8-F04E-4437-AA57-D0F744B536C5}"/>
    <cellStyle name="Normal 23 2 2 3 2 2 2 2" xfId="12" xr:uid="{AEB0D5C9-5EBA-4782-BB1A-367EF67B926E}"/>
    <cellStyle name="Normal 27" xfId="17" xr:uid="{C1C3C725-6E53-4485-B46D-9BC662471579}"/>
    <cellStyle name="Normal 8 2" xfId="16" xr:uid="{3846C971-EC1E-4E55-92BE-6567234E4DBF}"/>
    <cellStyle name="Per cent" xfId="2" builtinId="5"/>
  </cellStyles>
  <dxfs count="284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0.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7C28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rgb="FF00963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border diagonalUp="0" diagonalDown="0">
        <left style="thick">
          <color rgb="FFFF0000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ck">
          <color rgb="FFFF0000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#,##0.00%\ ;[Red]\-#,##0.00%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#,##0\ ;[Red]\-#,##0\ ;\-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64" formatCode="_-* #,##0_-;\-* #,##0_-;_-* &quot;-&quot;??_-;_-@_-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8" formatCode="#,##0_ ;[Red]\-#,##0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#,##0_ ;[Red]\-#,##0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  <border diagonalUp="0" diagonalDown="0">
        <left style="thick">
          <color rgb="FFFF0000"/>
        </left>
        <right/>
        <vertical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#,##0.00%\ ;[Red]\-#,##0.00%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#,##0\ ;[Red]\-#,##0\ ;\-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color theme="1"/>
      </font>
      <fill>
        <patternFill>
          <bgColor rgb="FFFFFF99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0"/>
      </font>
      <fill>
        <patternFill patternType="solid">
          <fgColor auto="1"/>
          <bgColor rgb="FF005EB8"/>
        </patternFill>
      </fill>
    </dxf>
    <dxf>
      <font>
        <color theme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hair">
          <color theme="0" tint="-0.499984740745262"/>
        </vertical>
        <horizontal style="hair">
          <color theme="0" tint="-0.499984740745262"/>
        </horizontal>
      </border>
    </dxf>
  </dxfs>
  <tableStyles count="1" defaultTableStyle="TableStyleMedium2" defaultPivotStyle="PivotStyleLight16">
    <tableStyle name="TableAllocationsTechGuide" pivot="0" count="3" xr9:uid="{8C379B2F-6239-4E3D-88BA-037E58F867ED}">
      <tableStyleElement type="wholeTable" dxfId="283"/>
      <tableStyleElement type="headerRow" dxfId="282"/>
      <tableStyleElement type="totalRow" dxfId="281"/>
    </tableStyle>
  </tableStyles>
  <colors>
    <mruColors>
      <color rgb="FF009639"/>
      <color rgb="FF7C2855"/>
      <color rgb="FFE4F0EC"/>
      <color rgb="FF005EB8"/>
      <color rgb="FFD7E9E3"/>
      <color rgb="FFFFFFCC"/>
      <color rgb="FFF9EBF2"/>
      <color rgb="FFDDFFEA"/>
      <color rgb="FFFFFF00"/>
      <color rgb="FFE5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85317460317457E-2"/>
          <c:y val="0.10845165652467884"/>
          <c:w val="0.86419900637420322"/>
          <c:h val="0.79980791447722177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glidepath_parameters!$E$67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glidepath_parameters!$D$68:$D$188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glidepath_parameters!$E$68:$E$188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18-4C71-B110-F92CB1E82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56736"/>
        <c:axId val="781455096"/>
      </c:scatterChart>
      <c:valAx>
        <c:axId val="78145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8280628155260202"/>
              <c:y val="0.93445070887437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5096"/>
        <c:crosses val="autoZero"/>
        <c:crossBetween val="midCat"/>
      </c:valAx>
      <c:valAx>
        <c:axId val="781455096"/>
        <c:scaling>
          <c:orientation val="minMax"/>
          <c:min val="-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374365325077399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145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142450142450141E-2"/>
          <c:y val="0.10196078431372549"/>
          <c:w val="0.85081490454718822"/>
          <c:h val="0.80608519269776879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glidepath_parameters!$H$67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glidepath_parameters!$G$68:$G$188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glidepath_parameters!$H$68:$H$188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54-4D15-83F3-9F2696DB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666752"/>
        <c:axId val="1419668192"/>
      </c:scatterChart>
      <c:valAx>
        <c:axId val="141966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7670089956704131"/>
              <c:y val="0.93238674780256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8192"/>
        <c:crosses val="autoZero"/>
        <c:crossBetween val="midCat"/>
      </c:valAx>
      <c:valAx>
        <c:axId val="141966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2.6347578347578341E-2"/>
              <c:y val="0.40835699797160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19666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31050228310502E-2"/>
          <c:y val="0.10399458361543669"/>
          <c:w val="0.85055945061661808"/>
          <c:h val="0.80392687880839542"/>
        </c:manualLayout>
      </c:layout>
      <c:scatterChart>
        <c:scatterStyle val="lineMarker"/>
        <c:varyColors val="0"/>
        <c:ser>
          <c:idx val="0"/>
          <c:order val="0"/>
          <c:tx>
            <c:strRef>
              <c:f>glidepath_parameters!$K$67</c:f>
              <c:strCache>
                <c:ptCount val="1"/>
                <c:pt idx="0">
                  <c:v>Convergence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glidepath_parameters!$J$68:$J$188</c:f>
              <c:numCache>
                <c:formatCode>0.0%</c:formatCode>
                <c:ptCount val="121"/>
                <c:pt idx="0">
                  <c:v>0.06</c:v>
                </c:pt>
                <c:pt idx="1">
                  <c:v>5.8999999999999997E-2</c:v>
                </c:pt>
                <c:pt idx="2">
                  <c:v>5.8000000000000003E-2</c:v>
                </c:pt>
                <c:pt idx="3">
                  <c:v>5.7000000000000002E-2</c:v>
                </c:pt>
                <c:pt idx="4">
                  <c:v>5.6000000000000001E-2</c:v>
                </c:pt>
                <c:pt idx="5">
                  <c:v>5.5E-2</c:v>
                </c:pt>
                <c:pt idx="6">
                  <c:v>5.3999999999999999E-2</c:v>
                </c:pt>
                <c:pt idx="7">
                  <c:v>5.2999999999999999E-2</c:v>
                </c:pt>
                <c:pt idx="8">
                  <c:v>5.1999999999999998E-2</c:v>
                </c:pt>
                <c:pt idx="9">
                  <c:v>5.0999999999999997E-2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4.8000000000000001E-2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4.4999999999999998E-2</c:v>
                </c:pt>
                <c:pt idx="16">
                  <c:v>4.3999999999999997E-2</c:v>
                </c:pt>
                <c:pt idx="17">
                  <c:v>4.2999999999999997E-2</c:v>
                </c:pt>
                <c:pt idx="18">
                  <c:v>4.2000000000000003E-2</c:v>
                </c:pt>
                <c:pt idx="19">
                  <c:v>4.1000000000000002E-2</c:v>
                </c:pt>
                <c:pt idx="20">
                  <c:v>0.04</c:v>
                </c:pt>
                <c:pt idx="21">
                  <c:v>3.9E-2</c:v>
                </c:pt>
                <c:pt idx="22">
                  <c:v>3.7999999999999999E-2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3.5000000000000003E-2</c:v>
                </c:pt>
                <c:pt idx="26">
                  <c:v>3.4000000000000002E-2</c:v>
                </c:pt>
                <c:pt idx="27">
                  <c:v>3.3000000000000002E-2</c:v>
                </c:pt>
                <c:pt idx="28">
                  <c:v>3.2000000000000001E-2</c:v>
                </c:pt>
                <c:pt idx="29">
                  <c:v>3.1E-2</c:v>
                </c:pt>
                <c:pt idx="30">
                  <c:v>0.03</c:v>
                </c:pt>
                <c:pt idx="31">
                  <c:v>2.9000000000000001E-2</c:v>
                </c:pt>
                <c:pt idx="32">
                  <c:v>2.8000000000000001E-2</c:v>
                </c:pt>
                <c:pt idx="33">
                  <c:v>2.7E-2</c:v>
                </c:pt>
                <c:pt idx="34">
                  <c:v>2.5999999999999999E-2</c:v>
                </c:pt>
                <c:pt idx="35">
                  <c:v>2.5000000000000001E-2</c:v>
                </c:pt>
                <c:pt idx="36">
                  <c:v>2.4E-2</c:v>
                </c:pt>
                <c:pt idx="37">
                  <c:v>2.3E-2</c:v>
                </c:pt>
                <c:pt idx="38">
                  <c:v>2.1999999999999999E-2</c:v>
                </c:pt>
                <c:pt idx="39">
                  <c:v>2.1000000000000001E-2</c:v>
                </c:pt>
                <c:pt idx="40">
                  <c:v>0.02</c:v>
                </c:pt>
                <c:pt idx="41">
                  <c:v>1.9E-2</c:v>
                </c:pt>
                <c:pt idx="42">
                  <c:v>1.7999999999999999E-2</c:v>
                </c:pt>
                <c:pt idx="43">
                  <c:v>1.7000000000000001E-2</c:v>
                </c:pt>
                <c:pt idx="44">
                  <c:v>1.6E-2</c:v>
                </c:pt>
                <c:pt idx="45">
                  <c:v>1.4999999999999999E-2</c:v>
                </c:pt>
                <c:pt idx="46">
                  <c:v>1.4E-2</c:v>
                </c:pt>
                <c:pt idx="47">
                  <c:v>1.2999999999999999E-2</c:v>
                </c:pt>
                <c:pt idx="48">
                  <c:v>1.2E-2</c:v>
                </c:pt>
                <c:pt idx="49">
                  <c:v>1.0999999999999999E-2</c:v>
                </c:pt>
                <c:pt idx="50">
                  <c:v>0.01</c:v>
                </c:pt>
                <c:pt idx="51">
                  <c:v>8.9999999999999993E-3</c:v>
                </c:pt>
                <c:pt idx="52">
                  <c:v>8.0000000000000002E-3</c:v>
                </c:pt>
                <c:pt idx="53">
                  <c:v>7.0000000000000001E-3</c:v>
                </c:pt>
                <c:pt idx="54">
                  <c:v>6.0000000000000001E-3</c:v>
                </c:pt>
                <c:pt idx="55">
                  <c:v>5.0000000000000001E-3</c:v>
                </c:pt>
                <c:pt idx="56">
                  <c:v>4.0000000000000001E-3</c:v>
                </c:pt>
                <c:pt idx="57">
                  <c:v>2.9999999999998999E-3</c:v>
                </c:pt>
                <c:pt idx="58">
                  <c:v>1.9999999999998999E-3</c:v>
                </c:pt>
                <c:pt idx="59">
                  <c:v>9.9999999999989702E-4</c:v>
                </c:pt>
                <c:pt idx="60">
                  <c:v>-1.0408340855860799E-16</c:v>
                </c:pt>
                <c:pt idx="61">
                  <c:v>-1.0000000000001E-3</c:v>
                </c:pt>
                <c:pt idx="62">
                  <c:v>-2.0000000000000998E-3</c:v>
                </c:pt>
                <c:pt idx="63">
                  <c:v>-3.0000000000000998E-3</c:v>
                </c:pt>
                <c:pt idx="64">
                  <c:v>-4.0000000000000998E-3</c:v>
                </c:pt>
                <c:pt idx="65">
                  <c:v>-5.0000000000000999E-3</c:v>
                </c:pt>
                <c:pt idx="66">
                  <c:v>-6.0000000000000999E-3</c:v>
                </c:pt>
                <c:pt idx="67">
                  <c:v>-7.0000000000000999E-3</c:v>
                </c:pt>
                <c:pt idx="68">
                  <c:v>-8.0000000000001008E-3</c:v>
                </c:pt>
                <c:pt idx="69">
                  <c:v>-9.0000000000001103E-3</c:v>
                </c:pt>
                <c:pt idx="70">
                  <c:v>-1.0000000000000101E-2</c:v>
                </c:pt>
                <c:pt idx="71">
                  <c:v>-1.10000000000001E-2</c:v>
                </c:pt>
                <c:pt idx="72">
                  <c:v>-1.2000000000000101E-2</c:v>
                </c:pt>
                <c:pt idx="73">
                  <c:v>-1.30000000000001E-2</c:v>
                </c:pt>
                <c:pt idx="74">
                  <c:v>-1.4000000000000099E-2</c:v>
                </c:pt>
                <c:pt idx="75">
                  <c:v>-1.50000000000001E-2</c:v>
                </c:pt>
                <c:pt idx="76">
                  <c:v>-1.6000000000000101E-2</c:v>
                </c:pt>
                <c:pt idx="77">
                  <c:v>-1.7000000000000098E-2</c:v>
                </c:pt>
                <c:pt idx="78">
                  <c:v>-1.8000000000000099E-2</c:v>
                </c:pt>
                <c:pt idx="79">
                  <c:v>-1.90000000000001E-2</c:v>
                </c:pt>
                <c:pt idx="80">
                  <c:v>-2.0000000000000101E-2</c:v>
                </c:pt>
                <c:pt idx="81">
                  <c:v>-2.1000000000000098E-2</c:v>
                </c:pt>
                <c:pt idx="82">
                  <c:v>-2.2000000000000099E-2</c:v>
                </c:pt>
                <c:pt idx="83">
                  <c:v>-2.30000000000001E-2</c:v>
                </c:pt>
                <c:pt idx="84">
                  <c:v>-2.4000000000000101E-2</c:v>
                </c:pt>
                <c:pt idx="85">
                  <c:v>-2.5000000000000099E-2</c:v>
                </c:pt>
                <c:pt idx="86">
                  <c:v>-2.6000000000000099E-2</c:v>
                </c:pt>
                <c:pt idx="87">
                  <c:v>-2.70000000000001E-2</c:v>
                </c:pt>
                <c:pt idx="88">
                  <c:v>-2.8000000000000101E-2</c:v>
                </c:pt>
                <c:pt idx="89">
                  <c:v>-2.9000000000000099E-2</c:v>
                </c:pt>
                <c:pt idx="90">
                  <c:v>-3.00000000000001E-2</c:v>
                </c:pt>
                <c:pt idx="91">
                  <c:v>-3.10000000000001E-2</c:v>
                </c:pt>
                <c:pt idx="92">
                  <c:v>-3.2000000000000098E-2</c:v>
                </c:pt>
                <c:pt idx="93">
                  <c:v>-3.3000000000000099E-2</c:v>
                </c:pt>
                <c:pt idx="94">
                  <c:v>-3.40000000000001E-2</c:v>
                </c:pt>
                <c:pt idx="95">
                  <c:v>-3.50000000000001E-2</c:v>
                </c:pt>
                <c:pt idx="96">
                  <c:v>-3.6000000000000101E-2</c:v>
                </c:pt>
                <c:pt idx="97">
                  <c:v>-3.7000000000000102E-2</c:v>
                </c:pt>
                <c:pt idx="98">
                  <c:v>-3.8000000000000103E-2</c:v>
                </c:pt>
                <c:pt idx="99">
                  <c:v>-3.9000000000000097E-2</c:v>
                </c:pt>
                <c:pt idx="100">
                  <c:v>-0.04</c:v>
                </c:pt>
                <c:pt idx="101">
                  <c:v>-4.1000000000000002E-2</c:v>
                </c:pt>
                <c:pt idx="102">
                  <c:v>-4.2000000000000003E-2</c:v>
                </c:pt>
                <c:pt idx="103">
                  <c:v>-4.2999999999999997E-2</c:v>
                </c:pt>
                <c:pt idx="104">
                  <c:v>-4.3999999999999997E-2</c:v>
                </c:pt>
                <c:pt idx="105">
                  <c:v>-4.4999999999999998E-2</c:v>
                </c:pt>
                <c:pt idx="106">
                  <c:v>-4.5999999999999999E-2</c:v>
                </c:pt>
                <c:pt idx="107">
                  <c:v>-4.7E-2</c:v>
                </c:pt>
                <c:pt idx="108">
                  <c:v>-4.8000000000000001E-2</c:v>
                </c:pt>
                <c:pt idx="109">
                  <c:v>-4.9000000000000002E-2</c:v>
                </c:pt>
                <c:pt idx="110">
                  <c:v>-0.05</c:v>
                </c:pt>
                <c:pt idx="111">
                  <c:v>-5.0999999999999997E-2</c:v>
                </c:pt>
                <c:pt idx="112">
                  <c:v>-5.1999999999999998E-2</c:v>
                </c:pt>
                <c:pt idx="113">
                  <c:v>-5.2999999999999999E-2</c:v>
                </c:pt>
                <c:pt idx="114">
                  <c:v>-5.3999999999999999E-2</c:v>
                </c:pt>
                <c:pt idx="115">
                  <c:v>-5.5E-2</c:v>
                </c:pt>
                <c:pt idx="116">
                  <c:v>-5.6000000000000001E-2</c:v>
                </c:pt>
                <c:pt idx="117">
                  <c:v>-5.7000000000000002E-2</c:v>
                </c:pt>
                <c:pt idx="118">
                  <c:v>-5.8000000000000003E-2</c:v>
                </c:pt>
                <c:pt idx="119">
                  <c:v>-5.8999999999999997E-2</c:v>
                </c:pt>
                <c:pt idx="120">
                  <c:v>-0.06</c:v>
                </c:pt>
              </c:numCache>
            </c:numRef>
          </c:xVal>
          <c:yVal>
            <c:numRef>
              <c:f>glidepath_parameters!$K$68:$K$188</c:f>
              <c:numCache>
                <c:formatCode>0.00%</c:formatCode>
                <c:ptCount val="121"/>
                <c:pt idx="0">
                  <c:v>-5.0000000000000001E-3</c:v>
                </c:pt>
                <c:pt idx="1">
                  <c:v>-5.0000000000000001E-3</c:v>
                </c:pt>
                <c:pt idx="2">
                  <c:v>-5.0000000000000001E-3</c:v>
                </c:pt>
                <c:pt idx="3">
                  <c:v>-5.0000000000000001E-3</c:v>
                </c:pt>
                <c:pt idx="4">
                  <c:v>-5.0000000000000001E-3</c:v>
                </c:pt>
                <c:pt idx="5">
                  <c:v>-5.0000000000000001E-3</c:v>
                </c:pt>
                <c:pt idx="6">
                  <c:v>-5.0000000000000001E-3</c:v>
                </c:pt>
                <c:pt idx="7">
                  <c:v>-5.0000000000000001E-3</c:v>
                </c:pt>
                <c:pt idx="8">
                  <c:v>-5.0000000000000001E-3</c:v>
                </c:pt>
                <c:pt idx="9">
                  <c:v>-5.0000000000000001E-3</c:v>
                </c:pt>
                <c:pt idx="10">
                  <c:v>-5.0000000000000001E-3</c:v>
                </c:pt>
                <c:pt idx="11">
                  <c:v>-5.0000000000000001E-3</c:v>
                </c:pt>
                <c:pt idx="12">
                  <c:v>-5.0000000000000001E-3</c:v>
                </c:pt>
                <c:pt idx="13">
                  <c:v>-5.0000000000000001E-3</c:v>
                </c:pt>
                <c:pt idx="14">
                  <c:v>-5.0000000000000001E-3</c:v>
                </c:pt>
                <c:pt idx="15">
                  <c:v>-5.0000000000000001E-3</c:v>
                </c:pt>
                <c:pt idx="16">
                  <c:v>-5.0000000000000001E-3</c:v>
                </c:pt>
                <c:pt idx="17">
                  <c:v>-5.0000000000000001E-3</c:v>
                </c:pt>
                <c:pt idx="18">
                  <c:v>-5.0000000000000001E-3</c:v>
                </c:pt>
                <c:pt idx="19">
                  <c:v>-5.0000000000000001E-3</c:v>
                </c:pt>
                <c:pt idx="20">
                  <c:v>-5.0000000000000001E-3</c:v>
                </c:pt>
                <c:pt idx="21">
                  <c:v>-5.0000000000000001E-3</c:v>
                </c:pt>
                <c:pt idx="22">
                  <c:v>-5.0000000000000001E-3</c:v>
                </c:pt>
                <c:pt idx="23">
                  <c:v>-5.0000000000000001E-3</c:v>
                </c:pt>
                <c:pt idx="24">
                  <c:v>-5.0000000000000001E-3</c:v>
                </c:pt>
                <c:pt idx="25">
                  <c:v>-5.0000000000000001E-3</c:v>
                </c:pt>
                <c:pt idx="26">
                  <c:v>-5.0000000000000001E-3</c:v>
                </c:pt>
                <c:pt idx="27">
                  <c:v>-5.0000000000000001E-3</c:v>
                </c:pt>
                <c:pt idx="28">
                  <c:v>-5.0000000000000001E-3</c:v>
                </c:pt>
                <c:pt idx="29">
                  <c:v>-5.0000000000000001E-3</c:v>
                </c:pt>
                <c:pt idx="30">
                  <c:v>-5.0000000000000001E-3</c:v>
                </c:pt>
                <c:pt idx="31">
                  <c:v>-4.5000000000000014E-3</c:v>
                </c:pt>
                <c:pt idx="32">
                  <c:v>-4.0000000000000001E-3</c:v>
                </c:pt>
                <c:pt idx="33">
                  <c:v>-3.4999999999999996E-3</c:v>
                </c:pt>
                <c:pt idx="34">
                  <c:v>-2.9999999999999992E-3</c:v>
                </c:pt>
                <c:pt idx="35">
                  <c:v>-2.5000000000000001E-3</c:v>
                </c:pt>
                <c:pt idx="36">
                  <c:v>-2.3999999999999998E-3</c:v>
                </c:pt>
                <c:pt idx="37">
                  <c:v>-2.2999999999999995E-3</c:v>
                </c:pt>
                <c:pt idx="38">
                  <c:v>-2.1999999999999993E-3</c:v>
                </c:pt>
                <c:pt idx="39">
                  <c:v>-2.0999999999999999E-3</c:v>
                </c:pt>
                <c:pt idx="40">
                  <c:v>-1.9999999999999996E-3</c:v>
                </c:pt>
                <c:pt idx="41">
                  <c:v>-1.8999999999999993E-3</c:v>
                </c:pt>
                <c:pt idx="42">
                  <c:v>-1.8E-3</c:v>
                </c:pt>
                <c:pt idx="43">
                  <c:v>-1.6999999999999997E-3</c:v>
                </c:pt>
                <c:pt idx="44">
                  <c:v>-1.6000000000000003E-3</c:v>
                </c:pt>
                <c:pt idx="45">
                  <c:v>-1.5E-3</c:v>
                </c:pt>
                <c:pt idx="46">
                  <c:v>-1.3999999999999998E-3</c:v>
                </c:pt>
                <c:pt idx="47">
                  <c:v>-1.2999999999999999E-3</c:v>
                </c:pt>
                <c:pt idx="48">
                  <c:v>-1.2000000000000001E-3</c:v>
                </c:pt>
                <c:pt idx="49">
                  <c:v>-1.0999999999999998E-3</c:v>
                </c:pt>
                <c:pt idx="50">
                  <c:v>-1.0000000000000005E-3</c:v>
                </c:pt>
                <c:pt idx="51">
                  <c:v>-9.0000000000000019E-4</c:v>
                </c:pt>
                <c:pt idx="52">
                  <c:v>-7.9999999999999993E-4</c:v>
                </c:pt>
                <c:pt idx="53">
                  <c:v>-7.000000000000001E-4</c:v>
                </c:pt>
                <c:pt idx="54">
                  <c:v>-5.9999999999999984E-4</c:v>
                </c:pt>
                <c:pt idx="55">
                  <c:v>-5.0000000000000001E-4</c:v>
                </c:pt>
                <c:pt idx="56">
                  <c:v>-3.9999999999999975E-4</c:v>
                </c:pt>
                <c:pt idx="57">
                  <c:v>-2.9999999999998994E-4</c:v>
                </c:pt>
                <c:pt idx="58">
                  <c:v>-1.9999999999999012E-4</c:v>
                </c:pt>
                <c:pt idx="59">
                  <c:v>-9.9999999999989854E-5</c:v>
                </c:pt>
                <c:pt idx="60">
                  <c:v>1.0408340855860843E-17</c:v>
                </c:pt>
                <c:pt idx="61">
                  <c:v>1.0000000000001024E-4</c:v>
                </c:pt>
                <c:pt idx="62">
                  <c:v>2.0000000000001007E-4</c:v>
                </c:pt>
                <c:pt idx="63">
                  <c:v>3.0000000000000989E-4</c:v>
                </c:pt>
                <c:pt idx="64">
                  <c:v>4.0000000000001016E-4</c:v>
                </c:pt>
                <c:pt idx="65">
                  <c:v>5.0000000000000999E-4</c:v>
                </c:pt>
                <c:pt idx="66">
                  <c:v>6.0000000000000981E-4</c:v>
                </c:pt>
                <c:pt idx="67">
                  <c:v>7.0000000000001008E-4</c:v>
                </c:pt>
                <c:pt idx="68">
                  <c:v>8.0000000000001012E-4</c:v>
                </c:pt>
                <c:pt idx="69">
                  <c:v>9.0000000000001103E-4</c:v>
                </c:pt>
                <c:pt idx="70">
                  <c:v>1.00000000000001E-3</c:v>
                </c:pt>
                <c:pt idx="71">
                  <c:v>1.10000000000001E-3</c:v>
                </c:pt>
                <c:pt idx="72">
                  <c:v>1.2000000000000101E-3</c:v>
                </c:pt>
                <c:pt idx="73">
                  <c:v>1.3000000000000099E-3</c:v>
                </c:pt>
                <c:pt idx="74">
                  <c:v>1.4000000000000097E-3</c:v>
                </c:pt>
                <c:pt idx="75">
                  <c:v>1.50000000000001E-3</c:v>
                </c:pt>
                <c:pt idx="76">
                  <c:v>1.6000000000000101E-3</c:v>
                </c:pt>
                <c:pt idx="77">
                  <c:v>1.7000000000000097E-3</c:v>
                </c:pt>
                <c:pt idx="78">
                  <c:v>1.8000000000000099E-3</c:v>
                </c:pt>
                <c:pt idx="79">
                  <c:v>1.90000000000001E-3</c:v>
                </c:pt>
                <c:pt idx="80">
                  <c:v>2.00000000000001E-3</c:v>
                </c:pt>
                <c:pt idx="81">
                  <c:v>2.1000000000000098E-3</c:v>
                </c:pt>
                <c:pt idx="82">
                  <c:v>2.2000000000000097E-3</c:v>
                </c:pt>
                <c:pt idx="83">
                  <c:v>2.3000000000000099E-3</c:v>
                </c:pt>
                <c:pt idx="84">
                  <c:v>2.4000000000000102E-3</c:v>
                </c:pt>
                <c:pt idx="85">
                  <c:v>2.5000000000000486E-3</c:v>
                </c:pt>
                <c:pt idx="86">
                  <c:v>3.0000000000000495E-3</c:v>
                </c:pt>
                <c:pt idx="87">
                  <c:v>3.5000000000000499E-3</c:v>
                </c:pt>
                <c:pt idx="88">
                  <c:v>4.0000000000000504E-3</c:v>
                </c:pt>
                <c:pt idx="89">
                  <c:v>4.50000000000005E-3</c:v>
                </c:pt>
                <c:pt idx="90">
                  <c:v>5.0000000000000001E-3</c:v>
                </c:pt>
                <c:pt idx="91">
                  <c:v>5.0000000000000001E-3</c:v>
                </c:pt>
                <c:pt idx="92">
                  <c:v>5.0000000000000001E-3</c:v>
                </c:pt>
                <c:pt idx="93">
                  <c:v>5.0000000000000001E-3</c:v>
                </c:pt>
                <c:pt idx="94">
                  <c:v>5.0000000000000001E-3</c:v>
                </c:pt>
                <c:pt idx="95">
                  <c:v>5.0000000000000001E-3</c:v>
                </c:pt>
                <c:pt idx="96">
                  <c:v>5.0000000000000001E-3</c:v>
                </c:pt>
                <c:pt idx="97">
                  <c:v>5.0000000000000001E-3</c:v>
                </c:pt>
                <c:pt idx="98">
                  <c:v>5.0000000000000001E-3</c:v>
                </c:pt>
                <c:pt idx="99">
                  <c:v>5.0000000000000001E-3</c:v>
                </c:pt>
                <c:pt idx="100">
                  <c:v>5.0000000000000001E-3</c:v>
                </c:pt>
                <c:pt idx="101">
                  <c:v>5.0000000000000001E-3</c:v>
                </c:pt>
                <c:pt idx="102">
                  <c:v>5.0000000000000001E-3</c:v>
                </c:pt>
                <c:pt idx="103">
                  <c:v>5.0000000000000001E-3</c:v>
                </c:pt>
                <c:pt idx="104">
                  <c:v>5.0000000000000001E-3</c:v>
                </c:pt>
                <c:pt idx="105">
                  <c:v>5.0000000000000001E-3</c:v>
                </c:pt>
                <c:pt idx="106">
                  <c:v>5.0000000000000001E-3</c:v>
                </c:pt>
                <c:pt idx="107">
                  <c:v>5.0000000000000001E-3</c:v>
                </c:pt>
                <c:pt idx="108">
                  <c:v>5.0000000000000001E-3</c:v>
                </c:pt>
                <c:pt idx="109">
                  <c:v>5.0000000000000001E-3</c:v>
                </c:pt>
                <c:pt idx="110">
                  <c:v>5.0000000000000001E-3</c:v>
                </c:pt>
                <c:pt idx="111">
                  <c:v>5.0000000000000001E-3</c:v>
                </c:pt>
                <c:pt idx="112">
                  <c:v>5.0000000000000001E-3</c:v>
                </c:pt>
                <c:pt idx="113">
                  <c:v>5.0000000000000001E-3</c:v>
                </c:pt>
                <c:pt idx="114">
                  <c:v>5.0000000000000001E-3</c:v>
                </c:pt>
                <c:pt idx="115">
                  <c:v>5.0000000000000001E-3</c:v>
                </c:pt>
                <c:pt idx="116">
                  <c:v>5.0000000000000001E-3</c:v>
                </c:pt>
                <c:pt idx="117">
                  <c:v>5.0000000000000001E-3</c:v>
                </c:pt>
                <c:pt idx="118">
                  <c:v>5.0000000000000001E-3</c:v>
                </c:pt>
                <c:pt idx="119">
                  <c:v>5.0000000000000001E-3</c:v>
                </c:pt>
                <c:pt idx="120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4B-453C-A8AF-4BB8B095D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92128"/>
        <c:axId val="361888288"/>
      </c:scatterChart>
      <c:valAx>
        <c:axId val="36189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DfT</a:t>
                </a:r>
              </a:p>
            </c:rich>
          </c:tx>
          <c:layout>
            <c:manualLayout>
              <c:xMode val="edge"/>
              <c:yMode val="edge"/>
              <c:x val="0.45674091252292093"/>
              <c:y val="0.93500338524035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88288"/>
        <c:crosses val="autoZero"/>
        <c:crossBetween val="midCat"/>
      </c:valAx>
      <c:valAx>
        <c:axId val="3618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/>
                  <a:t>Convergence</a:t>
                </a:r>
              </a:p>
            </c:rich>
          </c:tx>
          <c:layout>
            <c:manualLayout>
              <c:xMode val="edge"/>
              <c:yMode val="edge"/>
              <c:x val="3.0958904109589042E-2"/>
              <c:y val="0.44291120008103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189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0</xdr:row>
      <xdr:rowOff>0</xdr:rowOff>
    </xdr:from>
    <xdr:to>
      <xdr:col>10</xdr:col>
      <xdr:colOff>2770</xdr:colOff>
      <xdr:row>1</xdr:row>
      <xdr:rowOff>133350</xdr:rowOff>
    </xdr:to>
    <xdr:pic>
      <xdr:nvPicPr>
        <xdr:cNvPr id="2" name="Picture 1" descr="NHS England logo" title="Logo">
          <a:extLst>
            <a:ext uri="{FF2B5EF4-FFF2-40B4-BE49-F238E27FC236}">
              <a16:creationId xmlns:a16="http://schemas.microsoft.com/office/drawing/2014/main" id="{D1810160-9CD4-4CB3-A2B1-25563431FE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46085"/>
        <a:stretch/>
      </xdr:blipFill>
      <xdr:spPr>
        <a:xfrm>
          <a:off x="5410200" y="0"/>
          <a:ext cx="688570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35</xdr:row>
      <xdr:rowOff>158115</xdr:rowOff>
    </xdr:from>
    <xdr:to>
      <xdr:col>5</xdr:col>
      <xdr:colOff>5715</xdr:colOff>
      <xdr:row>64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4143-8066-4154-B9FD-64F89FCF4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8</xdr:col>
      <xdr:colOff>0</xdr:colOff>
      <xdr:row>65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5ABFD50-9345-409E-813F-8E679CE2D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6350</xdr:rowOff>
    </xdr:from>
    <xdr:to>
      <xdr:col>11</xdr:col>
      <xdr:colOff>0</xdr:colOff>
      <xdr:row>65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CFD872-5C5F-4481-8103-EA968B927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48825B-AD6D-4913-A524-B3A046F05DBF}" name="convergence_Year_1" displayName="convergence_Year_1" ref="A2:U38" totalsRowShown="0" headerRowDxfId="280" dataDxfId="279">
  <autoFilter ref="A2:U38" xr:uid="{25362A06-36AA-48D6-ABD3-B39B2D5FBD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sortState xmlns:xlrd2="http://schemas.microsoft.com/office/spreadsheetml/2017/richdata2" ref="A3:Q38">
    <sortCondition ref="A2:A38"/>
  </sortState>
  <tableColumns count="21">
    <tableColumn id="1" xr3:uid="{0DE09558-95C1-458B-809B-79B074B2857E}" name="Sort" dataDxfId="278" dataCellStyle="Per cent"/>
    <tableColumn id="2" xr3:uid="{5D8A3372-AEB2-4466-8812-5FEFEA5D5AE6}" name="R23" dataDxfId="277"/>
    <tableColumn id="3" xr3:uid="{A31D0209-6013-4902-A39D-71BCDD1133F8}" name="Region" dataDxfId="276"/>
    <tableColumn id="4" xr3:uid="{FDAC180B-010C-4B63-88DB-B2E00B21ABE1}" name="ICB26" dataDxfId="275"/>
    <tableColumn id="5" xr3:uid="{C146EF76-63A1-4C25-91D1-DB7C693F6211}" name="System Name" dataDxfId="274"/>
    <tableColumn id="6" xr3:uid="{DD615089-9F4C-469E-B78E-9347A1A24998}" name="2025/26 Adjusted recurrent baseline (£k)" dataDxfId="273" dataCellStyle="Comma"/>
    <tableColumn id="9" xr3:uid="{FD71AD38-EDE9-4933-95C2-ED5593F7EE54}" name="2025/26 Fair shares target (£k)" dataDxfId="272"/>
    <tableColumn id="10" xr3:uid="{4EB44EBD-9682-405B-97F8-112799EBA2CC}" name="2025/26 Distance from target (%)" dataDxfId="271" dataCellStyle="Per cent"/>
    <tableColumn id="14" xr3:uid="{60A5DBC5-B5F4-48E0-A965-9CFC1660354F}" name="2026/27 Base growth (%)" dataDxfId="270"/>
    <tableColumn id="18" xr3:uid="{129B30EF-46BB-416B-8A2E-C21EC825C4CA}" name="2026/27 Convergence (%)" dataDxfId="269" dataCellStyle="Per cent"/>
    <tableColumn id="17" xr3:uid="{7D21C0CB-91C4-496A-B7B7-F4EC3E194F8B}" name="2026/27 Recurrent allocation (£k)" dataDxfId="268" dataCellStyle="Per cent"/>
    <tableColumn id="16" xr3:uid="{3569BF43-6C88-4EDC-8C2E-006C41555B70}" name="2026/27 Recurrent allocation £/head" dataDxfId="267" dataCellStyle="Per cent"/>
    <tableColumn id="19" xr3:uid="{1D20AA24-B93A-4099-BCDC-FAE4E4B4981C}" name="2026/27 Post-convergence distance from target (%)" dataDxfId="266" dataCellStyle="Comma"/>
    <tableColumn id="21" xr3:uid="{C82ACE26-6F03-4179-B73A-D91606E31692}" name="2026/27 Recurrent allocation growth (%)" dataDxfId="265" dataCellStyle="Comma"/>
    <tableColumn id="22" xr3:uid="{35C9EBF6-AFE5-4B1F-B591-83FD2B27D2FB}" name="2026/27 Additional NR elective/ diagnostic funding (£k)" dataDxfId="264" dataCellStyle="Per cent"/>
    <tableColumn id="23" xr3:uid="{F0D38799-F286-4E13-8EC7-C8327AA4E856}" name="2026/27 SR21 CDC funding (£k)" dataDxfId="263" dataCellStyle="Per cent"/>
    <tableColumn id="8" xr3:uid="{5B858BF2-B3FC-4963-BC5F-01D332582EC8}" name="2026/27 Charge exempt overseas visitors (£k)" dataDxfId="262" dataCellStyle="Per cent"/>
    <tableColumn id="7" xr3:uid="{0C446C65-9B72-4AAE-B01A-1BA49A8D0FBA}" name="2026/27 Management of obesity drugs (£k)" dataDxfId="261" dataCellStyle="Per cent"/>
    <tableColumn id="11" xr3:uid="{84739BFB-DE93-4C6D-91F2-E90EDC9FCDD0}" name="2026/27 Central technology licence arrangement adjustment (£k)" dataDxfId="260" dataCellStyle="Per cent"/>
    <tableColumn id="12" xr3:uid="{80493F76-AB9A-4A93-83A2-6C31A51FF708}" name="2026/27 ICB cost of commissioning adjustment (£k)" dataDxfId="259" dataCellStyle="Per cent"/>
    <tableColumn id="13" xr3:uid="{86EF22F4-3CFF-493A-B330-A7D49562B4FA}" name="2026/27 Total allocation (£k)" dataDxfId="258" dataCellStyle="Per cent"/>
  </tableColumns>
  <tableStyleInfo name="TableAllocationsTechGuid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295673-79AF-42C1-81AC-B8D9085FF4DD}" name="SampleDfTYear2" displayName="SampleDfTYear2" ref="G67:H188" totalsRowShown="0" headerRowDxfId="7" dataDxfId="6">
  <autoFilter ref="G67:H188" xr:uid="{571FECCF-1237-40E3-95AF-0DF1A9C692E2}"/>
  <tableColumns count="2">
    <tableColumn id="1" xr3:uid="{724C3E44-6CD5-4192-85C7-DFC49FF585DC}" name="Sample DfT" dataDxfId="5"/>
    <tableColumn id="2" xr3:uid="{AF00E51C-6A4C-422A-B89F-2225BB000BB1}" name="Convergence" dataDxfId="4">
      <calculatedColumnFormula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calculatedColumnFormula>
    </tableColumn>
  </tableColumns>
  <tableStyleInfo name="TableAllocationsTechGuid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967AD7-801A-4B84-AD49-2A410BAFC74F}" name="SampleDfTYear3" displayName="SampleDfTYear3" ref="J67:K188" totalsRowShown="0" headerRowDxfId="3" dataDxfId="2">
  <autoFilter ref="J67:K188" xr:uid="{7B5CEF5E-E3D6-43FA-9A79-761D731A4BCD}"/>
  <tableColumns count="2">
    <tableColumn id="1" xr3:uid="{7D795F8A-E32B-47ED-84DB-E321EE13A4D5}" name="Sample DfT" dataDxfId="1"/>
    <tableColumn id="2" xr3:uid="{60502027-F4CA-416C-8AE2-B3E1EE6E6094}" name="Convergence" dataDxfId="0">
      <calculatedColumnFormula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calculatedColumnFormula>
    </tableColumn>
  </tableColumns>
  <tableStyleInfo name="TableAllocationsTechGuid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A8A586-E1B3-4E32-A4DB-FA4212B61815}" name="convergence_region_Year_1" displayName="convergence_region_Year_1" ref="A40:U48" totalsRowCount="1" headerRowDxfId="257" dataDxfId="256" totalsRowDxfId="255">
  <sortState xmlns:xlrd2="http://schemas.microsoft.com/office/spreadsheetml/2017/richdata2" ref="A41:N47">
    <sortCondition ref="A45"/>
  </sortState>
  <tableColumns count="21">
    <tableColumn id="5" xr3:uid="{0609B205-C266-46A5-A481-919B105043D5}" name="Sort" dataDxfId="254" totalsRowDxfId="253" dataCellStyle="Comma"/>
    <tableColumn id="4" xr3:uid="{CCEC1042-9233-4B1D-9E29-DED7E693E42A}" name="blank1" dataDxfId="252" totalsRowDxfId="251"/>
    <tableColumn id="8" xr3:uid="{F2545B3D-1682-4A1D-A173-EDAF795E16FA}" name="blank2" dataDxfId="250" totalsRowDxfId="249"/>
    <tableColumn id="1" xr3:uid="{7EDA0B1E-37DF-44F6-A93C-72D4FBF22E6B}" name="R23" totalsRowLabel="Total" dataDxfId="248" totalsRowDxfId="247"/>
    <tableColumn id="2" xr3:uid="{7DE6FFCD-7E58-4C96-8CD5-646659DDEC58}" name="Region" totalsRowLabel="ENGLAND" dataDxfId="246" totalsRowDxfId="245"/>
    <tableColumn id="3" xr3:uid="{3F2A2FCC-339D-4948-B29A-89179F4266C0}" name="2025/26 Adjusted recurrent baseline (£k)" totalsRowLabel="125,766,000 " dataDxfId="244" totalsRowDxfId="243" dataCellStyle="Comma"/>
    <tableColumn id="6" xr3:uid="{35812677-9BC0-4653-824D-4C26A79A9341}" name="2025/26 Fair shares target (£k)" totalsRowLabel="125,766,001 " dataDxfId="242" totalsRowDxfId="241" dataCellStyle="Comma"/>
    <tableColumn id="7" xr3:uid="{114D43C3-E836-4DB2-B19A-BBF14B4C607E}" name="2025/26 Distance from target (%)" totalsRowLabel="-0.00% " dataDxfId="240" totalsRowDxfId="239" dataCellStyle="Comma"/>
    <tableColumn id="24" xr3:uid="{703A0F69-7AFF-4FD0-805E-486655208E01}" name="2026/27 Base growth (%)" totalsRowLabel="2.73% " dataDxfId="238" totalsRowDxfId="237" dataCellStyle="Comma"/>
    <tableColumn id="11" xr3:uid="{DDB4D1FE-30D2-41A3-93B9-36EFC7BC18CD}" name="2026/27 Convergence (%)" totalsRowLabel="-0.01% " dataDxfId="236" totalsRowDxfId="235" dataCellStyle="Comma"/>
    <tableColumn id="15" xr3:uid="{15B53278-F982-421B-9522-CC1963F70EAF}" name="2026/27 Recurrent allocation (£k)" totalsRowLabel="129,189,871 " dataDxfId="234" totalsRowDxfId="233" dataCellStyle="Comma"/>
    <tableColumn id="16" xr3:uid="{89D462CE-6B34-4438-904F-3BCC10B947E5}" name="2026/27 Recurrent allocation £/head" totalsRowLabel="2,021 " dataDxfId="232" totalsRowDxfId="231" dataCellStyle="Comma"/>
    <tableColumn id="18" xr3:uid="{8B3176AC-2B7C-4C2E-A700-422BC39009E3}" name="2026/27 Post-convergence distance from target (%)" totalsRowLabel="-0.01% " dataDxfId="230" totalsRowDxfId="229" dataCellStyle="Comma"/>
    <tableColumn id="19" xr3:uid="{CB3BD159-70DB-4C1F-82EE-714CE951812E}" name="2026/27 Recurrent allocation growth (%)" totalsRowLabel="2.72% " dataDxfId="228" totalsRowDxfId="227" dataCellStyle="Comma"/>
    <tableColumn id="9" xr3:uid="{4B4D9310-59A4-4559-B39E-EBC795F814BE}" name="2026/27 Additional NR elective/ diagnostic funding (£k)" totalsRowLabel="323,092 " dataDxfId="226" totalsRowDxfId="225" dataCellStyle="Per cent"/>
    <tableColumn id="10" xr3:uid="{5FCD1AAE-BF92-467A-9F79-5299268FA733}" name="2026/27 SR21 CDC funding (£k)" totalsRowLabel="879,431 " dataDxfId="224" totalsRowDxfId="223" dataCellStyle="Per cent"/>
    <tableColumn id="12" xr3:uid="{A7C173B6-74EB-4453-9673-CB0327DF651E}" name="2026/27 Charge exempt overseas visitors (£k)" totalsRowLabel="0 " dataDxfId="222" totalsRowDxfId="221" dataCellStyle="Per cent"/>
    <tableColumn id="13" xr3:uid="{36F90CE9-2DEC-4B86-A467-BF495D1C1902}" name="2026/27 Management of obesity drugs (£k)" totalsRowLabel="61,700 " dataDxfId="220" totalsRowDxfId="219" dataCellStyle="Per cent"/>
    <tableColumn id="14" xr3:uid="{7F167F28-5D78-456D-B33D-F09637DB17FA}" name="2026/27 Central technology licence arrangement adjustment (£k)" totalsRowLabel="-29,874 " dataDxfId="218" totalsRowDxfId="217" dataCellStyle="Per cent"/>
    <tableColumn id="17" xr3:uid="{17061261-7833-47ED-AEE3-4F8BAEFCC457}" name="2026/27 ICB cost of commissioning adjustment (£k)" totalsRowLabel="-926,490 " dataDxfId="216" totalsRowDxfId="215" dataCellStyle="Per cent"/>
    <tableColumn id="20" xr3:uid="{683546F4-BE5F-4784-8B17-670DDFAC6E03}" name="2026/27 Total allocation (£k)" totalsRowLabel="129,497,730 " dataDxfId="214" totalsRowDxfId="213" dataCellStyle="Per cent"/>
  </tableColumns>
  <tableStyleInfo name="TableAllocationsTechGuid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7E738F-EE76-4448-8B60-6FC0F29F118A}" name="convergence_Year_2" displayName="convergence_Year_2" ref="A2:U38" totalsRowShown="0" headerRowDxfId="212" dataDxfId="211">
  <sortState xmlns:xlrd2="http://schemas.microsoft.com/office/spreadsheetml/2017/richdata2" ref="A3:U38">
    <sortCondition ref="A2:A38"/>
  </sortState>
  <tableColumns count="21">
    <tableColumn id="1" xr3:uid="{010A2A79-6688-48AA-B9D2-E0BE14A2571A}" name="Sort" dataDxfId="210"/>
    <tableColumn id="2" xr3:uid="{6AEB5548-FDCC-4188-9DEF-97C561B26F1A}" name="R23" dataDxfId="209"/>
    <tableColumn id="3" xr3:uid="{854A18A5-A979-4EA7-9DD3-6872BAD733E7}" name="Region" dataDxfId="208"/>
    <tableColumn id="4" xr3:uid="{00FCEF28-6D48-4D1C-8F23-195808858C2A}" name="ICB26" dataDxfId="207"/>
    <tableColumn id="5" xr3:uid="{1AE166F5-B0F5-4A90-AA63-8D7B8EDA6E1C}" name="System Name" dataDxfId="206"/>
    <tableColumn id="6" xr3:uid="{9A887E1E-8F31-4B96-ADCA-C14955474A3E}" name="2026/27 Adjusted recurrent baseline (£k)" dataDxfId="205" dataCellStyle="Comma"/>
    <tableColumn id="9" xr3:uid="{1025B2BD-7792-4D99-B072-A1F96F412771}" name="2026/27 Fair shares target (£k)" dataDxfId="204" dataCellStyle="Per cent"/>
    <tableColumn id="10" xr3:uid="{640691AD-3668-48A1-88DE-FC9C457EF6DA}" name="2026/27 Distance from target (%)" dataDxfId="203" dataCellStyle="Per cent"/>
    <tableColumn id="14" xr3:uid="{58C858D7-C6BC-439A-ABCD-F04D1B934BE6}" name="2027/28 Base growth (%)" dataDxfId="202" dataCellStyle="Per cent"/>
    <tableColumn id="18" xr3:uid="{5013E487-3D7B-4997-9B7F-F3527DE88FBC}" name="2027/28 Convergence (%)" dataDxfId="201" dataCellStyle="Per cent"/>
    <tableColumn id="17" xr3:uid="{5F690FF8-7DBD-4B13-BFE8-6C3AF0FE6E8A}" name="2027/28 Recurrent allocation (£k)" dataDxfId="200" dataCellStyle="Per cent"/>
    <tableColumn id="16" xr3:uid="{216B46C3-F8E2-474F-BC97-EA3CA0D45CAB}" name="2027/28 Recurrent allocation £/head" dataDxfId="199" dataCellStyle="Per cent"/>
    <tableColumn id="19" xr3:uid="{F316893E-E9E7-41E8-8263-101E0A2CD664}" name="2027/28 Post-convergence distance from target (%)" dataDxfId="198" dataCellStyle="Per cent"/>
    <tableColumn id="21" xr3:uid="{E9370B9C-31B9-42CB-977C-48335A57F85A}" name="2027/28 Recurrent allocation growth (%)" dataDxfId="197" dataCellStyle="Per cent"/>
    <tableColumn id="22" xr3:uid="{16FA83C8-96E3-4059-854B-47066F59DC13}" name="2027/28 Additional NR elective/ diagnostic funding (£k)" dataDxfId="196" dataCellStyle="Per cent"/>
    <tableColumn id="7" xr3:uid="{87DDE4E8-EF90-4CB8-88A6-6737C6EF0451}" name="2027/28 SR21 CDC funding (£k)" dataDxfId="195" dataCellStyle="Per cent"/>
    <tableColumn id="8" xr3:uid="{FE6DA0C6-C82C-407A-A95E-C2B3606D4927}" name="2027/28 Charge exempt overseas visitors (£k)" dataDxfId="194" dataCellStyle="Per cent"/>
    <tableColumn id="11" xr3:uid="{6B1BAAAF-74D8-40E3-ABC9-70A1EEA2823F}" name="2027/28 Management of obesity drugs (£k)" dataDxfId="193" dataCellStyle="Per cent"/>
    <tableColumn id="12" xr3:uid="{F72F4F94-4DA8-47E0-88C0-4423A760A139}" name="2027/28 Central technology licence arrangement adjustment (£k)" dataDxfId="192" dataCellStyle="Per cent"/>
    <tableColumn id="13" xr3:uid="{800F81B5-F01F-43B5-8F4E-4A7E80E4C33E}" name="2027/28 ICB cost of commissioning adjustment (£k)" dataDxfId="191" dataCellStyle="Per cent"/>
    <tableColumn id="23" xr3:uid="{B4E7833B-06DF-40C0-A3A3-2D5FA1A07DCB}" name="2027/28 Total allocation (£k)" dataDxfId="190" dataCellStyle="Per cent"/>
  </tableColumns>
  <tableStyleInfo name="TableAllocationsTechGuid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3FC45C-4982-4054-A7B0-CD8C0997E756}" name="convergence_region_Year_2" displayName="convergence_region_Year_2" ref="A40:U48" totalsRowCount="1" headerRowDxfId="189" dataDxfId="188" totalsRowDxfId="187">
  <sortState xmlns:xlrd2="http://schemas.microsoft.com/office/spreadsheetml/2017/richdata2" ref="A41:N47">
    <sortCondition ref="A45"/>
  </sortState>
  <tableColumns count="21">
    <tableColumn id="5" xr3:uid="{D5877A70-8B5A-4B68-9143-6BC88ED6BC08}" name="Sort" dataDxfId="186" totalsRowDxfId="185" dataCellStyle="Comma"/>
    <tableColumn id="4" xr3:uid="{37756C72-D638-4BD6-B870-327A78EE5DFE}" name="blank1" dataDxfId="184" totalsRowDxfId="183"/>
    <tableColumn id="8" xr3:uid="{FE1F18BE-D3D3-498E-9A00-266644C0C25D}" name="blank2" dataDxfId="182" totalsRowDxfId="181"/>
    <tableColumn id="1" xr3:uid="{FE960793-6CF6-4EEE-861C-1110FE9597FD}" name="R23" totalsRowLabel="Total" dataDxfId="180" totalsRowDxfId="179"/>
    <tableColumn id="2" xr3:uid="{48B99978-6CD3-45D8-8C06-794C65848B9D}" name="Region" totalsRowLabel="ENGLAND" dataDxfId="178" totalsRowDxfId="177"/>
    <tableColumn id="3" xr3:uid="{C2691992-FA70-4368-BA0A-50B46A2B2D4E}" name="2026/27 Adjusted recurrent baseline (£k)" totalsRowLabel="129,189,871 " dataDxfId="176" totalsRowDxfId="175" dataCellStyle="Per cent"/>
    <tableColumn id="6" xr3:uid="{B8CADF4B-6AB3-4103-8461-B9C912573CBD}" name="2026/27 Fair shares target (£k)" totalsRowLabel="129,204,025 " dataDxfId="174" totalsRowDxfId="173" dataCellStyle="Per cent"/>
    <tableColumn id="7" xr3:uid="{553FD511-22FF-40F2-AA41-BF99BCA2CF63}" name="2026/27 Distance from target (%)" totalsRowLabel="-0.01% " dataDxfId="172" totalsRowDxfId="171" dataCellStyle="Per cent"/>
    <tableColumn id="24" xr3:uid="{77F8D1FC-D9DD-43E3-A0B0-9C3F917D8E07}" name="2027/28 Base growth (%)" totalsRowLabel="2.93% " dataDxfId="170" totalsRowDxfId="169" dataCellStyle="Per cent"/>
    <tableColumn id="11" xr3:uid="{3B3C4151-4D3B-4DB7-9CF9-B6C6A948EE77}" name="2027/28 Convergence (%)" totalsRowLabel="-0.01% " dataDxfId="168" totalsRowDxfId="167" dataCellStyle="Per cent"/>
    <tableColumn id="15" xr3:uid="{51941A8F-C898-4457-B8B3-FD94BB720C28}" name="2027/28 Recurrent allocation (£k)" totalsRowLabel="132,960,939 " dataDxfId="166" totalsRowDxfId="165" dataCellStyle="Per cent"/>
    <tableColumn id="16" xr3:uid="{2DC23E8C-4FB0-4F87-AE83-6489AEF2E124}" name="2027/28 Recurrent allocation £/head" totalsRowLabel="2,073 " dataDxfId="164" totalsRowDxfId="163" dataCellStyle="Per cent"/>
    <tableColumn id="18" xr3:uid="{E394A355-AD35-4700-A711-A09F5F18E891}" name="2027/28 Post-convergence distance from target (%)" totalsRowLabel="-0.02% " dataDxfId="162" totalsRowDxfId="161" dataCellStyle="Per cent"/>
    <tableColumn id="19" xr3:uid="{DFA79204-01B3-4839-B61E-A74B3AE86817}" name="2027/28 Recurrent allocation growth (%)" totalsRowLabel="2.92% " dataDxfId="160" totalsRowDxfId="159" dataCellStyle="Per cent"/>
    <tableColumn id="9" xr3:uid="{179F8B36-B43B-49E1-9F8C-A3F485FD9BB3}" name="2027/28 Additional NR elective/ diagnostic funding (£k)" totalsRowLabel="1,130,837 " dataDxfId="158" totalsRowDxfId="157" dataCellStyle="Per cent"/>
    <tableColumn id="12" xr3:uid="{9450C004-C457-45B3-BCF2-E74AD72301BE}" name="2027/28 SR21 CDC funding (£k)" totalsRowLabel="879,474 " dataDxfId="156" totalsRowDxfId="155" dataCellStyle="Per cent"/>
    <tableColumn id="13" xr3:uid="{B68B4012-F93B-4464-A36B-BA13053AABC3}" name="2027/28 Charge exempt overseas visitors (£k)" totalsRowLabel="0 " dataDxfId="154" totalsRowDxfId="153" dataCellStyle="Per cent"/>
    <tableColumn id="14" xr3:uid="{AF404093-B94E-42ED-B312-CA9DD9E194EC}" name="2027/28 Management of obesity drugs (£k)" totalsRowLabel="148,597 " dataDxfId="152" totalsRowDxfId="151" dataCellStyle="Per cent"/>
    <tableColumn id="17" xr3:uid="{438BBFA9-E72C-4626-9026-B90F22B0C9ED}" name="2027/28 Central technology licence arrangement adjustment (£k)" totalsRowLabel="-30,908 " dataDxfId="150" totalsRowDxfId="149" dataCellStyle="Per cent"/>
    <tableColumn id="20" xr3:uid="{AC16C586-187D-45A4-ABFE-32D28EDD2527}" name="2027/28 ICB cost of commissioning adjustment (£k)" totalsRowLabel="-945,065 " dataDxfId="148" totalsRowDxfId="147" dataCellStyle="Per cent"/>
    <tableColumn id="10" xr3:uid="{E5295080-5627-43D5-A5E0-39E46C2F29A9}" name="2027/28 Total allocation (£k)" totalsRowLabel="134,143,873 " dataDxfId="146" totalsRowDxfId="145" dataCellStyle="Per cent"/>
  </tableColumns>
  <tableStyleInfo name="TableAllocationsTechGuid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A8F45CF-5019-45B7-A982-4DBEE48025C8}" name="convergence_Year_3" displayName="convergence_Year_3" ref="A2:U38" totalsRowShown="0" headerRowDxfId="144" dataDxfId="143">
  <autoFilter ref="A2:U38" xr:uid="{121653E0-B6E1-4EFD-B57E-9074F4D852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sortState xmlns:xlrd2="http://schemas.microsoft.com/office/spreadsheetml/2017/richdata2" ref="A3:U38">
    <sortCondition ref="A2:A38"/>
  </sortState>
  <tableColumns count="21">
    <tableColumn id="1" xr3:uid="{32BA3636-3963-435B-B1DF-8849828BDD06}" name="Sort" dataDxfId="142"/>
    <tableColumn id="2" xr3:uid="{0212B414-FB34-4342-A27A-55E36543C9D4}" name="R23" dataDxfId="141"/>
    <tableColumn id="3" xr3:uid="{98E91D69-A5D8-49BE-9D2E-3AE6C8151629}" name="Region" dataDxfId="140"/>
    <tableColumn id="4" xr3:uid="{2BC63996-6F00-43BE-96CA-D7868468FA01}" name="ICB26" dataDxfId="139"/>
    <tableColumn id="5" xr3:uid="{14FE0680-5EA5-4758-9810-E896E24D8C8D}" name="System Name" dataDxfId="138"/>
    <tableColumn id="6" xr3:uid="{D34E0D1D-E06F-400E-A1F6-5BA7585CBDB0}" name="2027/28 Adjusted recurrent baseline (£k)" dataDxfId="137" dataCellStyle="Comma"/>
    <tableColumn id="9" xr3:uid="{E32C2DE8-A110-41E4-95E5-E7B4A5418D60}" name="2027/28 Fair shares target (£k)" dataDxfId="136" dataCellStyle="Per cent"/>
    <tableColumn id="10" xr3:uid="{30BCDB96-F2FB-48F7-B1EA-D251D39FBC4E}" name="2027/28 Distance from target (%)" dataDxfId="135" dataCellStyle="Per cent"/>
    <tableColumn id="14" xr3:uid="{15A7B618-590C-48D2-8B9A-401703EAC3D2}" name="2028/29 Base growth (%)" dataDxfId="134" dataCellStyle="Per cent"/>
    <tableColumn id="18" xr3:uid="{E91E4122-567A-48EE-AFFE-D364EFBC7987}" name="2028/29 Convergence (%)" dataDxfId="133" dataCellStyle="Per cent"/>
    <tableColumn id="17" xr3:uid="{5AE1671C-5E2C-46E9-9699-A78701798626}" name="2028/29 Recurrent allocation (£k)" dataDxfId="132" dataCellStyle="Per cent"/>
    <tableColumn id="16" xr3:uid="{B05507D7-B3D0-4A45-B962-AE7EFA77E610}" name="2028/29 Recurrent allocation £/head" dataDxfId="131" dataCellStyle="Per cent"/>
    <tableColumn id="19" xr3:uid="{6CCE5F58-6D4B-400A-A06D-BE6925BB7458}" name="2028/29 Post-convergence distance from target (%)" dataDxfId="130" dataCellStyle="Per cent"/>
    <tableColumn id="21" xr3:uid="{FB3432A9-9F37-4044-93CF-3A37BB950E3B}" name="2028/29 Recurrent allocation growth (%)" dataDxfId="129" dataCellStyle="Per cent"/>
    <tableColumn id="22" xr3:uid="{95FE0EBB-9D20-486B-A6FB-EAF543C0AD15}" name="2028/29 Additional NR elective/ diagnostic funding (£k)" dataDxfId="128" dataCellStyle="Per cent"/>
    <tableColumn id="7" xr3:uid="{7FA8620D-B1D6-4309-AE4F-4F5823AE7844}" name="2028/29 SR21 CDC funding (£k)" dataDxfId="127" dataCellStyle="Per cent"/>
    <tableColumn id="8" xr3:uid="{505598E3-DBB9-490A-BE5D-E580743A9EC3}" name="2028/29 Charge exempt overseas visitors (£k)" dataDxfId="126" dataCellStyle="Per cent"/>
    <tableColumn id="11" xr3:uid="{EBF92297-3932-497F-BEA8-37416C739C98}" name="2028/29 Management of obesity drugs (£k)" dataDxfId="125" dataCellStyle="Per cent"/>
    <tableColumn id="12" xr3:uid="{AB2CD9FA-1754-47FB-BA56-0D5E70D4C3CA}" name="2028/29 Central technology licence arrangement adjustment (£k)" dataDxfId="124" dataCellStyle="Per cent"/>
    <tableColumn id="13" xr3:uid="{7376FEB2-1520-43FA-BC23-EC2E5EE02A54}" name="2028/29 ICB cost of commissioning adjustment (£k)" dataDxfId="123" dataCellStyle="Per cent"/>
    <tableColumn id="23" xr3:uid="{1671EF61-F4E8-4848-81D1-B3F3291312B0}" name="2028/29 Total allocation (£k)" dataDxfId="122" dataCellStyle="Per cent"/>
  </tableColumns>
  <tableStyleInfo name="TableAllocationsTechGuid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09F8CC-D73C-43EF-9E99-5524F77624D3}" name="convergence_region_Year_3" displayName="convergence_region_Year_3" ref="A40:U48" totalsRowCount="1" headerRowDxfId="121" dataDxfId="120" totalsRowDxfId="119">
  <sortState xmlns:xlrd2="http://schemas.microsoft.com/office/spreadsheetml/2017/richdata2" ref="A41:N47">
    <sortCondition ref="A45"/>
  </sortState>
  <tableColumns count="21">
    <tableColumn id="5" xr3:uid="{05B49D2B-7A7D-4274-9F86-24F8DB51BD61}" name="Sort" dataDxfId="118" totalsRowDxfId="117" dataCellStyle="Comma"/>
    <tableColumn id="4" xr3:uid="{934E2458-E84A-4C84-8151-614653E2F3FB}" name="blank1" dataDxfId="116" totalsRowDxfId="115"/>
    <tableColumn id="8" xr3:uid="{EF1CADDE-E436-4EE8-9465-84F9F1B11E60}" name="blank2" dataDxfId="114" totalsRowDxfId="113"/>
    <tableColumn id="1" xr3:uid="{CAC769B3-2BC3-4C68-A6A8-092FC467D4B1}" name="R23" totalsRowLabel="Total" dataDxfId="112" totalsRowDxfId="111"/>
    <tableColumn id="2" xr3:uid="{E3006A84-C7DF-4D7D-B01C-D03D630EB8B9}" name="Region" totalsRowLabel="ENGLAND" dataDxfId="110" totalsRowDxfId="109"/>
    <tableColumn id="3" xr3:uid="{80924AE7-58B1-47A9-859E-57D9BE0F26C2}" name="2027/28 Adjusted recurrent baseline (£k)" totalsRowLabel="132,960,939 " dataDxfId="108" totalsRowDxfId="107" dataCellStyle="Per cent"/>
    <tableColumn id="6" xr3:uid="{05851CCB-F62A-45C9-BBCC-0EA3B35A7933}" name="2027/28 Fair shares target (£k)" totalsRowLabel="132,987,209 " dataDxfId="106" totalsRowDxfId="105" dataCellStyle="Per cent"/>
    <tableColumn id="7" xr3:uid="{F0AC9743-8439-44B3-A838-07AC90EA0A57}" name="2027/28 Distance from target (%)" totalsRowLabel="-0.02% " dataDxfId="104" totalsRowDxfId="103" dataCellStyle="Per cent"/>
    <tableColumn id="24" xr3:uid="{7CE8F8D9-5DDD-457E-ACBA-64AD0DB413DB}" name="2028/29 Base growth (%)" totalsRowLabel="3.16% " dataDxfId="102" totalsRowDxfId="101" dataCellStyle="Per cent"/>
    <tableColumn id="11" xr3:uid="{AD16A7A1-6850-4B55-94E0-1E772CCCD0C5}" name="2028/29 Convergence (%)" totalsRowLabel="-0.01% " dataDxfId="100" totalsRowDxfId="99" dataCellStyle="Per cent"/>
    <tableColumn id="15" xr3:uid="{39969B5D-52A6-4468-8E81-1F577467F2D3}" name="2028/29 Recurrent allocation (£k)" totalsRowLabel="137,150,129 " dataDxfId="98" totalsRowDxfId="97" dataCellStyle="Per cent"/>
    <tableColumn id="16" xr3:uid="{B7CE2C7F-B70F-475D-94B2-CEBF1F81FEF7}" name="2028/29 Recurrent allocation £/head" totalsRowLabel="2,130 " dataDxfId="96" totalsRowDxfId="95" dataCellStyle="Per cent"/>
    <tableColumn id="18" xr3:uid="{AB8AD32C-1464-40D6-AD6F-7A5B78104787}" name="2028/29 Post-convergence distance from target (%)" totalsRowLabel="-0.03% " dataDxfId="94" totalsRowDxfId="93" dataCellStyle="Per cent"/>
    <tableColumn id="19" xr3:uid="{F2E19A14-FFC1-41A3-B6B7-432C4542F4F1}" name="2028/29 Recurrent allocation growth (%)" totalsRowLabel="3.15% " dataDxfId="92" totalsRowDxfId="91" dataCellStyle="Per cent"/>
    <tableColumn id="9" xr3:uid="{1687C341-1BD1-4E19-A684-D1076A567A25}" name="2028/29 Additional NR elective/ diagnostic funding (£k)" totalsRowLabel="1,123,074 " dataDxfId="90" totalsRowDxfId="89" dataCellStyle="Per cent"/>
    <tableColumn id="12" xr3:uid="{48B3064B-B6D7-4E78-B3F5-AB717AF35162}" name="2028/29 SR21 CDC funding (£k)" totalsRowLabel="879,462 " dataDxfId="88" totalsRowDxfId="87" dataCellStyle="Per cent"/>
    <tableColumn id="13" xr3:uid="{2EF8E97B-6083-48C4-982C-6412DA52F4E8}" name="2028/29 Charge exempt overseas visitors (£k)" totalsRowLabel="0 " dataDxfId="86" totalsRowDxfId="85" dataCellStyle="Per cent"/>
    <tableColumn id="14" xr3:uid="{6A369835-3760-4D53-A2BC-499BE9230914}" name="2028/29 Management of obesity drugs (£k)" totalsRowLabel="148,597 " dataDxfId="84" totalsRowDxfId="83" dataCellStyle="Per cent"/>
    <tableColumn id="17" xr3:uid="{C3B9C9AE-96D1-4DFC-8662-207D4221995D}" name="2028/29 Central technology licence arrangement adjustment (£k)" totalsRowLabel="-30,908 " dataDxfId="82" totalsRowDxfId="81" dataCellStyle="Per cent"/>
    <tableColumn id="20" xr3:uid="{8CB91CAC-DF04-434F-94F2-614F984CED31}" name="2028/29 ICB cost of commissioning adjustment (£k)" totalsRowLabel="-964,012 " dataDxfId="80" totalsRowDxfId="79" dataCellStyle="Per cent"/>
    <tableColumn id="10" xr3:uid="{7B114139-DABD-4D01-9F3D-0B944EF8073F}" name="2028/29 Total allocation (£k)" totalsRowLabel="138,306,342 " dataDxfId="78" totalsRowDxfId="77" dataCellStyle="Per cent"/>
  </tableColumns>
  <tableStyleInfo name="TableAllocationsTechGuid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4D3FBF-5205-4843-911C-554468FE1C87}" name="baseline_adjustments_Year_1" displayName="baseline_adjustments_Year_1" ref="A2:T38" totalsRowShown="0" headerRowDxfId="76" dataDxfId="75">
  <autoFilter ref="A2:T38" xr:uid="{759D2660-4238-4B51-A198-3599B0BB53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sortState xmlns:xlrd2="http://schemas.microsoft.com/office/spreadsheetml/2017/richdata2" ref="A3:T38">
    <sortCondition ref="A2:A38"/>
  </sortState>
  <tableColumns count="20">
    <tableColumn id="1" xr3:uid="{A1299C43-45C4-4D3C-AAD6-3F93C5A1BD13}" name="Sort" dataDxfId="74"/>
    <tableColumn id="2" xr3:uid="{8A7A1C98-C969-4AF7-BF3E-06C6D61D2148}" name="R23" dataDxfId="73"/>
    <tableColumn id="3" xr3:uid="{E42FA4BD-7E68-4C4B-A35A-F2092E3B3EB3}" name="Region" dataDxfId="72"/>
    <tableColumn id="4" xr3:uid="{B4377C8D-B3F2-46BE-89C0-D26BE55C5A97}" name="ICB26" dataDxfId="71"/>
    <tableColumn id="5" xr3:uid="{3D7C7E1C-E4BB-40E7-A11B-A82B69122831}" name="System Name" dataDxfId="70"/>
    <tableColumn id="6" xr3:uid="{C4B2E823-5485-40BB-B825-948AF8140A05}" name="2025/26 Recurrent baseline - published (£k)" dataDxfId="69" dataCellStyle="Comma"/>
    <tableColumn id="10" xr3:uid="{CFB8C6A8-B808-4861-B97A-871927E2FDA0}" name="2025/26 Transfers from Service Development Fund (£k)" dataDxfId="68" dataCellStyle="Comma"/>
    <tableColumn id="11" xr3:uid="{C3FA5BB3-1CA6-4020-92AD-48B2C030AFF1}" name="2025/26 Covid-19 testing (£k) " dataDxfId="67" dataCellStyle="Comma"/>
    <tableColumn id="12" xr3:uid="{F3AFB2DC-0F0D-40D7-B60B-DB307E516B9F}" name="2025/26 Discharge (£k)" dataDxfId="66" dataCellStyle="Comma"/>
    <tableColumn id="13" xr3:uid="{C1DB69EA-9E48-4211-AB86-4403D6ACA794}" name="2025/26 Roll out of OCT (£k) " dataDxfId="65" dataCellStyle="Comma"/>
    <tableColumn id="14" xr3:uid="{BD8EBB68-2AF0-49D5-8FBB-ADF7AC02D405}" name="2025/26 Pay: Other income support (£k)" dataDxfId="64" dataCellStyle="Comma"/>
    <tableColumn id="15" xr3:uid="{5621DB09-51BA-4B58-B142-BB96F83537B4}" name="2025/26 Corneal tissue (£k)" dataDxfId="63" dataCellStyle="Comma"/>
    <tableColumn id="7" xr3:uid="{FBC08C5B-461D-450B-A942-0696B3343981}" name="2025/26 Planning round adjustments (£k)" dataDxfId="62" dataCellStyle="Comma"/>
    <tableColumn id="16" xr3:uid="{8264C7C9-D1A6-4D55-AB80-CFFD049ABD39}" name="2025/26 SDF transfer adjustments during planning (£k)" dataDxfId="61" dataCellStyle="Comma"/>
    <tableColumn id="17" xr3:uid="{ABD41FAD-1B8E-48DF-9189-438E562E8C94}" name="2025/26 Pay award - full year effect of in-year adjustment (£k)" dataDxfId="60" dataCellStyle="Comma"/>
    <tableColumn id="19" xr3:uid="{FC4E32C3-F5D0-4D1E-B0FB-8634FFADDA2C}" name="2025/26 in-year adjustments to month 5 (£k)" dataDxfId="59" dataCellStyle="Comma"/>
    <tableColumn id="18" xr3:uid="{21395F52-7146-46E0-8AA4-763267CA1A0C}" name="2025/26 Activity growth funding for emergency ambulance services (population basis) (£k)" dataDxfId="58" dataCellStyle="Comma"/>
    <tableColumn id="21" xr3:uid="{D8B2F480-B95E-4A85-9545-956DEF639C91}" name="2025/26 Deficit to revenue adjustment (£k)" dataDxfId="57" dataCellStyle="Comma"/>
    <tableColumn id="9" xr3:uid="{1758B465-3195-42DB-A78A-72CAA057A581}" name="2025/26 Elective Recovery Funding: Core (£k)" dataDxfId="56" dataCellStyle="Comma"/>
    <tableColumn id="8" xr3:uid="{BCF3B6EB-1527-47FC-91B5-45886F432BB8}" name="2025/26 Adjusted recurrent baseline (£k)" dataDxfId="55"/>
  </tableColumns>
  <tableStyleInfo name="TableAllocationsTechGuid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586651-490C-4D76-B857-BA88FF1BF589}" name="baseline_adjustments_region_Year_1" displayName="baseline_adjustments_region_Year_1" ref="A40:T48" totalsRowCount="1" headerRowDxfId="54" dataDxfId="53" totalsRowDxfId="52">
  <sortState xmlns:xlrd2="http://schemas.microsoft.com/office/spreadsheetml/2017/richdata2" ref="A41:F47">
    <sortCondition ref="A45"/>
  </sortState>
  <tableColumns count="20">
    <tableColumn id="9" xr3:uid="{CFCDEBBB-D15D-49A7-9B43-E182143DDA77}" name="Sort" dataDxfId="51" totalsRowDxfId="50"/>
    <tableColumn id="6" xr3:uid="{28AA852C-A03A-482B-B0F8-6FC1491E728A}" name="blank1" dataDxfId="49" totalsRowDxfId="48"/>
    <tableColumn id="8" xr3:uid="{84364E00-E48A-4DC3-954F-53B062D9C0F0}" name="blank2" dataDxfId="47" totalsRowDxfId="46"/>
    <tableColumn id="1" xr3:uid="{626C61B9-C864-42E4-BEB6-E8613E15E9E2}" name="R23" totalsRowLabel="Total" dataDxfId="45" totalsRowDxfId="44"/>
    <tableColumn id="2" xr3:uid="{223F4A04-1695-40E7-806D-F8FA197E14EA}" name="Region" totalsRowLabel="ENGLAND" dataDxfId="43" totalsRowDxfId="42"/>
    <tableColumn id="3" xr3:uid="{B8091BC2-EA3E-4C1B-A3C4-70947DABC01E}" name="2025/26 Recurrent baseline - published (£k)" totalsRowLabel="116,741,038 " dataDxfId="41" totalsRowDxfId="40" dataCellStyle="Comma"/>
    <tableColumn id="7" xr3:uid="{C7449667-F442-4000-91D2-E002AE2469B4}" name="2025/26 Transfers from Service Development Fund (£k)" totalsRowLabel="1,673,048 " dataDxfId="39" totalsRowDxfId="38" dataCellStyle="Comma"/>
    <tableColumn id="10" xr3:uid="{C272AD12-F08E-4A87-AB57-165AAAF546A9}" name="2025/26 Covid-19 testing (£k) " totalsRowLabel="87,231 " dataDxfId="37" totalsRowDxfId="36" dataCellStyle="Comma"/>
    <tableColumn id="11" xr3:uid="{F8C7C9FC-4B3E-4D5A-83D2-7FC5FAF68659}" name="2025/26 Discharge (£k)" totalsRowLabel="500,000 " dataDxfId="35" totalsRowDxfId="34" dataCellStyle="Comma"/>
    <tableColumn id="12" xr3:uid="{06BD1EF4-1B81-4F53-84F2-1B16A0B8D5CA}" name="2025/26 Roll out of OCT (£k) " totalsRowLabel="-14,438 " dataDxfId="33" totalsRowDxfId="32" dataCellStyle="Comma"/>
    <tableColumn id="13" xr3:uid="{68FFBB13-F62E-4E03-B7F5-654601C98EA8}" name="2025/26 Pay: Other income support (£k)" totalsRowLabel="100,666 " dataDxfId="31" totalsRowDxfId="30" dataCellStyle="Comma"/>
    <tableColumn id="14" xr3:uid="{DE9EE85F-FCF8-4CD3-B3F0-6F5D1FF2885D}" name="2025/26 Corneal tissue (£k)" totalsRowLabel="-6,621 " dataDxfId="29" totalsRowDxfId="28" dataCellStyle="Comma"/>
    <tableColumn id="4" xr3:uid="{06599C92-E277-4A68-8ED0-AE8C09FF075E}" name="2025/26 Planning round adjustments (£k)" totalsRowLabel="266,157 " dataDxfId="27" totalsRowDxfId="26" dataCellStyle="Comma"/>
    <tableColumn id="15" xr3:uid="{8EF81587-81DE-4314-87AD-58803899CAED}" name="2025/26 SDF transfer adjustments during planning (£k)" totalsRowLabel="9,179 " dataDxfId="25" totalsRowDxfId="24" dataCellStyle="Comma"/>
    <tableColumn id="16" xr3:uid="{EDCF088B-FA27-4C09-9B5A-D97D6D8A1374}" name="2025/26 Pay award - full year effect of in-year adjustment (£k)" totalsRowLabel="709,200 " dataDxfId="23" totalsRowDxfId="22" dataCellStyle="Comma"/>
    <tableColumn id="20" xr3:uid="{AAE5AB9E-E549-45D1-8BE5-F5832AF56916}" name="2025/26 in-year adjustments to month 5 (£k)" totalsRowLabel="102,033 " dataDxfId="21" totalsRowDxfId="20" dataCellStyle="Comma"/>
    <tableColumn id="17" xr3:uid="{718FD65C-A002-4117-BB76-9396A0EB02AD}" name="2025/26 Activity growth funding for emergency ambulance services (population basis) (£k)" totalsRowLabel="120,299 " dataDxfId="19" totalsRowDxfId="18" dataCellStyle="Comma"/>
    <tableColumn id="19" xr3:uid="{51AD9532-DDB5-4194-9BB3-86D3A30377CD}" name="2025/26 Deficit to revenue adjustment (£k)" totalsRowLabel="8,493 " dataDxfId="17" totalsRowDxfId="16" dataCellStyle="Comma"/>
    <tableColumn id="5" xr3:uid="{8CC397F1-CE2D-4AFE-9E6A-622BF2043588}" name="2025/26 Elective Recovery Funding: Core (£k)" totalsRowLabel="5,469,715 " dataDxfId="15" totalsRowDxfId="14" dataCellStyle="Comma"/>
    <tableColumn id="21" xr3:uid="{203DC63D-D5E7-4BE4-A91A-46E25A72990F}" name="2025/26 Adjusted recurrent baseline (£k)" totalsRowLabel="125,766,000 " dataDxfId="13" totalsRowDxfId="12" dataCellStyle="Comma"/>
  </tableColumns>
  <tableStyleInfo name="TableAllocationsTechGuid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67160-0B6D-44B6-BA49-E45FC74F2EEB}" name="SampleDfTYear1" displayName="SampleDfTYear1" ref="D67:E188" totalsRowShown="0" headerRowDxfId="11" dataDxfId="10">
  <autoFilter ref="D67:E188" xr:uid="{7E0A5435-FA0F-448A-84CD-5FE2092132D8}"/>
  <tableColumns count="2">
    <tableColumn id="1" xr3:uid="{19A6D4BC-DEED-40C6-BA31-6D36CAB950D3}" name="Sample DfT" dataDxfId="9"/>
    <tableColumn id="2" xr3:uid="{0693D497-7133-4C1C-92EB-C23A573F38DB}" name="Convergence" dataDxfId="8">
      <calculatedColumnFormula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calculatedColumnFormula>
    </tableColumn>
  </tableColumns>
  <tableStyleInfo name="TableAllocationsTechGuid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allocations" TargetMode="External"/><Relationship Id="rId2" Type="http://schemas.openxmlformats.org/officeDocument/2006/relationships/hyperlink" Target="http://www.england.nhs.uk/allocations" TargetMode="External"/><Relationship Id="rId1" Type="http://schemas.openxmlformats.org/officeDocument/2006/relationships/hyperlink" Target="mailto:england.revenue-allocations@nhs.net?subject=FAO%20Allocations%20Tea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DAD9-C234-41CF-9044-7641BD05483D}">
  <sheetPr>
    <tabColor rgb="FFFFFF00"/>
    <pageSetUpPr fitToPage="1"/>
  </sheetPr>
  <dimension ref="A1:J53"/>
  <sheetViews>
    <sheetView tabSelected="1" zoomScaleNormal="100" workbookViewId="0">
      <selection activeCell="K10" sqref="K10"/>
    </sheetView>
  </sheetViews>
  <sheetFormatPr defaultColWidth="9.140625" defaultRowHeight="12.75" x14ac:dyDescent="0.2"/>
  <cols>
    <col min="1" max="10" width="9.140625" style="2" customWidth="1"/>
    <col min="11" max="16384" width="9.140625" style="2"/>
  </cols>
  <sheetData>
    <row r="1" spans="1:10" x14ac:dyDescent="0.2">
      <c r="A1" s="90" t="s">
        <v>243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0" t="s">
        <v>81</v>
      </c>
      <c r="B2" s="1"/>
      <c r="C2" s="1"/>
      <c r="D2" s="1"/>
      <c r="E2" s="1"/>
      <c r="F2" s="1"/>
      <c r="G2" s="1"/>
      <c r="H2" s="1"/>
      <c r="I2" s="1"/>
      <c r="J2" s="1"/>
    </row>
    <row r="3" spans="1:10" ht="50.25" customHeight="1" x14ac:dyDescent="0.2">
      <c r="A3" s="15" t="s">
        <v>88</v>
      </c>
      <c r="B3" s="15"/>
      <c r="D3" s="16"/>
      <c r="E3" s="16"/>
      <c r="F3" s="16"/>
      <c r="G3" s="16"/>
      <c r="H3" s="16"/>
      <c r="I3" s="16"/>
      <c r="J3" s="92" t="s">
        <v>318</v>
      </c>
    </row>
    <row r="4" spans="1:10" ht="20.25" customHeight="1" x14ac:dyDescent="0.2">
      <c r="A4" s="19" t="s">
        <v>93</v>
      </c>
      <c r="B4" s="17"/>
      <c r="C4" s="18"/>
      <c r="D4" s="18"/>
      <c r="E4" s="18"/>
      <c r="F4" s="18"/>
      <c r="G4" s="18"/>
      <c r="H4" s="18"/>
      <c r="I4" s="18"/>
      <c r="J4" s="1"/>
    </row>
    <row r="5" spans="1:10" x14ac:dyDescent="0.2">
      <c r="A5" s="91" t="s">
        <v>244</v>
      </c>
      <c r="B5" s="17"/>
      <c r="C5" s="18"/>
      <c r="D5" s="18"/>
      <c r="E5" s="18"/>
      <c r="F5" s="18"/>
      <c r="G5" s="18"/>
      <c r="H5" s="18"/>
      <c r="I5" s="18"/>
      <c r="J5" s="1"/>
    </row>
    <row r="6" spans="1:10" x14ac:dyDescent="0.2">
      <c r="A6" s="91" t="s">
        <v>245</v>
      </c>
      <c r="B6" s="17"/>
      <c r="C6" s="18"/>
      <c r="D6" s="18"/>
      <c r="E6" s="18"/>
      <c r="F6" s="18"/>
      <c r="G6" s="18"/>
      <c r="H6" s="18"/>
      <c r="I6" s="18"/>
      <c r="J6" s="1"/>
    </row>
    <row r="7" spans="1:10" x14ac:dyDescent="0.2">
      <c r="A7" s="91" t="s">
        <v>94</v>
      </c>
      <c r="B7" s="17"/>
      <c r="C7" s="18"/>
      <c r="D7" s="18"/>
      <c r="E7" s="18"/>
      <c r="F7" s="18"/>
      <c r="G7" s="18"/>
      <c r="H7" s="18"/>
      <c r="I7" s="18"/>
      <c r="J7" s="1"/>
    </row>
    <row r="8" spans="1:10" ht="19.5" customHeight="1" x14ac:dyDescent="0.2">
      <c r="A8" s="91" t="s">
        <v>95</v>
      </c>
      <c r="B8" s="17"/>
      <c r="C8" s="18"/>
      <c r="D8" s="18"/>
      <c r="E8" s="18"/>
      <c r="F8" s="18"/>
      <c r="G8" s="18"/>
      <c r="H8" s="18"/>
      <c r="I8" s="18"/>
      <c r="J8" s="1"/>
    </row>
    <row r="9" spans="1:10" x14ac:dyDescent="0.2">
      <c r="A9" s="11" t="s">
        <v>242</v>
      </c>
      <c r="B9" s="20"/>
      <c r="C9" s="20"/>
      <c r="D9" s="20"/>
      <c r="E9" s="20"/>
      <c r="F9" s="20"/>
      <c r="G9" s="20"/>
      <c r="H9" s="20"/>
      <c r="I9" s="20"/>
      <c r="J9" s="21" t="s">
        <v>82</v>
      </c>
    </row>
    <row r="10" spans="1:10" x14ac:dyDescent="0.2">
      <c r="A10" s="12" t="s">
        <v>226</v>
      </c>
      <c r="B10" s="22"/>
      <c r="C10" s="22"/>
      <c r="D10" s="22"/>
      <c r="E10" s="22"/>
      <c r="F10" s="22"/>
      <c r="G10" s="22"/>
      <c r="H10" s="22"/>
      <c r="I10" s="22"/>
      <c r="J10" s="23"/>
    </row>
    <row r="11" spans="1:10" x14ac:dyDescent="0.2">
      <c r="A11" s="12" t="s">
        <v>227</v>
      </c>
      <c r="B11" s="22"/>
      <c r="C11" s="22"/>
      <c r="D11" s="22"/>
      <c r="E11" s="22"/>
      <c r="F11" s="22"/>
      <c r="G11" s="22"/>
      <c r="H11" s="22"/>
      <c r="I11" s="22"/>
      <c r="J11" s="23"/>
    </row>
    <row r="12" spans="1:10" x14ac:dyDescent="0.2">
      <c r="A12" s="12" t="s">
        <v>228</v>
      </c>
      <c r="B12" s="22"/>
      <c r="C12" s="22"/>
      <c r="D12" s="22"/>
      <c r="E12" s="22"/>
      <c r="F12" s="22"/>
      <c r="G12" s="22"/>
      <c r="H12" s="22"/>
      <c r="I12" s="22"/>
      <c r="J12" s="23"/>
    </row>
    <row r="13" spans="1:10" x14ac:dyDescent="0.2">
      <c r="A13" s="12" t="s">
        <v>229</v>
      </c>
      <c r="B13" s="22"/>
      <c r="C13" s="22"/>
      <c r="D13" s="22"/>
      <c r="E13" s="22"/>
      <c r="F13" s="22"/>
      <c r="G13" s="22"/>
      <c r="H13" s="22"/>
      <c r="I13" s="22"/>
      <c r="J13" s="23"/>
    </row>
    <row r="14" spans="1:10" x14ac:dyDescent="0.2">
      <c r="A14" s="12" t="s">
        <v>230</v>
      </c>
      <c r="B14" s="22"/>
      <c r="C14" s="22"/>
      <c r="D14" s="22"/>
      <c r="E14" s="22"/>
      <c r="F14" s="22"/>
      <c r="G14" s="22"/>
      <c r="H14" s="22"/>
      <c r="I14" s="22"/>
      <c r="J14" s="23"/>
    </row>
    <row r="15" spans="1:10" x14ac:dyDescent="0.2">
      <c r="A15" s="12" t="s">
        <v>231</v>
      </c>
      <c r="B15" s="22"/>
      <c r="C15" s="22"/>
      <c r="D15" s="22"/>
      <c r="E15" s="22"/>
      <c r="F15" s="22"/>
      <c r="G15" s="22"/>
      <c r="H15" s="22"/>
      <c r="I15" s="22"/>
      <c r="J15" s="23"/>
    </row>
    <row r="16" spans="1:10" x14ac:dyDescent="0.2">
      <c r="A16" s="12" t="s">
        <v>232</v>
      </c>
      <c r="B16" s="22"/>
      <c r="C16" s="22"/>
      <c r="D16" s="22"/>
      <c r="E16" s="22"/>
      <c r="F16" s="22"/>
      <c r="G16" s="22"/>
      <c r="H16" s="22"/>
      <c r="I16" s="22"/>
      <c r="J16" s="23"/>
    </row>
    <row r="17" spans="1:10" x14ac:dyDescent="0.2">
      <c r="A17" s="12" t="s">
        <v>233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0" x14ac:dyDescent="0.2">
      <c r="A18" s="12" t="s">
        <v>234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0" x14ac:dyDescent="0.2">
      <c r="A19" s="12" t="s">
        <v>235</v>
      </c>
      <c r="B19" s="22"/>
      <c r="C19" s="22"/>
      <c r="D19" s="22"/>
      <c r="E19" s="22"/>
      <c r="F19" s="22"/>
      <c r="G19" s="22"/>
      <c r="H19" s="22"/>
      <c r="I19" s="22"/>
      <c r="J19" s="23"/>
    </row>
    <row r="20" spans="1:10" x14ac:dyDescent="0.2">
      <c r="A20" s="12" t="s">
        <v>236</v>
      </c>
      <c r="B20" s="22"/>
      <c r="C20" s="22"/>
      <c r="D20" s="22"/>
      <c r="E20" s="22"/>
      <c r="F20" s="22"/>
      <c r="G20" s="22"/>
      <c r="H20" s="22"/>
      <c r="I20" s="22"/>
      <c r="J20" s="23"/>
    </row>
    <row r="21" spans="1:10" x14ac:dyDescent="0.2">
      <c r="A21" s="12" t="s">
        <v>237</v>
      </c>
      <c r="B21" s="22"/>
      <c r="C21" s="22"/>
      <c r="D21" s="22"/>
      <c r="E21" s="22"/>
      <c r="F21" s="22"/>
      <c r="G21" s="22"/>
      <c r="H21" s="22"/>
      <c r="I21" s="22"/>
      <c r="J21" s="23"/>
    </row>
    <row r="22" spans="1:10" x14ac:dyDescent="0.2">
      <c r="A22" s="12" t="s">
        <v>238</v>
      </c>
      <c r="B22" s="22"/>
      <c r="C22" s="22"/>
      <c r="D22" s="22"/>
      <c r="E22" s="22"/>
      <c r="F22" s="22"/>
      <c r="G22" s="22"/>
      <c r="H22" s="22"/>
      <c r="I22" s="22"/>
      <c r="J22" s="23"/>
    </row>
    <row r="23" spans="1:10" x14ac:dyDescent="0.2">
      <c r="A23" s="12" t="s">
        <v>239</v>
      </c>
      <c r="B23" s="22"/>
      <c r="C23" s="22"/>
      <c r="D23" s="22"/>
      <c r="E23" s="22"/>
      <c r="F23" s="22"/>
      <c r="G23" s="22"/>
      <c r="H23" s="22"/>
      <c r="I23" s="22"/>
      <c r="J23" s="23"/>
    </row>
    <row r="24" spans="1:10" x14ac:dyDescent="0.2">
      <c r="A24" s="12" t="s">
        <v>240</v>
      </c>
      <c r="B24" s="22"/>
      <c r="C24" s="22"/>
      <c r="D24" s="22"/>
      <c r="E24" s="22"/>
      <c r="F24" s="22"/>
      <c r="G24" s="22"/>
      <c r="H24" s="22"/>
      <c r="I24" s="22"/>
      <c r="J24" s="23"/>
    </row>
    <row r="25" spans="1:10" ht="20.25" customHeight="1" x14ac:dyDescent="0.2">
      <c r="A25" s="12" t="s">
        <v>241</v>
      </c>
      <c r="B25" s="22"/>
      <c r="C25" s="22"/>
      <c r="D25" s="22"/>
      <c r="E25" s="22"/>
      <c r="F25" s="22"/>
      <c r="G25" s="22"/>
      <c r="H25" s="22"/>
      <c r="I25" s="22"/>
      <c r="J25" s="23"/>
    </row>
    <row r="26" spans="1:10" x14ac:dyDescent="0.2">
      <c r="A26" s="24" t="s">
        <v>319</v>
      </c>
      <c r="B26" s="25"/>
      <c r="C26" s="25"/>
      <c r="D26" s="25"/>
      <c r="E26" s="25"/>
      <c r="F26" s="25"/>
      <c r="G26" s="25"/>
      <c r="H26" s="25"/>
      <c r="I26" s="25"/>
      <c r="J26" s="26" t="s">
        <v>105</v>
      </c>
    </row>
    <row r="27" spans="1:10" x14ac:dyDescent="0.2">
      <c r="A27" s="94" t="s">
        <v>293</v>
      </c>
      <c r="B27" s="95"/>
      <c r="C27" s="95"/>
      <c r="D27" s="95"/>
      <c r="E27" s="95"/>
      <c r="F27" s="95"/>
      <c r="G27" s="95"/>
      <c r="H27" s="95"/>
      <c r="I27" s="95"/>
      <c r="J27" s="95"/>
    </row>
    <row r="28" spans="1:10" x14ac:dyDescent="0.2">
      <c r="A28" s="94" t="s">
        <v>294</v>
      </c>
      <c r="B28" s="95"/>
      <c r="C28" s="95"/>
      <c r="D28" s="95"/>
      <c r="E28" s="95"/>
      <c r="F28" s="95"/>
      <c r="G28" s="95"/>
      <c r="H28" s="95"/>
      <c r="I28" s="95"/>
      <c r="J28" s="95"/>
    </row>
    <row r="29" spans="1:10" x14ac:dyDescent="0.2">
      <c r="A29" s="94" t="s">
        <v>295</v>
      </c>
      <c r="B29" s="95"/>
      <c r="C29" s="95"/>
      <c r="D29" s="95"/>
      <c r="E29" s="95"/>
      <c r="F29" s="95"/>
      <c r="G29" s="95"/>
      <c r="H29" s="96"/>
      <c r="I29" s="95"/>
      <c r="J29" s="95"/>
    </row>
    <row r="30" spans="1:10" x14ac:dyDescent="0.2">
      <c r="A30" s="94" t="s">
        <v>296</v>
      </c>
      <c r="B30" s="95"/>
      <c r="C30" s="95"/>
      <c r="D30" s="95"/>
      <c r="E30" s="95"/>
      <c r="F30" s="95"/>
      <c r="G30" s="95"/>
      <c r="H30" s="95"/>
      <c r="I30" s="95"/>
      <c r="J30" s="95"/>
    </row>
    <row r="31" spans="1:10" x14ac:dyDescent="0.2">
      <c r="A31" s="94" t="s">
        <v>297</v>
      </c>
      <c r="B31" s="95"/>
      <c r="C31" s="95"/>
      <c r="D31" s="95"/>
      <c r="E31" s="95"/>
      <c r="F31" s="95"/>
      <c r="G31" s="95"/>
      <c r="H31" s="95"/>
      <c r="I31" s="95"/>
      <c r="J31" s="95"/>
    </row>
    <row r="32" spans="1:10" s="3" customFormat="1" x14ac:dyDescent="0.2">
      <c r="A32" s="94" t="s">
        <v>298</v>
      </c>
      <c r="B32" s="95"/>
      <c r="C32" s="95"/>
      <c r="D32" s="95"/>
      <c r="E32" s="95"/>
      <c r="F32" s="95"/>
      <c r="G32" s="95"/>
      <c r="H32" s="95"/>
      <c r="I32" s="95"/>
      <c r="J32" s="95"/>
    </row>
    <row r="33" spans="1:10" s="3" customFormat="1" x14ac:dyDescent="0.2">
      <c r="A33" s="94" t="s">
        <v>299</v>
      </c>
      <c r="B33" s="95"/>
      <c r="C33" s="95"/>
      <c r="D33" s="95"/>
      <c r="E33" s="95"/>
      <c r="F33" s="95"/>
      <c r="G33" s="95"/>
      <c r="H33" s="95"/>
      <c r="I33" s="95"/>
      <c r="J33" s="95"/>
    </row>
    <row r="34" spans="1:10" s="3" customFormat="1" x14ac:dyDescent="0.2">
      <c r="A34" s="94" t="s">
        <v>300</v>
      </c>
      <c r="B34" s="95"/>
      <c r="C34" s="95"/>
      <c r="D34" s="95"/>
      <c r="E34" s="95"/>
      <c r="F34" s="95"/>
      <c r="G34" s="95"/>
      <c r="H34" s="95"/>
      <c r="I34" s="95"/>
      <c r="J34" s="95"/>
    </row>
    <row r="35" spans="1:10" s="3" customFormat="1" x14ac:dyDescent="0.2">
      <c r="A35" s="94" t="s">
        <v>301</v>
      </c>
      <c r="B35" s="95"/>
      <c r="C35" s="95"/>
      <c r="D35" s="95"/>
      <c r="E35" s="95"/>
      <c r="F35" s="95"/>
      <c r="G35" s="95"/>
      <c r="H35" s="95"/>
      <c r="I35" s="95"/>
      <c r="J35" s="95"/>
    </row>
    <row r="36" spans="1:10" s="3" customFormat="1" x14ac:dyDescent="0.2">
      <c r="A36" s="94" t="s">
        <v>302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3" customFormat="1" x14ac:dyDescent="0.2">
      <c r="A37" s="94" t="s">
        <v>303</v>
      </c>
      <c r="B37" s="95"/>
      <c r="C37" s="95"/>
      <c r="D37" s="95"/>
      <c r="E37" s="95"/>
      <c r="F37" s="95"/>
      <c r="G37" s="95"/>
      <c r="H37" s="95"/>
      <c r="I37" s="95"/>
      <c r="J37" s="95"/>
    </row>
    <row r="38" spans="1:10" s="3" customFormat="1" x14ac:dyDescent="0.2">
      <c r="A38" s="94" t="s">
        <v>304</v>
      </c>
      <c r="B38" s="95"/>
      <c r="C38" s="95"/>
      <c r="D38" s="95"/>
      <c r="E38" s="95"/>
      <c r="F38" s="95"/>
      <c r="G38" s="95"/>
      <c r="H38" s="95"/>
      <c r="I38" s="95"/>
      <c r="J38" s="95"/>
    </row>
    <row r="39" spans="1:10" s="3" customFormat="1" x14ac:dyDescent="0.2">
      <c r="A39" s="94" t="s">
        <v>305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 s="3" customFormat="1" x14ac:dyDescent="0.2">
      <c r="A40" s="94" t="s">
        <v>306</v>
      </c>
      <c r="B40" s="95"/>
      <c r="C40" s="95"/>
      <c r="D40" s="95"/>
      <c r="E40" s="95"/>
      <c r="F40" s="95"/>
      <c r="G40" s="95"/>
      <c r="H40" s="95"/>
      <c r="I40" s="95"/>
      <c r="J40" s="95"/>
    </row>
    <row r="41" spans="1:10" s="3" customFormat="1" ht="19.5" customHeight="1" x14ac:dyDescent="0.2">
      <c r="A41" s="94" t="s">
        <v>226</v>
      </c>
      <c r="B41" s="95"/>
      <c r="C41" s="95"/>
      <c r="D41" s="95"/>
      <c r="E41" s="95"/>
      <c r="F41" s="95"/>
      <c r="G41" s="95"/>
      <c r="H41" s="95"/>
      <c r="I41" s="95"/>
      <c r="J41" s="93"/>
    </row>
    <row r="42" spans="1:10" x14ac:dyDescent="0.2">
      <c r="A42" s="27" t="s">
        <v>106</v>
      </c>
      <c r="B42" s="28"/>
      <c r="C42" s="28"/>
      <c r="D42" s="28"/>
      <c r="E42" s="28"/>
      <c r="F42" s="28"/>
      <c r="G42" s="28"/>
      <c r="H42" s="28"/>
      <c r="I42" s="28"/>
      <c r="J42" s="29" t="s">
        <v>104</v>
      </c>
    </row>
    <row r="43" spans="1:10" x14ac:dyDescent="0.2">
      <c r="A43" s="30" t="s">
        <v>311</v>
      </c>
      <c r="B43" s="31"/>
      <c r="C43" s="31"/>
      <c r="D43" s="31"/>
      <c r="E43" s="31"/>
      <c r="F43" s="31"/>
      <c r="G43" s="31"/>
      <c r="H43" s="31"/>
      <c r="I43" s="31"/>
      <c r="J43" s="31"/>
    </row>
    <row r="44" spans="1:10" x14ac:dyDescent="0.2">
      <c r="A44" s="30" t="s">
        <v>286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x14ac:dyDescent="0.2">
      <c r="A45" s="30" t="s">
        <v>287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0" x14ac:dyDescent="0.2">
      <c r="A46" s="30" t="s">
        <v>288</v>
      </c>
      <c r="B46" s="31"/>
      <c r="C46" s="31"/>
      <c r="D46" s="31"/>
      <c r="E46" s="31"/>
      <c r="F46" s="31"/>
      <c r="G46" s="31"/>
      <c r="H46" s="31"/>
      <c r="I46" s="31"/>
      <c r="J46" s="31"/>
    </row>
    <row r="47" spans="1:10" s="3" customFormat="1" x14ac:dyDescent="0.2">
      <c r="A47" s="30" t="s">
        <v>289</v>
      </c>
      <c r="B47" s="31"/>
      <c r="C47" s="31"/>
      <c r="D47" s="31"/>
      <c r="E47" s="31"/>
      <c r="F47" s="31"/>
      <c r="G47" s="31"/>
      <c r="H47" s="31"/>
      <c r="I47" s="31"/>
      <c r="J47" s="31"/>
    </row>
    <row r="48" spans="1:10" s="3" customFormat="1" ht="22.5" customHeight="1" x14ac:dyDescent="0.2">
      <c r="A48" s="30" t="s">
        <v>290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9" ht="18.75" customHeight="1" x14ac:dyDescent="0.2">
      <c r="A49" s="4" t="s">
        <v>83</v>
      </c>
      <c r="B49" s="4"/>
      <c r="C49" s="4"/>
      <c r="D49" s="4"/>
      <c r="E49" s="4"/>
      <c r="F49" s="4"/>
      <c r="G49" s="4"/>
      <c r="H49" s="4"/>
      <c r="I49" s="4"/>
    </row>
    <row r="50" spans="1:9" ht="20.25" customHeight="1" x14ac:dyDescent="0.2">
      <c r="A50" s="13" t="s">
        <v>84</v>
      </c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10" t="s">
        <v>85</v>
      </c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14" t="s">
        <v>86</v>
      </c>
      <c r="B52" s="4"/>
      <c r="C52" s="4"/>
      <c r="D52" s="4"/>
      <c r="E52" s="4"/>
      <c r="F52" s="4"/>
      <c r="G52" s="4"/>
      <c r="H52" s="4"/>
      <c r="I52" s="4"/>
    </row>
    <row r="53" spans="1:9" x14ac:dyDescent="0.2">
      <c r="A53" s="14"/>
      <c r="B53" s="4"/>
      <c r="C53" s="4"/>
      <c r="D53" s="4"/>
      <c r="E53" s="4"/>
      <c r="F53" s="4"/>
      <c r="G53" s="4"/>
      <c r="H53" s="4"/>
      <c r="I53" s="4"/>
    </row>
  </sheetData>
  <hyperlinks>
    <hyperlink ref="A52" r:id="rId1" xr:uid="{59D52845-D043-4490-B29E-D3721011FF3E}"/>
    <hyperlink ref="A50" r:id="rId2" display="See also Technical Guidance Documentation 2015/16 to 2019/20" xr:uid="{D2DD2409-22CC-4D1D-8205-886706FB44C3}"/>
    <hyperlink ref="A4" r:id="rId3" display="see also this section in the main technical guide document &lt;insert link to specific section of tech guide&gt;" xr:uid="{E77E02D9-D71D-487F-A6BB-416D6ADAD8AE}"/>
  </hyperlinks>
  <printOptions horizontalCentered="1"/>
  <pageMargins left="0.82677165354330717" right="0.23622047244094491" top="0.74803149606299213" bottom="0.74803149606299213" header="0.31496062992125984" footer="0.31496062992125984"/>
  <pageSetup paperSize="9" scale="91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FECE-24C0-412A-9745-C3CB8B84E913}">
  <sheetPr>
    <tabColor rgb="FF005EB8"/>
    <pageSetUpPr fitToPage="1"/>
  </sheetPr>
  <dimension ref="A1:U49"/>
  <sheetViews>
    <sheetView topLeftCell="F34" workbookViewId="0">
      <selection activeCell="R51" sqref="R51"/>
    </sheetView>
  </sheetViews>
  <sheetFormatPr defaultRowHeight="12.75" x14ac:dyDescent="0.2"/>
  <cols>
    <col min="1" max="1" width="4.7109375" style="64" customWidth="1"/>
    <col min="2" max="2" width="4.7109375" style="8" customWidth="1"/>
    <col min="3" max="3" width="20.42578125" style="8" bestFit="1" customWidth="1"/>
    <col min="4" max="4" width="9.140625" style="8"/>
    <col min="5" max="5" width="55.5703125" style="8" bestFit="1" customWidth="1"/>
    <col min="6" max="9" width="11.7109375" style="8" customWidth="1"/>
    <col min="10" max="10" width="13.140625" style="8" customWidth="1"/>
    <col min="11" max="12" width="11.7109375" style="8" customWidth="1"/>
    <col min="13" max="13" width="12.85546875" style="8" customWidth="1"/>
    <col min="14" max="14" width="11.7109375" style="8" customWidth="1"/>
    <col min="15" max="15" width="12.85546875" style="8" customWidth="1"/>
    <col min="16" max="16" width="11.7109375" style="8" customWidth="1"/>
    <col min="17" max="17" width="12.140625" style="8" customWidth="1"/>
    <col min="18" max="18" width="13.28515625" style="8" customWidth="1"/>
    <col min="19" max="19" width="15.42578125" style="8" customWidth="1"/>
    <col min="20" max="20" width="14.7109375" style="8" customWidth="1"/>
    <col min="21" max="21" width="11.7109375" style="8" customWidth="1"/>
    <col min="22" max="16384" width="9.140625" style="8"/>
  </cols>
  <sheetData>
    <row r="1" spans="1:21" s="35" customFormat="1" ht="38.25" customHeight="1" x14ac:dyDescent="0.35">
      <c r="A1" s="44" t="s">
        <v>246</v>
      </c>
      <c r="B1" s="44"/>
      <c r="U1" s="46" t="s">
        <v>224</v>
      </c>
    </row>
    <row r="2" spans="1:21" ht="63.75" x14ac:dyDescent="0.2">
      <c r="A2" s="57" t="s">
        <v>73</v>
      </c>
      <c r="B2" s="58" t="s">
        <v>72</v>
      </c>
      <c r="C2" s="58" t="s">
        <v>0</v>
      </c>
      <c r="D2" s="58" t="s">
        <v>109</v>
      </c>
      <c r="E2" s="58" t="s">
        <v>123</v>
      </c>
      <c r="F2" s="59" t="s">
        <v>134</v>
      </c>
      <c r="G2" s="59" t="s">
        <v>147</v>
      </c>
      <c r="H2" s="59" t="s">
        <v>148</v>
      </c>
      <c r="I2" s="32" t="s">
        <v>149</v>
      </c>
      <c r="J2" s="59" t="s">
        <v>150</v>
      </c>
      <c r="K2" s="59" t="s">
        <v>151</v>
      </c>
      <c r="L2" s="59" t="s">
        <v>152</v>
      </c>
      <c r="M2" s="59" t="s">
        <v>153</v>
      </c>
      <c r="N2" s="59" t="s">
        <v>154</v>
      </c>
      <c r="O2" s="59" t="s">
        <v>155</v>
      </c>
      <c r="P2" s="59" t="s">
        <v>156</v>
      </c>
      <c r="Q2" s="59" t="s">
        <v>157</v>
      </c>
      <c r="R2" s="59" t="s">
        <v>158</v>
      </c>
      <c r="S2" s="59" t="s">
        <v>159</v>
      </c>
      <c r="T2" s="59" t="s">
        <v>160</v>
      </c>
      <c r="U2" s="59" t="s">
        <v>161</v>
      </c>
    </row>
    <row r="3" spans="1:21" x14ac:dyDescent="0.2">
      <c r="A3" s="33">
        <v>1</v>
      </c>
      <c r="B3" s="49" t="s">
        <v>74</v>
      </c>
      <c r="C3" s="8" t="s">
        <v>98</v>
      </c>
      <c r="D3" s="8" t="s">
        <v>5</v>
      </c>
      <c r="E3" s="40" t="s">
        <v>6</v>
      </c>
      <c r="F3" s="40">
        <v>3670079.5664069611</v>
      </c>
      <c r="G3" s="40">
        <v>3719283.8454920775</v>
      </c>
      <c r="H3" s="60">
        <v>-1.3229503616604577E-2</v>
      </c>
      <c r="I3" s="82">
        <v>2.7494322157985467E-2</v>
      </c>
      <c r="J3" s="60">
        <v>1.3273089379127634E-3</v>
      </c>
      <c r="K3" s="40">
        <v>3775991</v>
      </c>
      <c r="L3" s="40">
        <v>2078.5820783010158</v>
      </c>
      <c r="M3" s="60">
        <v>-1.1963444942437729E-2</v>
      </c>
      <c r="N3" s="60">
        <v>2.8858075602084865E-2</v>
      </c>
      <c r="O3" s="40">
        <v>7715.2324804389928</v>
      </c>
      <c r="P3" s="40">
        <v>45888</v>
      </c>
      <c r="Q3" s="40">
        <v>-2230.05878519421</v>
      </c>
      <c r="R3" s="40">
        <v>2135</v>
      </c>
      <c r="S3" s="40">
        <v>-1600</v>
      </c>
      <c r="T3" s="40">
        <v>-31623.553909553688</v>
      </c>
      <c r="U3" s="40">
        <v>3796275.6197856911</v>
      </c>
    </row>
    <row r="4" spans="1:21" x14ac:dyDescent="0.2">
      <c r="A4" s="33">
        <v>2</v>
      </c>
      <c r="B4" s="5" t="s">
        <v>74</v>
      </c>
      <c r="C4" s="50" t="s">
        <v>98</v>
      </c>
      <c r="D4" s="8" t="s">
        <v>1</v>
      </c>
      <c r="E4" s="40" t="s">
        <v>2</v>
      </c>
      <c r="F4" s="40">
        <v>7161385.172182017</v>
      </c>
      <c r="G4" s="40">
        <v>7160292.0773114422</v>
      </c>
      <c r="H4" s="60">
        <v>1.5266065389130112E-4</v>
      </c>
      <c r="I4" s="82">
        <v>2.7047218988188525E-2</v>
      </c>
      <c r="J4" s="60">
        <v>-1.6591950619115805E-5</v>
      </c>
      <c r="K4" s="40">
        <v>7354959</v>
      </c>
      <c r="L4" s="40">
        <v>2270.8203549940058</v>
      </c>
      <c r="M4" s="60">
        <v>1.4936694967659925E-4</v>
      </c>
      <c r="N4" s="60">
        <v>2.7030221551259226E-2</v>
      </c>
      <c r="O4" s="40">
        <v>5942.7192862619222</v>
      </c>
      <c r="P4" s="40">
        <v>37084</v>
      </c>
      <c r="Q4" s="40">
        <v>-3323.3142594443807</v>
      </c>
      <c r="R4" s="40">
        <v>3898</v>
      </c>
      <c r="S4" s="40">
        <v>-1860</v>
      </c>
      <c r="T4" s="40">
        <v>-25092.14728903538</v>
      </c>
      <c r="U4" s="40">
        <v>7371608.2577377819</v>
      </c>
    </row>
    <row r="5" spans="1:21" x14ac:dyDescent="0.2">
      <c r="A5" s="33">
        <v>3</v>
      </c>
      <c r="B5" s="5" t="s">
        <v>74</v>
      </c>
      <c r="C5" s="50" t="s">
        <v>98</v>
      </c>
      <c r="D5" s="8" t="s">
        <v>20</v>
      </c>
      <c r="E5" s="40" t="s">
        <v>21</v>
      </c>
      <c r="F5" s="40">
        <v>3148394.759739887</v>
      </c>
      <c r="G5" s="40">
        <v>3160762.969702349</v>
      </c>
      <c r="H5" s="60">
        <v>-3.9130457047928946E-3</v>
      </c>
      <c r="I5" s="82">
        <v>2.5939177689006408E-2</v>
      </c>
      <c r="J5" s="60">
        <v>3.7482117386593555E-4</v>
      </c>
      <c r="K5" s="40">
        <v>3231272</v>
      </c>
      <c r="L5" s="40">
        <v>2109.9407810118191</v>
      </c>
      <c r="M5" s="60">
        <v>-3.3748652726921513E-3</v>
      </c>
      <c r="N5" s="60">
        <v>2.6323649537188354E-2</v>
      </c>
      <c r="O5" s="40">
        <v>2980.826638848017</v>
      </c>
      <c r="P5" s="40">
        <v>16059</v>
      </c>
      <c r="Q5" s="40">
        <v>-1401.7795363950966</v>
      </c>
      <c r="R5" s="40">
        <v>1682</v>
      </c>
      <c r="S5" s="40">
        <v>-1034</v>
      </c>
      <c r="T5" s="40">
        <v>-25628.069990330827</v>
      </c>
      <c r="U5" s="40">
        <v>3223929.9771121223</v>
      </c>
    </row>
    <row r="6" spans="1:21" x14ac:dyDescent="0.2">
      <c r="A6" s="34">
        <v>4</v>
      </c>
      <c r="B6" s="6" t="s">
        <v>74</v>
      </c>
      <c r="C6" s="7" t="s">
        <v>98</v>
      </c>
      <c r="D6" s="36" t="s">
        <v>7</v>
      </c>
      <c r="E6" s="37" t="s">
        <v>8</v>
      </c>
      <c r="F6" s="37">
        <v>5346938.6742293201</v>
      </c>
      <c r="G6" s="37">
        <v>5395429.741173394</v>
      </c>
      <c r="H6" s="61">
        <v>-8.9874336744728556E-3</v>
      </c>
      <c r="I6" s="83">
        <v>2.6448058610542339E-2</v>
      </c>
      <c r="J6" s="61">
        <v>8.8950174441940742E-4</v>
      </c>
      <c r="K6" s="37">
        <v>5493237</v>
      </c>
      <c r="L6" s="37">
        <v>2028.2820713114454</v>
      </c>
      <c r="M6" s="61">
        <v>-8.0133777864974665E-3</v>
      </c>
      <c r="N6" s="61">
        <v>2.7361137780725908E-2</v>
      </c>
      <c r="O6" s="37">
        <v>5290.347887520561</v>
      </c>
      <c r="P6" s="37">
        <v>34841</v>
      </c>
      <c r="Q6" s="37">
        <v>-3281.3079842652978</v>
      </c>
      <c r="R6" s="37">
        <v>2741</v>
      </c>
      <c r="S6" s="37">
        <v>-1461</v>
      </c>
      <c r="T6" s="37">
        <v>-34797.756019196189</v>
      </c>
      <c r="U6" s="37">
        <v>5496569.2838840587</v>
      </c>
    </row>
    <row r="7" spans="1:21" x14ac:dyDescent="0.2">
      <c r="A7" s="33">
        <v>5</v>
      </c>
      <c r="B7" s="62" t="s">
        <v>75</v>
      </c>
      <c r="C7" s="63" t="s">
        <v>99</v>
      </c>
      <c r="D7" s="8" t="s">
        <v>58</v>
      </c>
      <c r="E7" s="40" t="s">
        <v>59</v>
      </c>
      <c r="F7" s="40">
        <v>6325682.5993164703</v>
      </c>
      <c r="G7" s="40">
        <v>6192197.8106816737</v>
      </c>
      <c r="H7" s="60">
        <v>2.1556932242140725E-2</v>
      </c>
      <c r="I7" s="82">
        <v>2.7770741411310543E-2</v>
      </c>
      <c r="J7" s="60">
        <v>-2.1475265566615058E-3</v>
      </c>
      <c r="K7" s="40">
        <v>6487390</v>
      </c>
      <c r="L7" s="40">
        <v>2306.891626660055</v>
      </c>
      <c r="M7" s="60">
        <v>1.9281672148917961E-2</v>
      </c>
      <c r="N7" s="60">
        <v>2.5563628611559253E-2</v>
      </c>
      <c r="O7" s="40">
        <v>5179.6332628092887</v>
      </c>
      <c r="P7" s="40">
        <v>41616</v>
      </c>
      <c r="Q7" s="40">
        <v>-1411.5837185944088</v>
      </c>
      <c r="R7" s="40">
        <v>3262</v>
      </c>
      <c r="S7" s="40">
        <v>-1302</v>
      </c>
      <c r="T7" s="40">
        <v>-26858.88507163641</v>
      </c>
      <c r="U7" s="40">
        <v>6507875.164472579</v>
      </c>
    </row>
    <row r="8" spans="1:21" x14ac:dyDescent="0.2">
      <c r="A8" s="33">
        <v>6</v>
      </c>
      <c r="B8" s="5" t="s">
        <v>75</v>
      </c>
      <c r="C8" s="50" t="s">
        <v>99</v>
      </c>
      <c r="D8" s="8" t="s">
        <v>60</v>
      </c>
      <c r="E8" s="40" t="s">
        <v>61</v>
      </c>
      <c r="F8" s="40">
        <v>6808192.0647345707</v>
      </c>
      <c r="G8" s="40">
        <v>6813400.9959211396</v>
      </c>
      <c r="H8" s="60">
        <v>-7.6451264055754642E-4</v>
      </c>
      <c r="I8" s="82">
        <v>2.6356844767432486E-2</v>
      </c>
      <c r="J8" s="60">
        <v>6.4829049039116706E-5</v>
      </c>
      <c r="K8" s="40">
        <v>6988088</v>
      </c>
      <c r="L8" s="40">
        <v>2109.9138431450951</v>
      </c>
      <c r="M8" s="60">
        <v>-5.8343594142140631E-4</v>
      </c>
      <c r="N8" s="60">
        <v>2.6423451858425651E-2</v>
      </c>
      <c r="O8" s="40">
        <v>5625.5026555652494</v>
      </c>
      <c r="P8" s="40">
        <v>49039</v>
      </c>
      <c r="Q8" s="40">
        <v>-2624.8855962501952</v>
      </c>
      <c r="R8" s="40">
        <v>3396</v>
      </c>
      <c r="S8" s="40">
        <v>-399</v>
      </c>
      <c r="T8" s="40">
        <v>-42349.060311196336</v>
      </c>
      <c r="U8" s="40">
        <v>7000775.5567481183</v>
      </c>
    </row>
    <row r="9" spans="1:21" x14ac:dyDescent="0.2">
      <c r="A9" s="34">
        <v>7</v>
      </c>
      <c r="B9" s="6" t="s">
        <v>75</v>
      </c>
      <c r="C9" s="7" t="s">
        <v>99</v>
      </c>
      <c r="D9" s="36" t="s">
        <v>3</v>
      </c>
      <c r="E9" s="37" t="s">
        <v>4</v>
      </c>
      <c r="F9" s="37">
        <v>4194534.0252569634</v>
      </c>
      <c r="G9" s="37">
        <v>4113292.6989790518</v>
      </c>
      <c r="H9" s="61">
        <v>1.9750922733525966E-2</v>
      </c>
      <c r="I9" s="83">
        <v>2.7194354244358138E-2</v>
      </c>
      <c r="J9" s="61">
        <v>-1.9744572857208769E-3</v>
      </c>
      <c r="K9" s="37">
        <v>4300095</v>
      </c>
      <c r="L9" s="37">
        <v>2295.3433130226749</v>
      </c>
      <c r="M9" s="61">
        <v>1.7731244485339914E-2</v>
      </c>
      <c r="N9" s="61">
        <v>2.5166317428208185E-2</v>
      </c>
      <c r="O9" s="37">
        <v>3578.5723671453711</v>
      </c>
      <c r="P9" s="37">
        <v>30455</v>
      </c>
      <c r="Q9" s="37">
        <v>-2564.8916364030474</v>
      </c>
      <c r="R9" s="37">
        <v>2045</v>
      </c>
      <c r="S9" s="37">
        <v>-319</v>
      </c>
      <c r="T9" s="37">
        <v>-35859.02481472135</v>
      </c>
      <c r="U9" s="37">
        <v>4297430.6559160212</v>
      </c>
    </row>
    <row r="10" spans="1:21" x14ac:dyDescent="0.2">
      <c r="A10" s="33">
        <v>8</v>
      </c>
      <c r="B10" s="62" t="s">
        <v>76</v>
      </c>
      <c r="C10" s="63" t="s">
        <v>11</v>
      </c>
      <c r="D10" s="8" t="s">
        <v>50</v>
      </c>
      <c r="E10" s="40" t="s">
        <v>51</v>
      </c>
      <c r="F10" s="40">
        <v>3219432.5849621487</v>
      </c>
      <c r="G10" s="40">
        <v>3349710.3207686385</v>
      </c>
      <c r="H10" s="60">
        <v>-3.8892239427018804E-2</v>
      </c>
      <c r="I10" s="82">
        <v>2.2060573474598229E-2</v>
      </c>
      <c r="J10" s="60">
        <v>5.0000000000000001E-3</v>
      </c>
      <c r="K10" s="40">
        <v>3306907</v>
      </c>
      <c r="L10" s="40">
        <v>2012.3447689034301</v>
      </c>
      <c r="M10" s="60">
        <v>-3.3308327627605494E-2</v>
      </c>
      <c r="N10" s="60">
        <v>2.7170755320810702E-2</v>
      </c>
      <c r="O10" s="40">
        <v>3411.5860747254837</v>
      </c>
      <c r="P10" s="40">
        <v>18668</v>
      </c>
      <c r="Q10" s="40">
        <v>-513.42723171520106</v>
      </c>
      <c r="R10" s="40">
        <v>1312</v>
      </c>
      <c r="S10" s="40">
        <v>-550</v>
      </c>
      <c r="T10" s="40">
        <v>-13393.68922783063</v>
      </c>
      <c r="U10" s="40">
        <v>3315841.4696151796</v>
      </c>
    </row>
    <row r="11" spans="1:21" x14ac:dyDescent="0.2">
      <c r="A11" s="33">
        <v>9</v>
      </c>
      <c r="B11" s="5" t="s">
        <v>76</v>
      </c>
      <c r="C11" s="50" t="s">
        <v>11</v>
      </c>
      <c r="D11" s="8" t="s">
        <v>56</v>
      </c>
      <c r="E11" s="40" t="s">
        <v>57</v>
      </c>
      <c r="F11" s="40">
        <v>2735518.0001835944</v>
      </c>
      <c r="G11" s="40">
        <v>2773048.6475367774</v>
      </c>
      <c r="H11" s="60">
        <v>-1.3534074631730841E-2</v>
      </c>
      <c r="I11" s="82">
        <v>2.3455779014586401E-2</v>
      </c>
      <c r="J11" s="60">
        <v>1.3115918647492175E-3</v>
      </c>
      <c r="K11" s="40">
        <v>2803354</v>
      </c>
      <c r="L11" s="40">
        <v>2085.6393000381931</v>
      </c>
      <c r="M11" s="60">
        <v>-1.1821439851844917E-2</v>
      </c>
      <c r="N11" s="60">
        <v>2.4798228274079293E-2</v>
      </c>
      <c r="O11" s="40">
        <v>2434.6690966633964</v>
      </c>
      <c r="P11" s="40">
        <v>28545</v>
      </c>
      <c r="Q11" s="40">
        <v>-1796.2292998932724</v>
      </c>
      <c r="R11" s="40">
        <v>1587</v>
      </c>
      <c r="S11" s="40">
        <v>-809</v>
      </c>
      <c r="T11" s="40">
        <v>-12150.525987337629</v>
      </c>
      <c r="U11" s="40">
        <v>2821164.9138094326</v>
      </c>
    </row>
    <row r="12" spans="1:21" x14ac:dyDescent="0.2">
      <c r="A12" s="33">
        <v>10</v>
      </c>
      <c r="B12" s="5" t="s">
        <v>76</v>
      </c>
      <c r="C12" s="50" t="s">
        <v>11</v>
      </c>
      <c r="D12" s="8" t="s">
        <v>54</v>
      </c>
      <c r="E12" s="40" t="s">
        <v>55</v>
      </c>
      <c r="F12" s="40">
        <v>2071898.403527587</v>
      </c>
      <c r="G12" s="40">
        <v>2098518.4491219176</v>
      </c>
      <c r="H12" s="60">
        <v>-1.2685161574571446E-2</v>
      </c>
      <c r="I12" s="82">
        <v>2.9099671797155297E-2</v>
      </c>
      <c r="J12" s="60">
        <v>1.2966153697418603E-3</v>
      </c>
      <c r="K12" s="40">
        <v>2134955</v>
      </c>
      <c r="L12" s="40">
        <v>1896.6962501541316</v>
      </c>
      <c r="M12" s="60">
        <v>-1.1686164046927794E-2</v>
      </c>
      <c r="N12" s="60">
        <v>3.043421258738066E-2</v>
      </c>
      <c r="O12" s="40">
        <v>1757.1261210557973</v>
      </c>
      <c r="P12" s="40">
        <v>17793</v>
      </c>
      <c r="Q12" s="40">
        <v>-1013.4362642895993</v>
      </c>
      <c r="R12" s="40">
        <v>1036</v>
      </c>
      <c r="S12" s="40">
        <v>-446</v>
      </c>
      <c r="T12" s="40">
        <v>-10489.390077632735</v>
      </c>
      <c r="U12" s="40">
        <v>2143592.2997791334</v>
      </c>
    </row>
    <row r="13" spans="1:21" x14ac:dyDescent="0.2">
      <c r="A13" s="33">
        <v>11</v>
      </c>
      <c r="B13" s="5" t="s">
        <v>76</v>
      </c>
      <c r="C13" s="50" t="s">
        <v>11</v>
      </c>
      <c r="D13" s="8" t="s">
        <v>9</v>
      </c>
      <c r="E13" s="40" t="s">
        <v>10</v>
      </c>
      <c r="F13" s="40">
        <v>2352625.5460451385</v>
      </c>
      <c r="G13" s="40">
        <v>2369046.2334821518</v>
      </c>
      <c r="H13" s="60">
        <v>-6.9313495046811058E-3</v>
      </c>
      <c r="I13" s="82">
        <v>2.8099958651119462E-2</v>
      </c>
      <c r="J13" s="60">
        <v>7.0547745134492685E-4</v>
      </c>
      <c r="K13" s="40">
        <v>2420441</v>
      </c>
      <c r="L13" s="40">
        <v>2110.5884296831314</v>
      </c>
      <c r="M13" s="60">
        <v>-6.354105349647643E-3</v>
      </c>
      <c r="N13" s="60">
        <v>2.8825434659103255E-2</v>
      </c>
      <c r="O13" s="40">
        <v>2196.0999681308417</v>
      </c>
      <c r="P13" s="40">
        <v>20334</v>
      </c>
      <c r="Q13" s="40">
        <v>-1359.4262127666734</v>
      </c>
      <c r="R13" s="40">
        <v>1381</v>
      </c>
      <c r="S13" s="40">
        <v>-970</v>
      </c>
      <c r="T13" s="40">
        <v>-19822.321981193661</v>
      </c>
      <c r="U13" s="40">
        <v>2422200.3517741705</v>
      </c>
    </row>
    <row r="14" spans="1:21" x14ac:dyDescent="0.2">
      <c r="A14" s="33">
        <v>12</v>
      </c>
      <c r="B14" s="5" t="s">
        <v>76</v>
      </c>
      <c r="C14" s="50" t="s">
        <v>11</v>
      </c>
      <c r="D14" s="8" t="s">
        <v>48</v>
      </c>
      <c r="E14" s="40" t="s">
        <v>49</v>
      </c>
      <c r="F14" s="40">
        <v>1671328.7833311502</v>
      </c>
      <c r="G14" s="40">
        <v>1659835.4969600658</v>
      </c>
      <c r="H14" s="60">
        <v>6.9243526796083366E-3</v>
      </c>
      <c r="I14" s="82">
        <v>2.9167095866811914E-2</v>
      </c>
      <c r="J14" s="60">
        <v>-6.6807343104513528E-4</v>
      </c>
      <c r="K14" s="40">
        <v>1718927</v>
      </c>
      <c r="L14" s="40">
        <v>2054.605532881485</v>
      </c>
      <c r="M14" s="60">
        <v>6.0079327080724276E-3</v>
      </c>
      <c r="N14" s="60">
        <v>2.8479265805487541E-2</v>
      </c>
      <c r="O14" s="40">
        <v>7208.3709013600719</v>
      </c>
      <c r="P14" s="40">
        <v>11277</v>
      </c>
      <c r="Q14" s="40">
        <v>759.87332294344333</v>
      </c>
      <c r="R14" s="40">
        <v>912</v>
      </c>
      <c r="S14" s="40">
        <v>-481</v>
      </c>
      <c r="T14" s="40">
        <v>-12262.943626618229</v>
      </c>
      <c r="U14" s="40">
        <v>1726340.3005976854</v>
      </c>
    </row>
    <row r="15" spans="1:21" x14ac:dyDescent="0.2">
      <c r="A15" s="33">
        <v>13</v>
      </c>
      <c r="B15" s="5" t="s">
        <v>76</v>
      </c>
      <c r="C15" s="50" t="s">
        <v>11</v>
      </c>
      <c r="D15" s="8" t="s">
        <v>14</v>
      </c>
      <c r="E15" s="40" t="s">
        <v>15</v>
      </c>
      <c r="F15" s="40">
        <v>2183330.1588212899</v>
      </c>
      <c r="G15" s="40">
        <v>2208185.5348991607</v>
      </c>
      <c r="H15" s="60">
        <v>-1.1256017977223975E-2</v>
      </c>
      <c r="I15" s="82">
        <v>2.8754032647620654E-2</v>
      </c>
      <c r="J15" s="60">
        <v>1.1455216869501572E-3</v>
      </c>
      <c r="K15" s="40">
        <v>2248683</v>
      </c>
      <c r="L15" s="40">
        <v>1814.5959838255631</v>
      </c>
      <c r="M15" s="60">
        <v>-1.032267340623505E-2</v>
      </c>
      <c r="N15" s="60">
        <v>2.9932642534463039E-2</v>
      </c>
      <c r="O15" s="40">
        <v>15523.458969828667</v>
      </c>
      <c r="P15" s="40">
        <v>16566</v>
      </c>
      <c r="Q15" s="40">
        <v>-196.16756553531306</v>
      </c>
      <c r="R15" s="40">
        <v>1172</v>
      </c>
      <c r="S15" s="40">
        <v>-367</v>
      </c>
      <c r="T15" s="40">
        <v>-10748.883931845972</v>
      </c>
      <c r="U15" s="40">
        <v>2270632.4074724475</v>
      </c>
    </row>
    <row r="16" spans="1:21" x14ac:dyDescent="0.2">
      <c r="A16" s="33">
        <v>14</v>
      </c>
      <c r="B16" s="5" t="s">
        <v>76</v>
      </c>
      <c r="C16" s="50" t="s">
        <v>11</v>
      </c>
      <c r="D16" s="8" t="s">
        <v>18</v>
      </c>
      <c r="E16" s="40" t="s">
        <v>19</v>
      </c>
      <c r="F16" s="40">
        <v>1712570.8078590154</v>
      </c>
      <c r="G16" s="40">
        <v>1694878.8196576955</v>
      </c>
      <c r="H16" s="60">
        <v>1.0438497428915339E-2</v>
      </c>
      <c r="I16" s="82">
        <v>2.8804776701490523E-2</v>
      </c>
      <c r="J16" s="60">
        <v>-1.0220362777271009E-3</v>
      </c>
      <c r="K16" s="40">
        <v>1760100</v>
      </c>
      <c r="L16" s="40">
        <v>2126.6730387347461</v>
      </c>
      <c r="M16" s="60">
        <v>9.1877084502085538E-3</v>
      </c>
      <c r="N16" s="60">
        <v>2.775312525641116E-2</v>
      </c>
      <c r="O16" s="40">
        <v>1449.0285461643491</v>
      </c>
      <c r="P16" s="40">
        <v>15378</v>
      </c>
      <c r="Q16" s="40">
        <v>-1129.6647845443708</v>
      </c>
      <c r="R16" s="40">
        <v>971</v>
      </c>
      <c r="S16" s="40">
        <v>-270</v>
      </c>
      <c r="T16" s="40">
        <v>-14086.02179583836</v>
      </c>
      <c r="U16" s="40">
        <v>1762412.3419657815</v>
      </c>
    </row>
    <row r="17" spans="1:21" x14ac:dyDescent="0.2">
      <c r="A17" s="33">
        <v>15</v>
      </c>
      <c r="B17" s="5" t="s">
        <v>76</v>
      </c>
      <c r="C17" s="50" t="s">
        <v>11</v>
      </c>
      <c r="D17" s="8" t="s">
        <v>36</v>
      </c>
      <c r="E17" s="40" t="s">
        <v>37</v>
      </c>
      <c r="F17" s="40">
        <v>1580892.7037294419</v>
      </c>
      <c r="G17" s="40">
        <v>1605296.8318225027</v>
      </c>
      <c r="H17" s="60">
        <v>-1.5202252698246932E-2</v>
      </c>
      <c r="I17" s="82">
        <v>2.9085976202942943E-2</v>
      </c>
      <c r="J17" s="60">
        <v>1.542152624508397E-3</v>
      </c>
      <c r="K17" s="40">
        <v>1629383</v>
      </c>
      <c r="L17" s="40">
        <v>1910.791513746731</v>
      </c>
      <c r="M17" s="60">
        <v>-1.3903398098841335E-2</v>
      </c>
      <c r="N17" s="60">
        <v>3.0672730765450407E-2</v>
      </c>
      <c r="O17" s="40">
        <v>1550.0069791623177</v>
      </c>
      <c r="P17" s="40">
        <v>9046</v>
      </c>
      <c r="Q17" s="40">
        <v>-1112.1853061912911</v>
      </c>
      <c r="R17" s="40">
        <v>939</v>
      </c>
      <c r="S17" s="40">
        <v>-387</v>
      </c>
      <c r="T17" s="40">
        <v>-6229.2181794117059</v>
      </c>
      <c r="U17" s="40">
        <v>1633189.6034935594</v>
      </c>
    </row>
    <row r="18" spans="1:21" x14ac:dyDescent="0.2">
      <c r="A18" s="33">
        <v>16</v>
      </c>
      <c r="B18" s="5" t="s">
        <v>76</v>
      </c>
      <c r="C18" s="50" t="s">
        <v>11</v>
      </c>
      <c r="D18" s="8" t="s">
        <v>16</v>
      </c>
      <c r="E18" s="40" t="s">
        <v>17</v>
      </c>
      <c r="F18" s="40">
        <v>2549375.4250787525</v>
      </c>
      <c r="G18" s="40">
        <v>2601223.4002005477</v>
      </c>
      <c r="H18" s="60">
        <v>-1.9932150048241892E-2</v>
      </c>
      <c r="I18" s="82">
        <v>2.64074185029292E-2</v>
      </c>
      <c r="J18" s="60">
        <v>1.9852791648444111E-3</v>
      </c>
      <c r="K18" s="40">
        <v>2621893</v>
      </c>
      <c r="L18" s="40">
        <v>2040.439972668079</v>
      </c>
      <c r="M18" s="60">
        <v>-1.7906822648246945E-2</v>
      </c>
      <c r="N18" s="60">
        <v>2.8445231803788662E-2</v>
      </c>
      <c r="O18" s="40">
        <v>2131.5065466241485</v>
      </c>
      <c r="P18" s="40">
        <v>7951</v>
      </c>
      <c r="Q18" s="40">
        <v>-1743.638500901852</v>
      </c>
      <c r="R18" s="40">
        <v>1323</v>
      </c>
      <c r="S18" s="40">
        <v>-579</v>
      </c>
      <c r="T18" s="40">
        <v>-17494.332621634243</v>
      </c>
      <c r="U18" s="40">
        <v>2613481.5354240877</v>
      </c>
    </row>
    <row r="19" spans="1:21" x14ac:dyDescent="0.2">
      <c r="A19" s="33">
        <v>17</v>
      </c>
      <c r="B19" s="5" t="s">
        <v>76</v>
      </c>
      <c r="C19" s="50" t="s">
        <v>11</v>
      </c>
      <c r="D19" s="8" t="s">
        <v>52</v>
      </c>
      <c r="E19" s="40" t="s">
        <v>53</v>
      </c>
      <c r="F19" s="40">
        <v>1107666.2741796081</v>
      </c>
      <c r="G19" s="40">
        <v>1104656.4183447165</v>
      </c>
      <c r="H19" s="60">
        <v>2.7246986347135849E-3</v>
      </c>
      <c r="I19" s="82">
        <v>3.3508422868049413E-2</v>
      </c>
      <c r="J19" s="60">
        <v>-2.0288889123141161E-4</v>
      </c>
      <c r="K19" s="40">
        <v>1144550</v>
      </c>
      <c r="L19" s="40">
        <v>2116.9482180100545</v>
      </c>
      <c r="M19" s="60">
        <v>1.825447935883906E-3</v>
      </c>
      <c r="N19" s="60">
        <v>3.3298590631650082E-2</v>
      </c>
      <c r="O19" s="40">
        <v>900.15689677857335</v>
      </c>
      <c r="P19" s="40">
        <v>7421</v>
      </c>
      <c r="Q19" s="40">
        <v>1549.1129031947144</v>
      </c>
      <c r="R19" s="40">
        <v>601</v>
      </c>
      <c r="S19" s="40">
        <v>-450</v>
      </c>
      <c r="T19" s="40">
        <v>-12995.904560747591</v>
      </c>
      <c r="U19" s="40">
        <v>1141575.3652392258</v>
      </c>
    </row>
    <row r="20" spans="1:21" x14ac:dyDescent="0.2">
      <c r="A20" s="34">
        <v>18</v>
      </c>
      <c r="B20" s="6" t="s">
        <v>76</v>
      </c>
      <c r="C20" s="7" t="s">
        <v>11</v>
      </c>
      <c r="D20" s="36" t="s">
        <v>12</v>
      </c>
      <c r="E20" s="37" t="s">
        <v>13</v>
      </c>
      <c r="F20" s="37">
        <v>2487995.111792367</v>
      </c>
      <c r="G20" s="37">
        <v>2481355.7041105591</v>
      </c>
      <c r="H20" s="61">
        <v>2.6757178226439748E-3</v>
      </c>
      <c r="I20" s="83">
        <v>2.6839124328049968E-2</v>
      </c>
      <c r="J20" s="61">
        <v>-2.7133096485507666E-4</v>
      </c>
      <c r="K20" s="37">
        <v>2554078</v>
      </c>
      <c r="L20" s="37">
        <v>2110.4193894687851</v>
      </c>
      <c r="M20" s="61">
        <v>2.441425565777422E-3</v>
      </c>
      <c r="N20" s="61">
        <v>2.656069856987231E-2</v>
      </c>
      <c r="O20" s="37">
        <v>2068.9206790513504</v>
      </c>
      <c r="P20" s="37">
        <v>17375</v>
      </c>
      <c r="Q20" s="37">
        <v>-1604.3107881853041</v>
      </c>
      <c r="R20" s="37">
        <v>1456</v>
      </c>
      <c r="S20" s="37">
        <v>-14</v>
      </c>
      <c r="T20" s="37">
        <v>-15496.875194989279</v>
      </c>
      <c r="U20" s="37">
        <v>2557862.7346958769</v>
      </c>
    </row>
    <row r="21" spans="1:21" x14ac:dyDescent="0.2">
      <c r="A21" s="33">
        <v>19</v>
      </c>
      <c r="B21" s="62" t="s">
        <v>77</v>
      </c>
      <c r="C21" s="63" t="s">
        <v>100</v>
      </c>
      <c r="D21" s="8" t="s">
        <v>110</v>
      </c>
      <c r="E21" s="40" t="s">
        <v>111</v>
      </c>
      <c r="F21" s="40">
        <v>6333762.3970983513</v>
      </c>
      <c r="G21" s="40">
        <v>6321558.4137266772</v>
      </c>
      <c r="H21" s="60">
        <v>1.930533987501315E-3</v>
      </c>
      <c r="I21" s="82">
        <v>2.8371905840457255E-2</v>
      </c>
      <c r="J21" s="60">
        <v>-1.7884981487992224E-4</v>
      </c>
      <c r="K21" s="40">
        <v>6512298</v>
      </c>
      <c r="L21" s="40">
        <v>1837.7180255476321</v>
      </c>
      <c r="M21" s="60">
        <v>1.609270671839802E-3</v>
      </c>
      <c r="N21" s="60">
        <v>2.8187922392453491E-2</v>
      </c>
      <c r="O21" s="40">
        <v>33244.89420328859</v>
      </c>
      <c r="P21" s="40">
        <v>30176.669325819017</v>
      </c>
      <c r="Q21" s="40">
        <v>26.242132752104453</v>
      </c>
      <c r="R21" s="40">
        <v>3075</v>
      </c>
      <c r="S21" s="40">
        <v>-1883</v>
      </c>
      <c r="T21" s="40">
        <v>-43857.220852728926</v>
      </c>
      <c r="U21" s="40">
        <v>6533080.584809131</v>
      </c>
    </row>
    <row r="22" spans="1:21" x14ac:dyDescent="0.2">
      <c r="A22" s="33">
        <v>20</v>
      </c>
      <c r="B22" s="5" t="s">
        <v>77</v>
      </c>
      <c r="C22" s="50" t="s">
        <v>100</v>
      </c>
      <c r="D22" s="8" t="s">
        <v>112</v>
      </c>
      <c r="E22" s="40" t="s">
        <v>113</v>
      </c>
      <c r="F22" s="40">
        <v>3958302.5253421706</v>
      </c>
      <c r="G22" s="40">
        <v>3936043.1498064985</v>
      </c>
      <c r="H22" s="60">
        <v>5.6552671524361386E-3</v>
      </c>
      <c r="I22" s="82">
        <v>2.7358449518133092E-2</v>
      </c>
      <c r="J22" s="60">
        <v>-5.6266571446075267E-4</v>
      </c>
      <c r="K22" s="40">
        <v>4064307</v>
      </c>
      <c r="L22" s="40">
        <v>2013.8291823892121</v>
      </c>
      <c r="M22" s="60">
        <v>5.0607237999564791E-3</v>
      </c>
      <c r="N22" s="60">
        <v>2.6780286241175011E-2</v>
      </c>
      <c r="O22" s="40">
        <v>10341.155928260223</v>
      </c>
      <c r="P22" s="40">
        <v>22891.876098085195</v>
      </c>
      <c r="Q22" s="40">
        <v>-2329.7340345202219</v>
      </c>
      <c r="R22" s="40">
        <v>2185</v>
      </c>
      <c r="S22" s="40">
        <v>-1549</v>
      </c>
      <c r="T22" s="40">
        <v>-24710.85599492917</v>
      </c>
      <c r="U22" s="40">
        <v>4071135.4419968962</v>
      </c>
    </row>
    <row r="23" spans="1:21" x14ac:dyDescent="0.2">
      <c r="A23" s="34">
        <v>21</v>
      </c>
      <c r="B23" s="6" t="s">
        <v>77</v>
      </c>
      <c r="C23" s="7" t="s">
        <v>100</v>
      </c>
      <c r="D23" s="36" t="s">
        <v>114</v>
      </c>
      <c r="E23" s="37" t="s">
        <v>115</v>
      </c>
      <c r="F23" s="37">
        <v>3679380.359616321</v>
      </c>
      <c r="G23" s="37">
        <v>3717665.6643108041</v>
      </c>
      <c r="H23" s="61">
        <v>-1.0298210799862373E-2</v>
      </c>
      <c r="I23" s="83">
        <v>2.9385034772207882E-2</v>
      </c>
      <c r="J23" s="61">
        <v>1.0552095882004453E-3</v>
      </c>
      <c r="K23" s="37">
        <v>3791496</v>
      </c>
      <c r="L23" s="37">
        <v>2097.3450495392713</v>
      </c>
      <c r="M23" s="61">
        <v>-9.5079386151400991E-3</v>
      </c>
      <c r="N23" s="61">
        <v>3.0471337406217547E-2</v>
      </c>
      <c r="O23" s="37">
        <v>25513.292369296581</v>
      </c>
      <c r="P23" s="37">
        <v>35416.454576095792</v>
      </c>
      <c r="Q23" s="37">
        <v>1031.1954452191139</v>
      </c>
      <c r="R23" s="37">
        <v>1983</v>
      </c>
      <c r="S23" s="37">
        <v>-371</v>
      </c>
      <c r="T23" s="37">
        <v>-41080.016695792707</v>
      </c>
      <c r="U23" s="37">
        <v>3813988.9256948186</v>
      </c>
    </row>
    <row r="24" spans="1:21" x14ac:dyDescent="0.2">
      <c r="A24" s="33">
        <v>22</v>
      </c>
      <c r="B24" s="62" t="s">
        <v>78</v>
      </c>
      <c r="C24" s="63" t="s">
        <v>22</v>
      </c>
      <c r="D24" s="8" t="s">
        <v>23</v>
      </c>
      <c r="E24" s="40" t="s">
        <v>24</v>
      </c>
      <c r="F24" s="40">
        <v>4499925.9008463193</v>
      </c>
      <c r="G24" s="40">
        <v>4562830.0788630908</v>
      </c>
      <c r="H24" s="60">
        <v>-1.378621972099503E-2</v>
      </c>
      <c r="I24" s="82">
        <v>2.6101274472405674E-2</v>
      </c>
      <c r="J24" s="60">
        <v>1.3651904968294492E-3</v>
      </c>
      <c r="K24" s="40">
        <v>4623683</v>
      </c>
      <c r="L24" s="40">
        <v>1867.986206128277</v>
      </c>
      <c r="M24" s="60">
        <v>-1.2305417028203314E-2</v>
      </c>
      <c r="N24" s="60">
        <v>2.7502030451302506E-2</v>
      </c>
      <c r="O24" s="40">
        <v>6977.9273087118863</v>
      </c>
      <c r="P24" s="40">
        <v>21908</v>
      </c>
      <c r="Q24" s="40">
        <v>-341.68587768223574</v>
      </c>
      <c r="R24" s="40">
        <v>1683</v>
      </c>
      <c r="S24" s="40">
        <v>-1118</v>
      </c>
      <c r="T24" s="40">
        <v>-47060.567408962925</v>
      </c>
      <c r="U24" s="40">
        <v>4605731.6740220664</v>
      </c>
    </row>
    <row r="25" spans="1:21" x14ac:dyDescent="0.2">
      <c r="A25" s="33">
        <v>23</v>
      </c>
      <c r="B25" s="5" t="s">
        <v>78</v>
      </c>
      <c r="C25" s="50" t="s">
        <v>22</v>
      </c>
      <c r="D25" s="8" t="s">
        <v>27</v>
      </c>
      <c r="E25" s="40" t="s">
        <v>28</v>
      </c>
      <c r="F25" s="40">
        <v>4212337.5116728945</v>
      </c>
      <c r="G25" s="40">
        <v>4065260.4169568871</v>
      </c>
      <c r="H25" s="60">
        <v>3.6179009369860848E-2</v>
      </c>
      <c r="I25" s="82">
        <v>2.5781265511352448E-2</v>
      </c>
      <c r="J25" s="60">
        <v>-5.0000000000000001E-3</v>
      </c>
      <c r="K25" s="40">
        <v>4299332</v>
      </c>
      <c r="L25" s="40">
        <v>2022.7498096587308</v>
      </c>
      <c r="M25" s="60">
        <v>3.1221524996190908E-2</v>
      </c>
      <c r="N25" s="60">
        <v>2.0652307201413311E-2</v>
      </c>
      <c r="O25" s="40">
        <v>3850.9963807278887</v>
      </c>
      <c r="P25" s="40">
        <v>12123</v>
      </c>
      <c r="Q25" s="40">
        <v>3646.7701202338662</v>
      </c>
      <c r="R25" s="40">
        <v>1614</v>
      </c>
      <c r="S25" s="40">
        <v>-1212</v>
      </c>
      <c r="T25" s="40">
        <v>-21388.966813034716</v>
      </c>
      <c r="U25" s="40">
        <v>4297965.7996879276</v>
      </c>
    </row>
    <row r="26" spans="1:21" x14ac:dyDescent="0.2">
      <c r="A26" s="33">
        <v>24</v>
      </c>
      <c r="B26" s="5" t="s">
        <v>78</v>
      </c>
      <c r="C26" s="50" t="s">
        <v>22</v>
      </c>
      <c r="D26" s="8" t="s">
        <v>29</v>
      </c>
      <c r="E26" s="40" t="s">
        <v>30</v>
      </c>
      <c r="F26" s="40">
        <v>3182556.6001093527</v>
      </c>
      <c r="G26" s="40">
        <v>3103163.7658125488</v>
      </c>
      <c r="H26" s="60">
        <v>2.5584480964708334E-2</v>
      </c>
      <c r="I26" s="82">
        <v>2.6604961873286516E-2</v>
      </c>
      <c r="J26" s="60">
        <v>-2.8294359898031279E-3</v>
      </c>
      <c r="K26" s="40">
        <v>3257984</v>
      </c>
      <c r="L26" s="40">
        <v>1833.8977182979977</v>
      </c>
      <c r="M26" s="60">
        <v>2.2756841033343411E-2</v>
      </c>
      <c r="N26" s="60">
        <v>2.3700254031006285E-2</v>
      </c>
      <c r="O26" s="40">
        <v>2969.1139763855922</v>
      </c>
      <c r="P26" s="40">
        <v>24096</v>
      </c>
      <c r="Q26" s="40">
        <v>10003.139455793646</v>
      </c>
      <c r="R26" s="40">
        <v>1200</v>
      </c>
      <c r="S26" s="40">
        <v>-577</v>
      </c>
      <c r="T26" s="40">
        <v>-37148.198077020315</v>
      </c>
      <c r="U26" s="40">
        <v>3258527.0553551586</v>
      </c>
    </row>
    <row r="27" spans="1:21" x14ac:dyDescent="0.2">
      <c r="A27" s="34">
        <v>25</v>
      </c>
      <c r="B27" s="6" t="s">
        <v>78</v>
      </c>
      <c r="C27" s="7" t="s">
        <v>22</v>
      </c>
      <c r="D27" s="36" t="s">
        <v>116</v>
      </c>
      <c r="E27" s="37" t="s">
        <v>117</v>
      </c>
      <c r="F27" s="37">
        <v>8497038.5698243901</v>
      </c>
      <c r="G27" s="37">
        <v>8634412.1873353366</v>
      </c>
      <c r="H27" s="61">
        <v>-1.5910013852760141E-2</v>
      </c>
      <c r="I27" s="83">
        <v>2.4394614129743537E-2</v>
      </c>
      <c r="J27" s="61">
        <v>1.5502331903369359E-3</v>
      </c>
      <c r="K27" s="37">
        <v>8717814</v>
      </c>
      <c r="L27" s="37">
        <v>1842.1253671305976</v>
      </c>
      <c r="M27" s="61">
        <v>-1.3976161886965488E-2</v>
      </c>
      <c r="N27" s="61">
        <v>2.5982632462050015E-2</v>
      </c>
      <c r="O27" s="37">
        <v>59293.2001197758</v>
      </c>
      <c r="P27" s="37">
        <v>43896</v>
      </c>
      <c r="Q27" s="37">
        <v>13209.956586522458</v>
      </c>
      <c r="R27" s="37">
        <v>2710</v>
      </c>
      <c r="S27" s="37">
        <v>-4019</v>
      </c>
      <c r="T27" s="37">
        <v>-70591.63309731317</v>
      </c>
      <c r="U27" s="37">
        <v>8762312.5236089863</v>
      </c>
    </row>
    <row r="28" spans="1:21" x14ac:dyDescent="0.2">
      <c r="A28" s="33">
        <v>26</v>
      </c>
      <c r="B28" s="62" t="s">
        <v>79</v>
      </c>
      <c r="C28" s="63" t="s">
        <v>101</v>
      </c>
      <c r="D28" s="8" t="s">
        <v>35</v>
      </c>
      <c r="E28" s="40" t="s">
        <v>118</v>
      </c>
      <c r="F28" s="40">
        <v>4181593.8469685744</v>
      </c>
      <c r="G28" s="40">
        <v>4214711.0771573326</v>
      </c>
      <c r="H28" s="60">
        <v>-7.8575327187301314E-3</v>
      </c>
      <c r="I28" s="82">
        <v>2.800485512790753E-2</v>
      </c>
      <c r="J28" s="60">
        <v>7.9654384329915775E-4</v>
      </c>
      <c r="K28" s="40">
        <v>4302123</v>
      </c>
      <c r="L28" s="40">
        <v>1981.0639678022546</v>
      </c>
      <c r="M28" s="60">
        <v>-7.1752114640816211E-3</v>
      </c>
      <c r="N28" s="60">
        <v>2.882373502601232E-2</v>
      </c>
      <c r="O28" s="40">
        <v>5028.1372347852875</v>
      </c>
      <c r="P28" s="40">
        <v>31736.08359887774</v>
      </c>
      <c r="Q28" s="40">
        <v>-1302.9207144746488</v>
      </c>
      <c r="R28" s="40">
        <v>2158</v>
      </c>
      <c r="S28" s="40">
        <v>-419</v>
      </c>
      <c r="T28" s="40">
        <v>-40646.915706684158</v>
      </c>
      <c r="U28" s="40">
        <v>4298676.3844125047</v>
      </c>
    </row>
    <row r="29" spans="1:21" x14ac:dyDescent="0.2">
      <c r="A29" s="33">
        <v>27</v>
      </c>
      <c r="B29" s="5" t="s">
        <v>79</v>
      </c>
      <c r="C29" s="50" t="s">
        <v>101</v>
      </c>
      <c r="D29" s="8" t="s">
        <v>25</v>
      </c>
      <c r="E29" s="40" t="s">
        <v>26</v>
      </c>
      <c r="F29" s="40">
        <v>3971086.7736180262</v>
      </c>
      <c r="G29" s="40">
        <v>4000352.2229063404</v>
      </c>
      <c r="H29" s="60">
        <v>-7.3157181312030195E-3</v>
      </c>
      <c r="I29" s="82">
        <v>2.8588494197260762E-2</v>
      </c>
      <c r="J29" s="60">
        <v>7.4771541477951491E-4</v>
      </c>
      <c r="K29" s="40">
        <v>4087668</v>
      </c>
      <c r="L29" s="40">
        <v>1997.6925925230059</v>
      </c>
      <c r="M29" s="60">
        <v>-6.7351009014493535E-3</v>
      </c>
      <c r="N29" s="60">
        <v>2.935751169087597E-2</v>
      </c>
      <c r="O29" s="40">
        <v>14700.464012630522</v>
      </c>
      <c r="P29" s="40">
        <v>37905</v>
      </c>
      <c r="Q29" s="40">
        <v>1373.1437744269679</v>
      </c>
      <c r="R29" s="40">
        <v>2133</v>
      </c>
      <c r="S29" s="40">
        <v>-10</v>
      </c>
      <c r="T29" s="40">
        <v>-24628.237807528451</v>
      </c>
      <c r="U29" s="40">
        <v>4119141.3699795292</v>
      </c>
    </row>
    <row r="30" spans="1:21" x14ac:dyDescent="0.2">
      <c r="A30" s="33">
        <v>28</v>
      </c>
      <c r="B30" s="5" t="s">
        <v>79</v>
      </c>
      <c r="C30" s="50" t="s">
        <v>101</v>
      </c>
      <c r="D30" s="8" t="s">
        <v>119</v>
      </c>
      <c r="E30" s="40" t="s">
        <v>120</v>
      </c>
      <c r="F30" s="40">
        <v>6286298.5759897782</v>
      </c>
      <c r="G30" s="40">
        <v>6020792.6885959711</v>
      </c>
      <c r="H30" s="60">
        <v>4.4098161342891462E-2</v>
      </c>
      <c r="I30" s="82">
        <v>2.7942793090020818E-2</v>
      </c>
      <c r="J30" s="60">
        <v>-5.0000000000000001E-3</v>
      </c>
      <c r="K30" s="40">
        <v>6429646</v>
      </c>
      <c r="L30" s="40">
        <v>2026.6874091976717</v>
      </c>
      <c r="M30" s="60">
        <v>3.8780292387810222E-2</v>
      </c>
      <c r="N30" s="60">
        <v>2.2803152328419563E-2</v>
      </c>
      <c r="O30" s="40">
        <v>23639.680676766402</v>
      </c>
      <c r="P30" s="40">
        <v>51531.234801725856</v>
      </c>
      <c r="Q30" s="40">
        <v>-1354.8452864436233</v>
      </c>
      <c r="R30" s="40">
        <v>2729</v>
      </c>
      <c r="S30" s="40">
        <v>-1362</v>
      </c>
      <c r="T30" s="40">
        <v>-79043.468834242085</v>
      </c>
      <c r="U30" s="40">
        <v>6425785.6013578065</v>
      </c>
    </row>
    <row r="31" spans="1:21" x14ac:dyDescent="0.2">
      <c r="A31" s="34">
        <v>29</v>
      </c>
      <c r="B31" s="6" t="s">
        <v>79</v>
      </c>
      <c r="C31" s="7" t="s">
        <v>101</v>
      </c>
      <c r="D31" s="36" t="s">
        <v>121</v>
      </c>
      <c r="E31" s="37" t="s">
        <v>122</v>
      </c>
      <c r="F31" s="37">
        <v>4279977.700204378</v>
      </c>
      <c r="G31" s="37">
        <v>4368669.5738699436</v>
      </c>
      <c r="H31" s="61">
        <v>-2.0301804054042694E-2</v>
      </c>
      <c r="I31" s="83">
        <v>2.880448846867141E-2</v>
      </c>
      <c r="J31" s="61">
        <v>2.0502758896246307E-3</v>
      </c>
      <c r="K31" s="37">
        <v>4412288</v>
      </c>
      <c r="L31" s="37">
        <v>1749.4156057511493</v>
      </c>
      <c r="M31" s="61">
        <v>-1.8494556441091325E-2</v>
      </c>
      <c r="N31" s="61">
        <v>3.0913782515573418E-2</v>
      </c>
      <c r="O31" s="37">
        <v>6335.8142368161662</v>
      </c>
      <c r="P31" s="37">
        <v>30661.681599396405</v>
      </c>
      <c r="Q31" s="37">
        <v>2785.4893470432858</v>
      </c>
      <c r="R31" s="37">
        <v>2168</v>
      </c>
      <c r="S31" s="37">
        <v>-825</v>
      </c>
      <c r="T31" s="37">
        <v>-32100.639176019504</v>
      </c>
      <c r="U31" s="37">
        <v>4421313.3460072363</v>
      </c>
    </row>
    <row r="32" spans="1:21" x14ac:dyDescent="0.2">
      <c r="A32" s="33">
        <v>30</v>
      </c>
      <c r="B32" s="62" t="s">
        <v>80</v>
      </c>
      <c r="C32" s="63" t="s">
        <v>102</v>
      </c>
      <c r="D32" s="8" t="s">
        <v>33</v>
      </c>
      <c r="E32" s="40" t="s">
        <v>34</v>
      </c>
      <c r="F32" s="40">
        <v>1876180.4293406252</v>
      </c>
      <c r="G32" s="40">
        <v>1887868.9612473673</v>
      </c>
      <c r="H32" s="60">
        <v>-6.1913894166781835E-3</v>
      </c>
      <c r="I32" s="82">
        <v>3.053134435730322E-2</v>
      </c>
      <c r="J32" s="60">
        <v>6.5679800999512983E-4</v>
      </c>
      <c r="K32" s="40">
        <v>1934733</v>
      </c>
      <c r="L32" s="40">
        <v>1903.6958080812087</v>
      </c>
      <c r="M32" s="60">
        <v>-5.9153081726069923E-3</v>
      </c>
      <c r="N32" s="60">
        <v>3.1208390058707014E-2</v>
      </c>
      <c r="O32" s="40">
        <v>3731.5642527013279</v>
      </c>
      <c r="P32" s="40">
        <v>13795</v>
      </c>
      <c r="Q32" s="40">
        <v>1267.5794984861643</v>
      </c>
      <c r="R32" s="40">
        <v>1006</v>
      </c>
      <c r="S32" s="40">
        <v>-863</v>
      </c>
      <c r="T32" s="40">
        <v>-17694.109141116911</v>
      </c>
      <c r="U32" s="40">
        <v>1935976.0346100705</v>
      </c>
    </row>
    <row r="33" spans="1:21" x14ac:dyDescent="0.2">
      <c r="A33" s="33">
        <v>31</v>
      </c>
      <c r="B33" s="5" t="s">
        <v>80</v>
      </c>
      <c r="C33" s="50" t="s">
        <v>102</v>
      </c>
      <c r="D33" s="8" t="s">
        <v>38</v>
      </c>
      <c r="E33" s="40" t="s">
        <v>39</v>
      </c>
      <c r="F33" s="40">
        <v>2087628.5989271977</v>
      </c>
      <c r="G33" s="40">
        <v>2124014.2980696904</v>
      </c>
      <c r="H33" s="60">
        <v>-1.7130628157993155E-2</v>
      </c>
      <c r="I33" s="82">
        <v>2.7804187220856869E-2</v>
      </c>
      <c r="J33" s="60">
        <v>1.721698745739686E-3</v>
      </c>
      <c r="K33" s="40">
        <v>2149368</v>
      </c>
      <c r="L33" s="40">
        <v>1950.4719930983558</v>
      </c>
      <c r="M33" s="60">
        <v>-1.5524756469728396E-2</v>
      </c>
      <c r="N33" s="60">
        <v>2.9573939111836811E-2</v>
      </c>
      <c r="O33" s="40">
        <v>1717.506592336711</v>
      </c>
      <c r="P33" s="40">
        <v>13551</v>
      </c>
      <c r="Q33" s="40">
        <v>-320.0060609605232</v>
      </c>
      <c r="R33" s="40">
        <v>944</v>
      </c>
      <c r="S33" s="40">
        <v>-254</v>
      </c>
      <c r="T33" s="40">
        <v>-12789.115565302009</v>
      </c>
      <c r="U33" s="40">
        <v>2152217.384966074</v>
      </c>
    </row>
    <row r="34" spans="1:21" x14ac:dyDescent="0.2">
      <c r="A34" s="33">
        <v>32</v>
      </c>
      <c r="B34" s="5" t="s">
        <v>80</v>
      </c>
      <c r="C34" s="50" t="s">
        <v>102</v>
      </c>
      <c r="D34" s="8" t="s">
        <v>40</v>
      </c>
      <c r="E34" s="40" t="s">
        <v>41</v>
      </c>
      <c r="F34" s="40">
        <v>1336029.8786263133</v>
      </c>
      <c r="G34" s="40">
        <v>1337220.1497023869</v>
      </c>
      <c r="H34" s="60">
        <v>-8.9010854072046897E-4</v>
      </c>
      <c r="I34" s="82">
        <v>3.236509935300886E-2</v>
      </c>
      <c r="J34" s="60">
        <v>1.4935006983121104E-4</v>
      </c>
      <c r="K34" s="40">
        <v>1379477</v>
      </c>
      <c r="L34" s="40">
        <v>2257.7559984337827</v>
      </c>
      <c r="M34" s="60">
        <v>-1.3440931929779021E-3</v>
      </c>
      <c r="N34" s="60">
        <v>3.2519573153826808E-2</v>
      </c>
      <c r="O34" s="40">
        <v>6575.7606145139362</v>
      </c>
      <c r="P34" s="40">
        <v>13982</v>
      </c>
      <c r="Q34" s="40">
        <v>-539.63835114111714</v>
      </c>
      <c r="R34" s="40">
        <v>692</v>
      </c>
      <c r="S34" s="40">
        <v>-555</v>
      </c>
      <c r="T34" s="40">
        <v>-7776.1479646633761</v>
      </c>
      <c r="U34" s="40">
        <v>1391855.9742987095</v>
      </c>
    </row>
    <row r="35" spans="1:21" x14ac:dyDescent="0.2">
      <c r="A35" s="33">
        <v>33</v>
      </c>
      <c r="B35" s="5" t="s">
        <v>80</v>
      </c>
      <c r="C35" s="50" t="s">
        <v>102</v>
      </c>
      <c r="D35" s="8" t="s">
        <v>42</v>
      </c>
      <c r="E35" s="40" t="s">
        <v>43</v>
      </c>
      <c r="F35" s="40">
        <v>2737587.4571682177</v>
      </c>
      <c r="G35" s="40">
        <v>2662323.3684093244</v>
      </c>
      <c r="H35" s="60">
        <v>2.8270077801954452E-2</v>
      </c>
      <c r="I35" s="82">
        <v>2.9996624941298088E-2</v>
      </c>
      <c r="J35" s="60">
        <v>-3.9215746336498467E-3</v>
      </c>
      <c r="K35" s="40">
        <v>2808648</v>
      </c>
      <c r="L35" s="40">
        <v>2153.7737271413093</v>
      </c>
      <c r="M35" s="60">
        <v>2.3812329340675564E-2</v>
      </c>
      <c r="N35" s="60">
        <v>2.5957359881129793E-2</v>
      </c>
      <c r="O35" s="40">
        <v>38550.742742181617</v>
      </c>
      <c r="P35" s="40">
        <v>16712</v>
      </c>
      <c r="Q35" s="40">
        <v>-936.18680855934861</v>
      </c>
      <c r="R35" s="40">
        <v>1323</v>
      </c>
      <c r="S35" s="40">
        <v>-933</v>
      </c>
      <c r="T35" s="40">
        <v>-12554.711627537041</v>
      </c>
      <c r="U35" s="40">
        <v>2850809.8443060853</v>
      </c>
    </row>
    <row r="36" spans="1:21" x14ac:dyDescent="0.2">
      <c r="A36" s="33">
        <v>34</v>
      </c>
      <c r="B36" s="5" t="s">
        <v>80</v>
      </c>
      <c r="C36" s="50" t="s">
        <v>102</v>
      </c>
      <c r="D36" s="8" t="s">
        <v>31</v>
      </c>
      <c r="E36" s="40" t="s">
        <v>32</v>
      </c>
      <c r="F36" s="40">
        <v>1745654.1316332612</v>
      </c>
      <c r="G36" s="40">
        <v>1730601.6009722706</v>
      </c>
      <c r="H36" s="60">
        <v>8.6978601270990552E-3</v>
      </c>
      <c r="I36" s="82">
        <v>2.7613990592381173E-2</v>
      </c>
      <c r="J36" s="60">
        <v>-8.6390475227435823E-4</v>
      </c>
      <c r="K36" s="40">
        <v>1792309</v>
      </c>
      <c r="L36" s="40">
        <v>2146.8492489912755</v>
      </c>
      <c r="M36" s="60">
        <v>7.7677438787233655E-3</v>
      </c>
      <c r="N36" s="60">
        <v>2.6726295616811502E-2</v>
      </c>
      <c r="O36" s="40">
        <v>1486.0067389926335</v>
      </c>
      <c r="P36" s="40">
        <v>19783</v>
      </c>
      <c r="Q36" s="40">
        <v>-748.50326708143496</v>
      </c>
      <c r="R36" s="40">
        <v>879</v>
      </c>
      <c r="S36" s="40">
        <v>-601</v>
      </c>
      <c r="T36" s="40">
        <v>-12368.671266184234</v>
      </c>
      <c r="U36" s="40">
        <v>1800738.832205727</v>
      </c>
    </row>
    <row r="37" spans="1:21" x14ac:dyDescent="0.2">
      <c r="A37" s="33">
        <v>35</v>
      </c>
      <c r="B37" s="5" t="s">
        <v>80</v>
      </c>
      <c r="C37" s="50" t="s">
        <v>102</v>
      </c>
      <c r="D37" s="8" t="s">
        <v>44</v>
      </c>
      <c r="E37" s="40" t="s">
        <v>45</v>
      </c>
      <c r="F37" s="40">
        <v>1292740.9486778507</v>
      </c>
      <c r="G37" s="40">
        <v>1305611.9696536502</v>
      </c>
      <c r="H37" s="60">
        <v>-9.8582283825215944E-3</v>
      </c>
      <c r="I37" s="82">
        <v>3.0498991316620649E-2</v>
      </c>
      <c r="J37" s="60">
        <v>1.0249356022413501E-3</v>
      </c>
      <c r="K37" s="40">
        <v>1333534</v>
      </c>
      <c r="L37" s="40">
        <v>1904.0246864687826</v>
      </c>
      <c r="M37" s="60">
        <v>-9.2346506823627328E-3</v>
      </c>
      <c r="N37" s="60">
        <v>3.1555472396747719E-2</v>
      </c>
      <c r="O37" s="40">
        <v>1109.4760048118626</v>
      </c>
      <c r="P37" s="40">
        <v>7752</v>
      </c>
      <c r="Q37" s="40">
        <v>204.67864903482507</v>
      </c>
      <c r="R37" s="40">
        <v>697</v>
      </c>
      <c r="S37" s="40">
        <v>-25</v>
      </c>
      <c r="T37" s="40">
        <v>-17496.289135040686</v>
      </c>
      <c r="U37" s="40">
        <v>1325775.865518806</v>
      </c>
    </row>
    <row r="38" spans="1:21" x14ac:dyDescent="0.2">
      <c r="A38" s="33">
        <v>36</v>
      </c>
      <c r="B38" s="5" t="s">
        <v>80</v>
      </c>
      <c r="C38" s="50" t="s">
        <v>102</v>
      </c>
      <c r="D38" s="8" t="s">
        <v>46</v>
      </c>
      <c r="E38" s="40" t="s">
        <v>47</v>
      </c>
      <c r="F38" s="40">
        <v>1280076.9942438556</v>
      </c>
      <c r="G38" s="40">
        <v>1272484.9205517157</v>
      </c>
      <c r="H38" s="60">
        <v>5.9663368653894988E-3</v>
      </c>
      <c r="I38" s="82">
        <v>3.0866297610551017E-2</v>
      </c>
      <c r="J38" s="60">
        <v>-5.5202691135358695E-4</v>
      </c>
      <c r="K38" s="40">
        <v>1318860</v>
      </c>
      <c r="L38" s="40">
        <v>2158.2990940580794</v>
      </c>
      <c r="M38" s="60">
        <v>4.9653598395373866E-3</v>
      </c>
      <c r="N38" s="60">
        <v>3.02974008052177E-2</v>
      </c>
      <c r="O38" s="40">
        <v>1082.6693520111128</v>
      </c>
      <c r="P38" s="40">
        <v>26178</v>
      </c>
      <c r="Q38" s="40">
        <v>-677.35336421787702</v>
      </c>
      <c r="R38" s="40">
        <v>672</v>
      </c>
      <c r="S38" s="40">
        <v>0</v>
      </c>
      <c r="T38" s="40">
        <v>-16175.947526367821</v>
      </c>
      <c r="U38" s="40">
        <v>1329939.3684614254</v>
      </c>
    </row>
    <row r="39" spans="1:21" x14ac:dyDescent="0.2">
      <c r="D39" s="65"/>
      <c r="F39" s="52"/>
      <c r="G39" s="52"/>
      <c r="H39" s="66"/>
      <c r="I39" s="66"/>
      <c r="J39" s="66"/>
      <c r="K39" s="66"/>
      <c r="L39" s="52"/>
      <c r="M39" s="52"/>
      <c r="N39" s="66"/>
      <c r="O39" s="66"/>
      <c r="P39" s="66"/>
      <c r="Q39" s="66"/>
      <c r="R39" s="52"/>
      <c r="S39" s="66"/>
      <c r="T39" s="52"/>
    </row>
    <row r="40" spans="1:21" ht="63.75" x14ac:dyDescent="0.2">
      <c r="A40" s="57" t="s">
        <v>73</v>
      </c>
      <c r="B40" s="67" t="s">
        <v>96</v>
      </c>
      <c r="C40" s="67" t="s">
        <v>97</v>
      </c>
      <c r="D40" s="68" t="s">
        <v>72</v>
      </c>
      <c r="E40" s="58" t="s">
        <v>0</v>
      </c>
      <c r="F40" s="69" t="s">
        <v>134</v>
      </c>
      <c r="G40" s="69" t="s">
        <v>147</v>
      </c>
      <c r="H40" s="70" t="s">
        <v>148</v>
      </c>
      <c r="I40" s="85" t="s">
        <v>149</v>
      </c>
      <c r="J40" s="70" t="s">
        <v>150</v>
      </c>
      <c r="K40" s="70" t="s">
        <v>151</v>
      </c>
      <c r="L40" s="69" t="s">
        <v>152</v>
      </c>
      <c r="M40" s="69" t="s">
        <v>153</v>
      </c>
      <c r="N40" s="70" t="s">
        <v>154</v>
      </c>
      <c r="O40" s="59" t="s">
        <v>155</v>
      </c>
      <c r="P40" s="59" t="s">
        <v>156</v>
      </c>
      <c r="Q40" s="59" t="s">
        <v>157</v>
      </c>
      <c r="R40" s="70" t="s">
        <v>158</v>
      </c>
      <c r="S40" s="59" t="s">
        <v>159</v>
      </c>
      <c r="T40" s="59" t="s">
        <v>160</v>
      </c>
      <c r="U40" s="59" t="s">
        <v>161</v>
      </c>
    </row>
    <row r="41" spans="1:21" x14ac:dyDescent="0.2">
      <c r="A41" s="55" t="e">
        <v>#REF!</v>
      </c>
      <c r="B41" s="55"/>
      <c r="C41" s="55"/>
      <c r="D41" s="8" t="s">
        <v>74</v>
      </c>
      <c r="E41" s="40" t="s">
        <v>98</v>
      </c>
      <c r="F41" s="71">
        <v>19326798.172558185</v>
      </c>
      <c r="G41" s="71">
        <v>19435768.633679263</v>
      </c>
      <c r="H41" s="72">
        <v>-5.6066967648631394E-3</v>
      </c>
      <c r="I41" s="84">
        <v>2.6785855416086468E-2</v>
      </c>
      <c r="J41" s="72">
        <v>5.5310112836259862E-4</v>
      </c>
      <c r="K41" s="71">
        <v>19855459</v>
      </c>
      <c r="L41" s="71">
        <v>2136.0774651508259</v>
      </c>
      <c r="M41" s="72">
        <v>-5.0081399363247625E-3</v>
      </c>
      <c r="N41" s="72">
        <v>2.7353771831303719E-2</v>
      </c>
      <c r="O41" s="71">
        <v>21929.126293069494</v>
      </c>
      <c r="P41" s="71">
        <v>133872</v>
      </c>
      <c r="Q41" s="71">
        <v>-10236.460565298985</v>
      </c>
      <c r="R41" s="71">
        <v>10456</v>
      </c>
      <c r="S41" s="71">
        <v>-5955</v>
      </c>
      <c r="T41" s="71">
        <v>-117141.52720811608</v>
      </c>
      <c r="U41" s="71">
        <v>19888383.138519656</v>
      </c>
    </row>
    <row r="42" spans="1:21" x14ac:dyDescent="0.2">
      <c r="A42" s="55">
        <v>2</v>
      </c>
      <c r="B42" s="55"/>
      <c r="C42" s="55"/>
      <c r="D42" s="8" t="s">
        <v>75</v>
      </c>
      <c r="E42" s="40" t="s">
        <v>99</v>
      </c>
      <c r="F42" s="71">
        <v>17328408.689308003</v>
      </c>
      <c r="G42" s="71">
        <v>17118891.505581863</v>
      </c>
      <c r="H42" s="72">
        <v>1.2238945708477944E-2</v>
      </c>
      <c r="I42" s="84">
        <v>2.7075711895868881E-2</v>
      </c>
      <c r="J42" s="72">
        <v>-1.2369480053306958E-3</v>
      </c>
      <c r="K42" s="71">
        <v>17775573</v>
      </c>
      <c r="L42" s="71">
        <v>2222.6126221952122</v>
      </c>
      <c r="M42" s="72">
        <v>1.1008956644939394E-2</v>
      </c>
      <c r="N42" s="72">
        <v>2.5805272642715815E-2</v>
      </c>
      <c r="O42" s="71">
        <v>14383.708285519908</v>
      </c>
      <c r="P42" s="71">
        <v>121110</v>
      </c>
      <c r="Q42" s="71">
        <v>-6601.3609512476514</v>
      </c>
      <c r="R42" s="71">
        <v>8703</v>
      </c>
      <c r="S42" s="71">
        <v>-2020</v>
      </c>
      <c r="T42" s="71">
        <v>-105066.9701975541</v>
      </c>
      <c r="U42" s="71">
        <v>17806081.377136718</v>
      </c>
    </row>
    <row r="43" spans="1:21" x14ac:dyDescent="0.2">
      <c r="A43" s="55">
        <v>3</v>
      </c>
      <c r="B43" s="55"/>
      <c r="C43" s="55"/>
      <c r="D43" s="8" t="s">
        <v>76</v>
      </c>
      <c r="E43" s="40" t="s">
        <v>11</v>
      </c>
      <c r="F43" s="71">
        <v>23672633.799510095</v>
      </c>
      <c r="G43" s="71">
        <v>23945755.856904738</v>
      </c>
      <c r="H43" s="72">
        <v>-1.1405864948543232E-2</v>
      </c>
      <c r="I43" s="84">
        <v>2.7020231416150731E-2</v>
      </c>
      <c r="J43" s="72">
        <v>1.2749591912921687E-3</v>
      </c>
      <c r="K43" s="71">
        <v>24343271</v>
      </c>
      <c r="L43" s="71">
        <v>2019.8690884269215</v>
      </c>
      <c r="M43" s="72">
        <v>-1.0078425217603382E-2</v>
      </c>
      <c r="N43" s="72">
        <v>2.8329640299837866E-2</v>
      </c>
      <c r="O43" s="71">
        <v>40630.930779545</v>
      </c>
      <c r="P43" s="71">
        <v>170354</v>
      </c>
      <c r="Q43" s="71">
        <v>-8159.4997278847195</v>
      </c>
      <c r="R43" s="71">
        <v>12690</v>
      </c>
      <c r="S43" s="71">
        <v>-5323</v>
      </c>
      <c r="T43" s="71">
        <v>-145170.10718508004</v>
      </c>
      <c r="U43" s="71">
        <v>24408293.32386658</v>
      </c>
    </row>
    <row r="44" spans="1:21" x14ac:dyDescent="0.2">
      <c r="A44" s="55">
        <v>4</v>
      </c>
      <c r="B44" s="55"/>
      <c r="C44" s="55"/>
      <c r="D44" s="8" t="s">
        <v>77</v>
      </c>
      <c r="E44" s="40" t="s">
        <v>100</v>
      </c>
      <c r="F44" s="71">
        <v>13971445.282056842</v>
      </c>
      <c r="G44" s="71">
        <v>13975267.227843979</v>
      </c>
      <c r="H44" s="72">
        <v>-2.7347926338916473E-4</v>
      </c>
      <c r="I44" s="84">
        <v>2.8351587253438781E-2</v>
      </c>
      <c r="J44" s="72">
        <v>3.7798210026140922E-5</v>
      </c>
      <c r="K44" s="71">
        <v>14368101</v>
      </c>
      <c r="L44" s="71">
        <v>1949.6325747885476</v>
      </c>
      <c r="M44" s="72">
        <v>-3.8037703894011621E-4</v>
      </c>
      <c r="N44" s="72">
        <v>2.8390457102714484E-2</v>
      </c>
      <c r="O44" s="71">
        <v>69099.342500845392</v>
      </c>
      <c r="P44" s="71">
        <v>88485</v>
      </c>
      <c r="Q44" s="71">
        <v>-1272.2964565490038</v>
      </c>
      <c r="R44" s="71">
        <v>7243</v>
      </c>
      <c r="S44" s="71">
        <v>-3803</v>
      </c>
      <c r="T44" s="71">
        <v>-109648.09354345081</v>
      </c>
      <c r="U44" s="71">
        <v>14418204.952500844</v>
      </c>
    </row>
    <row r="45" spans="1:21" x14ac:dyDescent="0.2">
      <c r="A45" s="55">
        <v>5</v>
      </c>
      <c r="B45" s="55"/>
      <c r="C45" s="55"/>
      <c r="D45" s="8" t="s">
        <v>78</v>
      </c>
      <c r="E45" s="40" t="s">
        <v>22</v>
      </c>
      <c r="F45" s="71">
        <v>20391858.582452957</v>
      </c>
      <c r="G45" s="71">
        <v>20365666.448967867</v>
      </c>
      <c r="H45" s="72">
        <v>1.2860926280375828E-3</v>
      </c>
      <c r="I45" s="84">
        <v>2.5402636298340386E-2</v>
      </c>
      <c r="J45" s="72">
        <v>-5.2858060918914429E-4</v>
      </c>
      <c r="K45" s="71">
        <v>20898813</v>
      </c>
      <c r="L45" s="71">
        <v>1881.1281266654155</v>
      </c>
      <c r="M45" s="72">
        <v>1.0291361018517353E-3</v>
      </c>
      <c r="N45" s="72">
        <v>2.4860628348181812E-2</v>
      </c>
      <c r="O45" s="71">
        <v>73091.237785601174</v>
      </c>
      <c r="P45" s="71">
        <v>102023</v>
      </c>
      <c r="Q45" s="71">
        <v>26518.180284867733</v>
      </c>
      <c r="R45" s="71">
        <v>7207</v>
      </c>
      <c r="S45" s="71">
        <v>-6926</v>
      </c>
      <c r="T45" s="71">
        <v>-176189.36539633112</v>
      </c>
      <c r="U45" s="71">
        <v>20924537.052674137</v>
      </c>
    </row>
    <row r="46" spans="1:21" x14ac:dyDescent="0.2">
      <c r="A46" s="55">
        <v>6</v>
      </c>
      <c r="B46" s="55"/>
      <c r="C46" s="55"/>
      <c r="D46" s="8" t="s">
        <v>79</v>
      </c>
      <c r="E46" s="40" t="s">
        <v>101</v>
      </c>
      <c r="F46" s="71">
        <v>18718956.896780759</v>
      </c>
      <c r="G46" s="71">
        <v>18604525.562529586</v>
      </c>
      <c r="H46" s="72">
        <v>6.1507257396362647E-3</v>
      </c>
      <c r="I46" s="84">
        <v>2.8290659181241962E-2</v>
      </c>
      <c r="J46" s="72">
        <v>-8.7297720201007234E-4</v>
      </c>
      <c r="K46" s="71">
        <v>19231725</v>
      </c>
      <c r="L46" s="71">
        <v>1940.1572064816803</v>
      </c>
      <c r="M46" s="72">
        <v>5.1262954683517492E-3</v>
      </c>
      <c r="N46" s="72">
        <v>2.739298487873687E-2</v>
      </c>
      <c r="O46" s="71">
        <v>49704.096160998379</v>
      </c>
      <c r="P46" s="71">
        <v>151834</v>
      </c>
      <c r="Q46" s="71">
        <v>1500.8671205519815</v>
      </c>
      <c r="R46" s="71">
        <v>9188</v>
      </c>
      <c r="S46" s="71">
        <v>-2616</v>
      </c>
      <c r="T46" s="71">
        <v>-176419.26152447419</v>
      </c>
      <c r="U46" s="71">
        <v>19264916.701757077</v>
      </c>
    </row>
    <row r="47" spans="1:21" x14ac:dyDescent="0.2">
      <c r="A47" s="55">
        <v>7</v>
      </c>
      <c r="B47" s="55"/>
      <c r="C47" s="55"/>
      <c r="D47" s="8" t="s">
        <v>80</v>
      </c>
      <c r="E47" s="40" t="s">
        <v>102</v>
      </c>
      <c r="F47" s="71">
        <v>12355898.438617323</v>
      </c>
      <c r="G47" s="71">
        <v>12320125.268606404</v>
      </c>
      <c r="H47" s="72">
        <v>2.9036368730823714E-3</v>
      </c>
      <c r="I47" s="84">
        <v>2.976952766055363E-2</v>
      </c>
      <c r="J47" s="72">
        <v>-5.3433232128108354E-4</v>
      </c>
      <c r="K47" s="71">
        <v>12716929</v>
      </c>
      <c r="L47" s="71">
        <v>2057.8796650278641</v>
      </c>
      <c r="M47" s="72">
        <v>2.0457584255155759E-3</v>
      </c>
      <c r="N47" s="72">
        <v>2.9219288518454123E-2</v>
      </c>
      <c r="O47" s="71">
        <v>54253.726297549205</v>
      </c>
      <c r="P47" s="71">
        <v>111753</v>
      </c>
      <c r="Q47" s="71">
        <v>-1749.4297044393118</v>
      </c>
      <c r="R47" s="71">
        <v>6213</v>
      </c>
      <c r="S47" s="71">
        <v>-3231</v>
      </c>
      <c r="T47" s="71">
        <v>-96854.992226212082</v>
      </c>
      <c r="U47" s="71">
        <v>12787313.3043669</v>
      </c>
    </row>
    <row r="48" spans="1:21" x14ac:dyDescent="0.2">
      <c r="A48" s="73"/>
      <c r="B48" s="73"/>
      <c r="C48" s="73"/>
      <c r="D48" s="8" t="s">
        <v>87</v>
      </c>
      <c r="E48" s="8" t="s">
        <v>135</v>
      </c>
      <c r="F48" s="56" t="s">
        <v>146</v>
      </c>
      <c r="G48" s="56" t="s">
        <v>162</v>
      </c>
      <c r="H48" s="74" t="s">
        <v>163</v>
      </c>
      <c r="I48" s="74" t="s">
        <v>164</v>
      </c>
      <c r="J48" s="74" t="s">
        <v>165</v>
      </c>
      <c r="K48" s="56" t="s">
        <v>166</v>
      </c>
      <c r="L48" s="56" t="s">
        <v>167</v>
      </c>
      <c r="M48" s="74" t="s">
        <v>165</v>
      </c>
      <c r="N48" s="74" t="s">
        <v>168</v>
      </c>
      <c r="O48" s="56" t="s">
        <v>312</v>
      </c>
      <c r="P48" s="56" t="s">
        <v>169</v>
      </c>
      <c r="Q48" s="56" t="s">
        <v>170</v>
      </c>
      <c r="R48" s="56" t="s">
        <v>171</v>
      </c>
      <c r="S48" s="56" t="s">
        <v>172</v>
      </c>
      <c r="T48" s="56" t="s">
        <v>173</v>
      </c>
      <c r="U48" s="52" t="s">
        <v>313</v>
      </c>
    </row>
    <row r="49" spans="1:21" x14ac:dyDescent="0.2">
      <c r="A49" s="73"/>
      <c r="B49" s="73"/>
      <c r="C49" s="73"/>
      <c r="F49" s="56"/>
      <c r="G49" s="56"/>
      <c r="H49" s="74"/>
      <c r="I49" s="74"/>
      <c r="J49" s="74"/>
      <c r="K49" s="56"/>
      <c r="L49" s="56"/>
      <c r="M49" s="74"/>
      <c r="N49" s="74"/>
      <c r="O49" s="56"/>
      <c r="P49" s="56"/>
      <c r="Q49" s="56"/>
      <c r="R49" s="56"/>
      <c r="S49" s="56"/>
      <c r="T49" s="56"/>
      <c r="U49" s="56"/>
    </row>
  </sheetData>
  <pageMargins left="0.25" right="0.25" top="0.75" bottom="0.75" header="0.3" footer="0.3"/>
  <pageSetup paperSize="9" scale="49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537D-9403-4B4D-84AC-CACC7E02F166}">
  <sheetPr>
    <tabColor rgb="FF005EB8"/>
    <pageSetUpPr fitToPage="1"/>
  </sheetPr>
  <dimension ref="A1:U48"/>
  <sheetViews>
    <sheetView topLeftCell="A13" workbookViewId="0">
      <selection activeCell="F41" sqref="F41:U48"/>
    </sheetView>
  </sheetViews>
  <sheetFormatPr defaultRowHeight="12.75" x14ac:dyDescent="0.2"/>
  <cols>
    <col min="1" max="1" width="4.7109375" style="64" customWidth="1"/>
    <col min="2" max="2" width="4.85546875" style="8" customWidth="1"/>
    <col min="3" max="3" width="20.42578125" style="8" bestFit="1" customWidth="1"/>
    <col min="4" max="4" width="9.140625" style="8"/>
    <col min="5" max="5" width="55.5703125" style="8" bestFit="1" customWidth="1"/>
    <col min="6" max="9" width="11.7109375" style="8" customWidth="1"/>
    <col min="10" max="10" width="13.140625" style="8" customWidth="1"/>
    <col min="11" max="12" width="11.7109375" style="8" customWidth="1"/>
    <col min="13" max="13" width="12.85546875" style="8" customWidth="1"/>
    <col min="14" max="14" width="11.7109375" style="8" customWidth="1"/>
    <col min="15" max="15" width="12.85546875" style="8" customWidth="1"/>
    <col min="16" max="16" width="11.7109375" style="8" customWidth="1"/>
    <col min="17" max="17" width="12.140625" style="8" customWidth="1"/>
    <col min="18" max="18" width="13.28515625" style="8" customWidth="1"/>
    <col min="19" max="19" width="15.42578125" style="8" customWidth="1"/>
    <col min="20" max="20" width="14.7109375" style="8" customWidth="1"/>
    <col min="21" max="21" width="11.7109375" style="8" customWidth="1"/>
    <col min="22" max="16384" width="9.140625" style="8"/>
  </cols>
  <sheetData>
    <row r="1" spans="1:21" s="35" customFormat="1" ht="38.25" customHeight="1" x14ac:dyDescent="0.35">
      <c r="A1" s="44" t="s">
        <v>247</v>
      </c>
      <c r="B1" s="45"/>
      <c r="U1" s="46" t="s">
        <v>224</v>
      </c>
    </row>
    <row r="2" spans="1:21" ht="63.75" x14ac:dyDescent="0.2">
      <c r="A2" s="57" t="s">
        <v>73</v>
      </c>
      <c r="B2" s="58" t="s">
        <v>72</v>
      </c>
      <c r="C2" s="58" t="s">
        <v>0</v>
      </c>
      <c r="D2" s="58" t="s">
        <v>109</v>
      </c>
      <c r="E2" s="58" t="s">
        <v>123</v>
      </c>
      <c r="F2" s="59" t="s">
        <v>174</v>
      </c>
      <c r="G2" s="59" t="s">
        <v>175</v>
      </c>
      <c r="H2" s="59" t="s">
        <v>176</v>
      </c>
      <c r="I2" s="32" t="s">
        <v>177</v>
      </c>
      <c r="J2" s="59" t="s">
        <v>178</v>
      </c>
      <c r="K2" s="59" t="s">
        <v>179</v>
      </c>
      <c r="L2" s="59" t="s">
        <v>180</v>
      </c>
      <c r="M2" s="59" t="s">
        <v>181</v>
      </c>
      <c r="N2" s="59" t="s">
        <v>182</v>
      </c>
      <c r="O2" s="59" t="s">
        <v>183</v>
      </c>
      <c r="P2" s="59" t="s">
        <v>184</v>
      </c>
      <c r="Q2" s="59" t="s">
        <v>185</v>
      </c>
      <c r="R2" s="59" t="s">
        <v>186</v>
      </c>
      <c r="S2" s="59" t="s">
        <v>187</v>
      </c>
      <c r="T2" s="59" t="s">
        <v>188</v>
      </c>
      <c r="U2" s="59" t="s">
        <v>189</v>
      </c>
    </row>
    <row r="3" spans="1:21" x14ac:dyDescent="0.2">
      <c r="A3" s="33">
        <v>1</v>
      </c>
      <c r="B3" s="49" t="s">
        <v>74</v>
      </c>
      <c r="C3" s="8" t="s">
        <v>98</v>
      </c>
      <c r="D3" s="8" t="s">
        <v>5</v>
      </c>
      <c r="E3" s="43" t="s">
        <v>6</v>
      </c>
      <c r="F3" s="43">
        <v>3775991</v>
      </c>
      <c r="G3" s="43">
        <v>3821711.8391738185</v>
      </c>
      <c r="H3" s="75">
        <v>-1.1963444942437729E-2</v>
      </c>
      <c r="I3" s="86">
        <v>2.968087945676216E-2</v>
      </c>
      <c r="J3" s="75">
        <v>1.2036264161069622E-3</v>
      </c>
      <c r="K3" s="43">
        <v>3892746</v>
      </c>
      <c r="L3" s="43">
        <v>2138.3243064838612</v>
      </c>
      <c r="M3" s="75">
        <v>-1.0847000991576095E-2</v>
      </c>
      <c r="N3" s="75">
        <v>3.0920359714840417E-2</v>
      </c>
      <c r="O3" s="43">
        <v>49518.366182730118</v>
      </c>
      <c r="P3" s="43">
        <v>45890.228414404548</v>
      </c>
      <c r="Q3" s="43">
        <v>-2230.05878519421</v>
      </c>
      <c r="R3" s="43">
        <v>5141</v>
      </c>
      <c r="S3" s="43">
        <v>-1600</v>
      </c>
      <c r="T3" s="43">
        <v>-32257.560691699062</v>
      </c>
      <c r="U3" s="43">
        <v>3957207.9751202418</v>
      </c>
    </row>
    <row r="4" spans="1:21" x14ac:dyDescent="0.2">
      <c r="A4" s="33">
        <v>2</v>
      </c>
      <c r="B4" s="5" t="s">
        <v>74</v>
      </c>
      <c r="C4" s="50" t="s">
        <v>98</v>
      </c>
      <c r="D4" s="8" t="s">
        <v>1</v>
      </c>
      <c r="E4" s="43" t="s">
        <v>2</v>
      </c>
      <c r="F4" s="43">
        <v>7354959</v>
      </c>
      <c r="G4" s="43">
        <v>7353860.5762773752</v>
      </c>
      <c r="H4" s="75">
        <v>1.4936694967659925E-4</v>
      </c>
      <c r="I4" s="86">
        <v>2.8983969177356194E-2</v>
      </c>
      <c r="J4" s="75">
        <v>-1.6121645210654019E-5</v>
      </c>
      <c r="K4" s="43">
        <v>7568013</v>
      </c>
      <c r="L4" s="43">
        <v>2329.7702574417444</v>
      </c>
      <c r="M4" s="75">
        <v>1.4510619359064947E-4</v>
      </c>
      <c r="N4" s="75">
        <v>2.8967394651690181E-2</v>
      </c>
      <c r="O4" s="43">
        <v>6703.8111804114506</v>
      </c>
      <c r="P4" s="43">
        <v>37085.800874297813</v>
      </c>
      <c r="Q4" s="43">
        <v>-3323.3142594443807</v>
      </c>
      <c r="R4" s="43">
        <v>9389</v>
      </c>
      <c r="S4" s="43">
        <v>-1860</v>
      </c>
      <c r="T4" s="43">
        <v>-25595.20876041014</v>
      </c>
      <c r="U4" s="43">
        <v>7590413.0890348544</v>
      </c>
    </row>
    <row r="5" spans="1:21" x14ac:dyDescent="0.2">
      <c r="A5" s="33">
        <v>3</v>
      </c>
      <c r="B5" s="5" t="s">
        <v>74</v>
      </c>
      <c r="C5" s="50" t="s">
        <v>98</v>
      </c>
      <c r="D5" s="8" t="s">
        <v>20</v>
      </c>
      <c r="E5" s="43" t="s">
        <v>21</v>
      </c>
      <c r="F5" s="43">
        <v>3231272</v>
      </c>
      <c r="G5" s="43">
        <v>3242214.0355552305</v>
      </c>
      <c r="H5" s="75">
        <v>-3.3748652726921513E-3</v>
      </c>
      <c r="I5" s="86">
        <v>2.7706583141374735E-2</v>
      </c>
      <c r="J5" s="75">
        <v>3.1894666370100308E-4</v>
      </c>
      <c r="K5" s="43">
        <v>3321859</v>
      </c>
      <c r="L5" s="43">
        <v>2160.7877347297713</v>
      </c>
      <c r="M5" s="75">
        <v>-2.871436458479093E-3</v>
      </c>
      <c r="N5" s="75">
        <v>2.8034470635712516E-2</v>
      </c>
      <c r="O5" s="43">
        <v>23891.907445170375</v>
      </c>
      <c r="P5" s="43">
        <v>16059.779857629937</v>
      </c>
      <c r="Q5" s="43">
        <v>-1401.7795363950966</v>
      </c>
      <c r="R5" s="43">
        <v>4051</v>
      </c>
      <c r="S5" s="43">
        <v>-1034</v>
      </c>
      <c r="T5" s="43">
        <v>-26141.875941225466</v>
      </c>
      <c r="U5" s="43">
        <v>3337284.0318251802</v>
      </c>
    </row>
    <row r="6" spans="1:21" x14ac:dyDescent="0.2">
      <c r="A6" s="34">
        <v>4</v>
      </c>
      <c r="B6" s="6" t="s">
        <v>74</v>
      </c>
      <c r="C6" s="7" t="s">
        <v>98</v>
      </c>
      <c r="D6" s="36" t="s">
        <v>7</v>
      </c>
      <c r="E6" s="42" t="s">
        <v>8</v>
      </c>
      <c r="F6" s="42">
        <v>5493237</v>
      </c>
      <c r="G6" s="42">
        <v>5537611.9768051729</v>
      </c>
      <c r="H6" s="76">
        <v>-8.0133777864974665E-3</v>
      </c>
      <c r="I6" s="87">
        <v>2.854402338479068E-2</v>
      </c>
      <c r="J6" s="76">
        <v>7.9440415286951009E-4</v>
      </c>
      <c r="K6" s="42">
        <v>5654524</v>
      </c>
      <c r="L6" s="42">
        <v>2080.9191245743637</v>
      </c>
      <c r="M6" s="76">
        <v>-7.1560355113088336E-3</v>
      </c>
      <c r="N6" s="76">
        <v>2.9361012459502511E-2</v>
      </c>
      <c r="O6" s="42">
        <v>5871.9409984116492</v>
      </c>
      <c r="P6" s="42">
        <v>34842.691949665896</v>
      </c>
      <c r="Q6" s="42">
        <v>-3281.3079842652978</v>
      </c>
      <c r="R6" s="42">
        <v>6602</v>
      </c>
      <c r="S6" s="42">
        <v>-1461</v>
      </c>
      <c r="T6" s="42">
        <v>-35495.400989230548</v>
      </c>
      <c r="U6" s="42">
        <v>5661602.9239745811</v>
      </c>
    </row>
    <row r="7" spans="1:21" x14ac:dyDescent="0.2">
      <c r="A7" s="33">
        <v>5</v>
      </c>
      <c r="B7" s="62" t="s">
        <v>75</v>
      </c>
      <c r="C7" s="63" t="s">
        <v>99</v>
      </c>
      <c r="D7" s="8" t="s">
        <v>58</v>
      </c>
      <c r="E7" s="43" t="s">
        <v>59</v>
      </c>
      <c r="F7" s="43">
        <v>6487390</v>
      </c>
      <c r="G7" s="43">
        <v>6364668.547726213</v>
      </c>
      <c r="H7" s="75">
        <v>1.9281672148917961E-2</v>
      </c>
      <c r="I7" s="86">
        <v>2.9546100179392621E-2</v>
      </c>
      <c r="J7" s="75">
        <v>-1.9219780551207985E-3</v>
      </c>
      <c r="K7" s="43">
        <v>6666230</v>
      </c>
      <c r="L7" s="43">
        <v>2358.6390245776306</v>
      </c>
      <c r="M7" s="75">
        <v>1.7260854183561714E-2</v>
      </c>
      <c r="N7" s="75">
        <v>2.7567326767775624E-2</v>
      </c>
      <c r="O7" s="43">
        <v>38277.214839273205</v>
      </c>
      <c r="P7" s="43">
        <v>41618.020957414999</v>
      </c>
      <c r="Q7" s="43">
        <v>-1411.5837185944088</v>
      </c>
      <c r="R7" s="43">
        <v>7856</v>
      </c>
      <c r="S7" s="43">
        <v>-1302</v>
      </c>
      <c r="T7" s="43">
        <v>-27397.367095035312</v>
      </c>
      <c r="U7" s="43">
        <v>6723870.2849830585</v>
      </c>
    </row>
    <row r="8" spans="1:21" x14ac:dyDescent="0.2">
      <c r="A8" s="33">
        <v>6</v>
      </c>
      <c r="B8" s="5" t="s">
        <v>75</v>
      </c>
      <c r="C8" s="50" t="s">
        <v>99</v>
      </c>
      <c r="D8" s="8" t="s">
        <v>60</v>
      </c>
      <c r="E8" s="43" t="s">
        <v>61</v>
      </c>
      <c r="F8" s="43">
        <v>6988088</v>
      </c>
      <c r="G8" s="43">
        <v>6992167.4818173302</v>
      </c>
      <c r="H8" s="75">
        <v>-5.8343594142140631E-4</v>
      </c>
      <c r="I8" s="86">
        <v>2.8296043678278121E-2</v>
      </c>
      <c r="J8" s="75">
        <v>4.6975871344489932E-5</v>
      </c>
      <c r="K8" s="43">
        <v>7186161</v>
      </c>
      <c r="L8" s="43">
        <v>2160.0090143299963</v>
      </c>
      <c r="M8" s="75">
        <v>-4.2277758842212965E-4</v>
      </c>
      <c r="N8" s="75">
        <v>2.834437688821323E-2</v>
      </c>
      <c r="O8" s="43">
        <v>6259.7913288444252</v>
      </c>
      <c r="P8" s="43">
        <v>49041.381433359144</v>
      </c>
      <c r="Q8" s="43">
        <v>-2624.8855962501952</v>
      </c>
      <c r="R8" s="43">
        <v>8179</v>
      </c>
      <c r="S8" s="43">
        <v>-399</v>
      </c>
      <c r="T8" s="43">
        <v>-43198.098073731642</v>
      </c>
      <c r="U8" s="43">
        <v>7203419.1890922226</v>
      </c>
    </row>
    <row r="9" spans="1:21" x14ac:dyDescent="0.2">
      <c r="A9" s="34">
        <v>7</v>
      </c>
      <c r="B9" s="6" t="s">
        <v>75</v>
      </c>
      <c r="C9" s="7" t="s">
        <v>99</v>
      </c>
      <c r="D9" s="36" t="s">
        <v>3</v>
      </c>
      <c r="E9" s="42" t="s">
        <v>4</v>
      </c>
      <c r="F9" s="42">
        <v>4300095</v>
      </c>
      <c r="G9" s="42">
        <v>4225177.3474582974</v>
      </c>
      <c r="H9" s="76">
        <v>1.7731244485339914E-2</v>
      </c>
      <c r="I9" s="87">
        <v>2.9223872444341676E-2</v>
      </c>
      <c r="J9" s="76">
        <v>-1.7710281321345668E-3</v>
      </c>
      <c r="K9" s="42">
        <v>4417922</v>
      </c>
      <c r="L9" s="42">
        <v>2349.7290951497507</v>
      </c>
      <c r="M9" s="76">
        <v>1.5907823038796787E-2</v>
      </c>
      <c r="N9" s="76">
        <v>2.7401022535548547E-2</v>
      </c>
      <c r="O9" s="42">
        <v>33366.430985553299</v>
      </c>
      <c r="P9" s="42">
        <v>30456.478956605002</v>
      </c>
      <c r="Q9" s="42">
        <v>-2564.8916364030474</v>
      </c>
      <c r="R9" s="42">
        <v>4924</v>
      </c>
      <c r="S9" s="42">
        <v>-319</v>
      </c>
      <c r="T9" s="42">
        <v>-36577.946698032647</v>
      </c>
      <c r="U9" s="42">
        <v>4447207.0716077229</v>
      </c>
    </row>
    <row r="10" spans="1:21" x14ac:dyDescent="0.2">
      <c r="A10" s="33">
        <v>8</v>
      </c>
      <c r="B10" s="62" t="s">
        <v>76</v>
      </c>
      <c r="C10" s="63" t="s">
        <v>11</v>
      </c>
      <c r="D10" s="8" t="s">
        <v>50</v>
      </c>
      <c r="E10" s="43" t="s">
        <v>51</v>
      </c>
      <c r="F10" s="43">
        <v>3306907</v>
      </c>
      <c r="G10" s="43">
        <v>3420849.7854175102</v>
      </c>
      <c r="H10" s="75">
        <v>-3.3308327627605494E-2</v>
      </c>
      <c r="I10" s="86">
        <v>2.4129672022660566E-2</v>
      </c>
      <c r="J10" s="75">
        <v>5.0000000000000001E-3</v>
      </c>
      <c r="K10" s="43">
        <v>3403635</v>
      </c>
      <c r="L10" s="43">
        <v>2071.1779766496206</v>
      </c>
      <c r="M10" s="75">
        <v>-2.7715568941822699E-2</v>
      </c>
      <c r="N10" s="75">
        <v>2.9250293401054117E-2</v>
      </c>
      <c r="O10" s="43">
        <v>5705.4694933948913</v>
      </c>
      <c r="P10" s="43">
        <v>18668.906555964611</v>
      </c>
      <c r="Q10" s="43">
        <v>-513.42723171520106</v>
      </c>
      <c r="R10" s="43">
        <v>3160</v>
      </c>
      <c r="S10" s="43">
        <v>-550</v>
      </c>
      <c r="T10" s="43">
        <v>-13662.213437117134</v>
      </c>
      <c r="U10" s="43">
        <v>3416443.7353805271</v>
      </c>
    </row>
    <row r="11" spans="1:21" x14ac:dyDescent="0.2">
      <c r="A11" s="33">
        <v>9</v>
      </c>
      <c r="B11" s="5" t="s">
        <v>76</v>
      </c>
      <c r="C11" s="50" t="s">
        <v>11</v>
      </c>
      <c r="D11" s="8" t="s">
        <v>56</v>
      </c>
      <c r="E11" s="43" t="s">
        <v>57</v>
      </c>
      <c r="F11" s="43">
        <v>2803354</v>
      </c>
      <c r="G11" s="43">
        <v>2836890.1259906916</v>
      </c>
      <c r="H11" s="75">
        <v>-1.1821439851844917E-2</v>
      </c>
      <c r="I11" s="86">
        <v>2.5523982543823855E-2</v>
      </c>
      <c r="J11" s="75">
        <v>1.1420926085343507E-3</v>
      </c>
      <c r="K11" s="43">
        <v>2878190</v>
      </c>
      <c r="L11" s="43">
        <v>2136.4324617405155</v>
      </c>
      <c r="M11" s="75">
        <v>-1.0291935111159001E-2</v>
      </c>
      <c r="N11" s="75">
        <v>2.6695165862035353E-2</v>
      </c>
      <c r="O11" s="43">
        <v>3138.0758220026041</v>
      </c>
      <c r="P11" s="43">
        <v>28546.386203128874</v>
      </c>
      <c r="Q11" s="43">
        <v>-1796.2292998932724</v>
      </c>
      <c r="R11" s="43">
        <v>3823</v>
      </c>
      <c r="S11" s="43">
        <v>-809</v>
      </c>
      <c r="T11" s="43">
        <v>-12394.126561284455</v>
      </c>
      <c r="U11" s="43">
        <v>2898698.1061639539</v>
      </c>
    </row>
    <row r="12" spans="1:21" x14ac:dyDescent="0.2">
      <c r="A12" s="33">
        <v>10</v>
      </c>
      <c r="B12" s="5" t="s">
        <v>76</v>
      </c>
      <c r="C12" s="50" t="s">
        <v>11</v>
      </c>
      <c r="D12" s="8" t="s">
        <v>54</v>
      </c>
      <c r="E12" s="43" t="s">
        <v>55</v>
      </c>
      <c r="F12" s="43">
        <v>2134955</v>
      </c>
      <c r="G12" s="43">
        <v>2160199.445089397</v>
      </c>
      <c r="H12" s="75">
        <v>-1.1686164046927794E-2</v>
      </c>
      <c r="I12" s="86">
        <v>3.0414084145384861E-2</v>
      </c>
      <c r="J12" s="75">
        <v>1.1876564319881044E-3</v>
      </c>
      <c r="K12" s="43">
        <v>2202500</v>
      </c>
      <c r="L12" s="43">
        <v>1942.1115928260483</v>
      </c>
      <c r="M12" s="75">
        <v>-1.0703198131553293E-2</v>
      </c>
      <c r="N12" s="75">
        <v>3.1637669178038896E-2</v>
      </c>
      <c r="O12" s="43">
        <v>36722.43715146929</v>
      </c>
      <c r="P12" s="43">
        <v>17793.864064188896</v>
      </c>
      <c r="Q12" s="43">
        <v>-1013.4362642895993</v>
      </c>
      <c r="R12" s="43">
        <v>2494</v>
      </c>
      <c r="S12" s="43">
        <v>-535</v>
      </c>
      <c r="T12" s="43">
        <v>-10699.687265254601</v>
      </c>
      <c r="U12" s="43">
        <v>2247262.1776861139</v>
      </c>
    </row>
    <row r="13" spans="1:21" x14ac:dyDescent="0.2">
      <c r="A13" s="33">
        <v>11</v>
      </c>
      <c r="B13" s="5" t="s">
        <v>76</v>
      </c>
      <c r="C13" s="50" t="s">
        <v>11</v>
      </c>
      <c r="D13" s="8" t="s">
        <v>9</v>
      </c>
      <c r="E13" s="43" t="s">
        <v>10</v>
      </c>
      <c r="F13" s="43">
        <v>2420441</v>
      </c>
      <c r="G13" s="43">
        <v>2435919.0864988309</v>
      </c>
      <c r="H13" s="75">
        <v>-6.354105349647643E-3</v>
      </c>
      <c r="I13" s="86">
        <v>3.0338220573294328E-2</v>
      </c>
      <c r="J13" s="75">
        <v>6.5156629456341025E-4</v>
      </c>
      <c r="K13" s="43">
        <v>2495498</v>
      </c>
      <c r="L13" s="43">
        <v>2166.4708721632696</v>
      </c>
      <c r="M13" s="75">
        <v>-5.8682609490358084E-3</v>
      </c>
      <c r="N13" s="75">
        <v>3.100963832623882E-2</v>
      </c>
      <c r="O13" s="43">
        <v>13981.495291676225</v>
      </c>
      <c r="P13" s="43">
        <v>20334.987460305569</v>
      </c>
      <c r="Q13" s="43">
        <v>-1359.4262127666734</v>
      </c>
      <c r="R13" s="43">
        <v>3325</v>
      </c>
      <c r="S13" s="43">
        <v>-970</v>
      </c>
      <c r="T13" s="43">
        <v>-20219.73103300012</v>
      </c>
      <c r="U13" s="43">
        <v>2510590.325506215</v>
      </c>
    </row>
    <row r="14" spans="1:21" x14ac:dyDescent="0.2">
      <c r="A14" s="33">
        <v>12</v>
      </c>
      <c r="B14" s="5" t="s">
        <v>76</v>
      </c>
      <c r="C14" s="50" t="s">
        <v>11</v>
      </c>
      <c r="D14" s="8" t="s">
        <v>48</v>
      </c>
      <c r="E14" s="43" t="s">
        <v>49</v>
      </c>
      <c r="F14" s="43">
        <v>1718927</v>
      </c>
      <c r="G14" s="43">
        <v>1708661.4768263516</v>
      </c>
      <c r="H14" s="75">
        <v>6.0079327080724276E-3</v>
      </c>
      <c r="I14" s="86">
        <v>3.113436382529032E-2</v>
      </c>
      <c r="J14" s="75">
        <v>-5.7623823234718161E-4</v>
      </c>
      <c r="K14" s="43">
        <v>1771423</v>
      </c>
      <c r="L14" s="43">
        <v>2108.4968088475389</v>
      </c>
      <c r="M14" s="75">
        <v>5.1826259982585832E-3</v>
      </c>
      <c r="N14" s="75">
        <v>3.0539982209832006E-2</v>
      </c>
      <c r="O14" s="43">
        <v>20204.804155967009</v>
      </c>
      <c r="P14" s="43">
        <v>11277.547634005405</v>
      </c>
      <c r="Q14" s="43">
        <v>759.87332294344333</v>
      </c>
      <c r="R14" s="43">
        <v>2196</v>
      </c>
      <c r="S14" s="43">
        <v>-481</v>
      </c>
      <c r="T14" s="43">
        <v>-12508.798012579369</v>
      </c>
      <c r="U14" s="43">
        <v>1792871.4271003364</v>
      </c>
    </row>
    <row r="15" spans="1:21" x14ac:dyDescent="0.2">
      <c r="A15" s="33">
        <v>13</v>
      </c>
      <c r="B15" s="5" t="s">
        <v>76</v>
      </c>
      <c r="C15" s="50" t="s">
        <v>11</v>
      </c>
      <c r="D15" s="8" t="s">
        <v>14</v>
      </c>
      <c r="E15" s="43" t="s">
        <v>15</v>
      </c>
      <c r="F15" s="43">
        <v>2248683</v>
      </c>
      <c r="G15" s="43">
        <v>2272137.5336943753</v>
      </c>
      <c r="H15" s="75">
        <v>-1.032267340623505E-2</v>
      </c>
      <c r="I15" s="86">
        <v>3.0292327088182278E-2</v>
      </c>
      <c r="J15" s="75">
        <v>1.0473020318293557E-3</v>
      </c>
      <c r="K15" s="43">
        <v>2319227</v>
      </c>
      <c r="L15" s="43">
        <v>1862.3332054926011</v>
      </c>
      <c r="M15" s="75">
        <v>-9.4367854417606312E-3</v>
      </c>
      <c r="N15" s="75">
        <v>3.1371251528116595E-2</v>
      </c>
      <c r="O15" s="43">
        <v>21570.933599962613</v>
      </c>
      <c r="P15" s="43">
        <v>16566.804478578837</v>
      </c>
      <c r="Q15" s="43">
        <v>-196.16756553531306</v>
      </c>
      <c r="R15" s="43">
        <v>2822</v>
      </c>
      <c r="S15" s="43">
        <v>-367</v>
      </c>
      <c r="T15" s="43">
        <v>-10964.383598100276</v>
      </c>
      <c r="U15" s="43">
        <v>2348659.1869149054</v>
      </c>
    </row>
    <row r="16" spans="1:21" x14ac:dyDescent="0.2">
      <c r="A16" s="33">
        <v>14</v>
      </c>
      <c r="B16" s="5" t="s">
        <v>76</v>
      </c>
      <c r="C16" s="50" t="s">
        <v>11</v>
      </c>
      <c r="D16" s="8" t="s">
        <v>18</v>
      </c>
      <c r="E16" s="43" t="s">
        <v>19</v>
      </c>
      <c r="F16" s="43">
        <v>1760100</v>
      </c>
      <c r="G16" s="43">
        <v>1744075.9387596524</v>
      </c>
      <c r="H16" s="75">
        <v>9.1877084502085538E-3</v>
      </c>
      <c r="I16" s="86">
        <v>3.0913582093735223E-2</v>
      </c>
      <c r="J16" s="75">
        <v>-8.9488278434604043E-4</v>
      </c>
      <c r="K16" s="43">
        <v>1812887</v>
      </c>
      <c r="L16" s="43">
        <v>2182.427618481659</v>
      </c>
      <c r="M16" s="75">
        <v>8.0458139151038388E-3</v>
      </c>
      <c r="N16" s="75">
        <v>2.9990909607408689E-2</v>
      </c>
      <c r="O16" s="43">
        <v>18385.498110552198</v>
      </c>
      <c r="P16" s="43">
        <v>15378.746786887925</v>
      </c>
      <c r="Q16" s="43">
        <v>-1129.6647845443708</v>
      </c>
      <c r="R16" s="43">
        <v>2339</v>
      </c>
      <c r="S16" s="43">
        <v>-270</v>
      </c>
      <c r="T16" s="43">
        <v>-14368.426277559533</v>
      </c>
      <c r="U16" s="43">
        <v>1833222.1538353362</v>
      </c>
    </row>
    <row r="17" spans="1:21" x14ac:dyDescent="0.2">
      <c r="A17" s="33">
        <v>15</v>
      </c>
      <c r="B17" s="5" t="s">
        <v>76</v>
      </c>
      <c r="C17" s="50" t="s">
        <v>11</v>
      </c>
      <c r="D17" s="8" t="s">
        <v>36</v>
      </c>
      <c r="E17" s="43" t="s">
        <v>37</v>
      </c>
      <c r="F17" s="43">
        <v>1629383</v>
      </c>
      <c r="G17" s="43">
        <v>1652356.3683908943</v>
      </c>
      <c r="H17" s="75">
        <v>-1.3903398098841335E-2</v>
      </c>
      <c r="I17" s="86">
        <v>3.1196490406513684E-2</v>
      </c>
      <c r="J17" s="75">
        <v>1.4140864203478821E-3</v>
      </c>
      <c r="K17" s="43">
        <v>1682590</v>
      </c>
      <c r="L17" s="43">
        <v>1964.4613470360528</v>
      </c>
      <c r="M17" s="75">
        <v>-1.2746773584427773E-2</v>
      </c>
      <c r="N17" s="75">
        <v>3.2654691990771978E-2</v>
      </c>
      <c r="O17" s="43">
        <v>2388.6429684833865</v>
      </c>
      <c r="P17" s="43">
        <v>9046.4392921178423</v>
      </c>
      <c r="Q17" s="43">
        <v>-1112.1853061912911</v>
      </c>
      <c r="R17" s="43">
        <v>2262</v>
      </c>
      <c r="S17" s="43">
        <v>-387</v>
      </c>
      <c r="T17" s="43">
        <v>-6354.1050464762311</v>
      </c>
      <c r="U17" s="43">
        <v>1688433.791907934</v>
      </c>
    </row>
    <row r="18" spans="1:21" x14ac:dyDescent="0.2">
      <c r="A18" s="33">
        <v>16</v>
      </c>
      <c r="B18" s="5" t="s">
        <v>76</v>
      </c>
      <c r="C18" s="50" t="s">
        <v>11</v>
      </c>
      <c r="D18" s="8" t="s">
        <v>16</v>
      </c>
      <c r="E18" s="43" t="s">
        <v>17</v>
      </c>
      <c r="F18" s="43">
        <v>2621893</v>
      </c>
      <c r="G18" s="43">
        <v>2669698.8233540342</v>
      </c>
      <c r="H18" s="75">
        <v>-1.7906822648246945E-2</v>
      </c>
      <c r="I18" s="86">
        <v>2.8537966147974981E-2</v>
      </c>
      <c r="J18" s="75">
        <v>1.7851061944146095E-3</v>
      </c>
      <c r="K18" s="43">
        <v>2701530</v>
      </c>
      <c r="L18" s="43">
        <v>2095.7456167879218</v>
      </c>
      <c r="M18" s="75">
        <v>-1.609797438972882E-2</v>
      </c>
      <c r="N18" s="75">
        <v>3.0373855836222097E-2</v>
      </c>
      <c r="O18" s="43">
        <v>4099.4713633335423</v>
      </c>
      <c r="P18" s="43">
        <v>7951.3861166956622</v>
      </c>
      <c r="Q18" s="43">
        <v>-1743.638500901852</v>
      </c>
      <c r="R18" s="43">
        <v>3186</v>
      </c>
      <c r="S18" s="43">
        <v>-579</v>
      </c>
      <c r="T18" s="43">
        <v>-17845.06883436182</v>
      </c>
      <c r="U18" s="43">
        <v>2696599.1501447656</v>
      </c>
    </row>
    <row r="19" spans="1:21" x14ac:dyDescent="0.2">
      <c r="A19" s="33">
        <v>17</v>
      </c>
      <c r="B19" s="5" t="s">
        <v>76</v>
      </c>
      <c r="C19" s="50" t="s">
        <v>11</v>
      </c>
      <c r="D19" s="8" t="s">
        <v>52</v>
      </c>
      <c r="E19" s="43" t="s">
        <v>53</v>
      </c>
      <c r="F19" s="43">
        <v>1144550</v>
      </c>
      <c r="G19" s="43">
        <v>1142464.4905538978</v>
      </c>
      <c r="H19" s="75">
        <v>1.825447935883906E-3</v>
      </c>
      <c r="I19" s="86">
        <v>3.4439734083777353E-2</v>
      </c>
      <c r="J19" s="75">
        <v>-1.2469396366954211E-4</v>
      </c>
      <c r="K19" s="43">
        <v>1183820</v>
      </c>
      <c r="L19" s="43">
        <v>2172.7139723110818</v>
      </c>
      <c r="M19" s="75">
        <v>1.1217823773670421E-3</v>
      </c>
      <c r="N19" s="75">
        <v>3.4310427679000499E-2</v>
      </c>
      <c r="O19" s="43">
        <v>966.45241758305281</v>
      </c>
      <c r="P19" s="43">
        <v>7421.3603788200862</v>
      </c>
      <c r="Q19" s="43">
        <v>1549.1129031947144</v>
      </c>
      <c r="R19" s="43">
        <v>1448</v>
      </c>
      <c r="S19" s="43">
        <v>-450</v>
      </c>
      <c r="T19" s="43">
        <v>-13256.453759461743</v>
      </c>
      <c r="U19" s="43">
        <v>1181498.471940136</v>
      </c>
    </row>
    <row r="20" spans="1:21" x14ac:dyDescent="0.2">
      <c r="A20" s="34">
        <v>18</v>
      </c>
      <c r="B20" s="6" t="s">
        <v>76</v>
      </c>
      <c r="C20" s="7" t="s">
        <v>11</v>
      </c>
      <c r="D20" s="36" t="s">
        <v>12</v>
      </c>
      <c r="E20" s="42" t="s">
        <v>13</v>
      </c>
      <c r="F20" s="42">
        <v>2554078</v>
      </c>
      <c r="G20" s="42">
        <v>2547857.5953288041</v>
      </c>
      <c r="H20" s="76">
        <v>2.441425565777422E-3</v>
      </c>
      <c r="I20" s="87">
        <v>2.9025958325451139E-2</v>
      </c>
      <c r="J20" s="76">
        <v>-2.4454960919857412E-4</v>
      </c>
      <c r="K20" s="42">
        <v>2627570</v>
      </c>
      <c r="L20" s="42">
        <v>2163.3988640432553</v>
      </c>
      <c r="M20" s="76">
        <v>2.2004120454295339E-3</v>
      </c>
      <c r="N20" s="76">
        <v>2.8774375723842338E-2</v>
      </c>
      <c r="O20" s="42">
        <v>2361.8462202205787</v>
      </c>
      <c r="P20" s="42">
        <v>17375.843765260612</v>
      </c>
      <c r="Q20" s="42">
        <v>-1604.3107881853041</v>
      </c>
      <c r="R20" s="42">
        <v>3508</v>
      </c>
      <c r="S20" s="42">
        <v>-17</v>
      </c>
      <c r="T20" s="42">
        <v>-15807.565258597702</v>
      </c>
      <c r="U20" s="42">
        <v>2633386.8139386983</v>
      </c>
    </row>
    <row r="21" spans="1:21" x14ac:dyDescent="0.2">
      <c r="A21" s="33">
        <v>19</v>
      </c>
      <c r="B21" s="62" t="s">
        <v>77</v>
      </c>
      <c r="C21" s="63" t="s">
        <v>100</v>
      </c>
      <c r="D21" s="8" t="s">
        <v>110</v>
      </c>
      <c r="E21" s="43" t="s">
        <v>111</v>
      </c>
      <c r="F21" s="43">
        <v>6512298</v>
      </c>
      <c r="G21" s="43">
        <v>6501834.7879625848</v>
      </c>
      <c r="H21" s="75">
        <v>1.609270671839802E-3</v>
      </c>
      <c r="I21" s="86">
        <v>3.0235081272248474E-2</v>
      </c>
      <c r="J21" s="75">
        <v>-1.475507214713013E-4</v>
      </c>
      <c r="K21" s="43">
        <v>6708208</v>
      </c>
      <c r="L21" s="43">
        <v>1884.9913403333248</v>
      </c>
      <c r="M21" s="75">
        <v>1.3277518698224799E-3</v>
      </c>
      <c r="N21" s="75">
        <v>3.0083082807328632E-2</v>
      </c>
      <c r="O21" s="43">
        <v>142595.88173647187</v>
      </c>
      <c r="P21" s="43">
        <v>30178.134766121642</v>
      </c>
      <c r="Q21" s="43">
        <v>26.242132752104453</v>
      </c>
      <c r="R21" s="43">
        <v>7406</v>
      </c>
      <c r="S21" s="43">
        <v>-1915</v>
      </c>
      <c r="T21" s="43">
        <v>-44736.495065431423</v>
      </c>
      <c r="U21" s="43">
        <v>6841762.7635699147</v>
      </c>
    </row>
    <row r="22" spans="1:21" x14ac:dyDescent="0.2">
      <c r="A22" s="33">
        <v>20</v>
      </c>
      <c r="B22" s="5" t="s">
        <v>77</v>
      </c>
      <c r="C22" s="50" t="s">
        <v>100</v>
      </c>
      <c r="D22" s="8" t="s">
        <v>112</v>
      </c>
      <c r="E22" s="43" t="s">
        <v>113</v>
      </c>
      <c r="F22" s="43">
        <v>4064307</v>
      </c>
      <c r="G22" s="43">
        <v>4043842.2313764039</v>
      </c>
      <c r="H22" s="75">
        <v>5.0607237999564791E-3</v>
      </c>
      <c r="I22" s="86">
        <v>2.9974117682842406E-2</v>
      </c>
      <c r="J22" s="75">
        <v>-4.9534713506154109E-4</v>
      </c>
      <c r="K22" s="43">
        <v>4184057</v>
      </c>
      <c r="L22" s="43">
        <v>2062.8454154855767</v>
      </c>
      <c r="M22" s="75">
        <v>4.4555677041495656E-3</v>
      </c>
      <c r="N22" s="75">
        <v>2.9463817570867468E-2</v>
      </c>
      <c r="O22" s="43">
        <v>33498.789559454686</v>
      </c>
      <c r="P22" s="43">
        <v>22892.98777404501</v>
      </c>
      <c r="Q22" s="43">
        <v>-2329.7340345202219</v>
      </c>
      <c r="R22" s="43">
        <v>5261</v>
      </c>
      <c r="S22" s="43">
        <v>-1549</v>
      </c>
      <c r="T22" s="43">
        <v>-25206.273124142775</v>
      </c>
      <c r="U22" s="43">
        <v>4216624.7701748367</v>
      </c>
    </row>
    <row r="23" spans="1:21" x14ac:dyDescent="0.2">
      <c r="A23" s="34">
        <v>21</v>
      </c>
      <c r="B23" s="6" t="s">
        <v>77</v>
      </c>
      <c r="C23" s="7" t="s">
        <v>100</v>
      </c>
      <c r="D23" s="36" t="s">
        <v>114</v>
      </c>
      <c r="E23" s="42" t="s">
        <v>115</v>
      </c>
      <c r="F23" s="42">
        <v>3791496</v>
      </c>
      <c r="G23" s="42">
        <v>3827891.3560386407</v>
      </c>
      <c r="H23" s="76">
        <v>-9.5079386151400991E-3</v>
      </c>
      <c r="I23" s="87">
        <v>3.1868709789592962E-2</v>
      </c>
      <c r="J23" s="76">
        <v>9.8205340111365844E-4</v>
      </c>
      <c r="K23" s="42">
        <v>3916168</v>
      </c>
      <c r="L23" s="42">
        <v>2155.2744124423675</v>
      </c>
      <c r="M23" s="76">
        <v>-8.8481752214681908E-3</v>
      </c>
      <c r="N23" s="76">
        <v>3.2882007524206891E-2</v>
      </c>
      <c r="O23" s="42">
        <v>49186.110839080495</v>
      </c>
      <c r="P23" s="42">
        <v>35418.174471003724</v>
      </c>
      <c r="Q23" s="42">
        <v>1031.1954452191139</v>
      </c>
      <c r="R23" s="42">
        <v>4775</v>
      </c>
      <c r="S23" s="42">
        <v>-419</v>
      </c>
      <c r="T23" s="42">
        <v>-41903.61195868659</v>
      </c>
      <c r="U23" s="42">
        <v>3964255.8687966168</v>
      </c>
    </row>
    <row r="24" spans="1:21" x14ac:dyDescent="0.2">
      <c r="A24" s="33">
        <v>22</v>
      </c>
      <c r="B24" s="49" t="s">
        <v>78</v>
      </c>
      <c r="C24" s="8" t="s">
        <v>22</v>
      </c>
      <c r="D24" s="8" t="s">
        <v>23</v>
      </c>
      <c r="E24" s="43" t="s">
        <v>24</v>
      </c>
      <c r="F24" s="43">
        <v>4623683</v>
      </c>
      <c r="G24" s="43">
        <v>4681288.203574189</v>
      </c>
      <c r="H24" s="75">
        <v>-1.2305417028203314E-2</v>
      </c>
      <c r="I24" s="86">
        <v>2.7658900542431471E-2</v>
      </c>
      <c r="J24" s="75">
        <v>1.2124316512073686E-3</v>
      </c>
      <c r="K24" s="43">
        <v>4757330</v>
      </c>
      <c r="L24" s="43">
        <v>1916.4612661102772</v>
      </c>
      <c r="M24" s="75">
        <v>-1.092657247272355E-2</v>
      </c>
      <c r="N24" s="75">
        <v>2.8904879508391934E-2</v>
      </c>
      <c r="O24" s="43">
        <v>82403.219770211756</v>
      </c>
      <c r="P24" s="43">
        <v>21909.063896939828</v>
      </c>
      <c r="Q24" s="43">
        <v>-341.68587768223574</v>
      </c>
      <c r="R24" s="43">
        <v>4054</v>
      </c>
      <c r="S24" s="43">
        <v>-1118</v>
      </c>
      <c r="T24" s="43">
        <v>-48004.064113799701</v>
      </c>
      <c r="U24" s="43">
        <v>4816232.5336756697</v>
      </c>
    </row>
    <row r="25" spans="1:21" x14ac:dyDescent="0.2">
      <c r="A25" s="33">
        <v>23</v>
      </c>
      <c r="B25" s="5" t="s">
        <v>78</v>
      </c>
      <c r="C25" s="50" t="s">
        <v>22</v>
      </c>
      <c r="D25" s="8" t="s">
        <v>27</v>
      </c>
      <c r="E25" s="43" t="s">
        <v>28</v>
      </c>
      <c r="F25" s="43">
        <v>4299332</v>
      </c>
      <c r="G25" s="43">
        <v>4169164.3316074889</v>
      </c>
      <c r="H25" s="75">
        <v>3.1221524996190908E-2</v>
      </c>
      <c r="I25" s="86">
        <v>2.716245943940232E-2</v>
      </c>
      <c r="J25" s="75">
        <v>-5.0000000000000001E-3</v>
      </c>
      <c r="K25" s="43">
        <v>4394032</v>
      </c>
      <c r="L25" s="43">
        <v>2063.6147086766832</v>
      </c>
      <c r="M25" s="75">
        <v>2.6373740753366848E-2</v>
      </c>
      <c r="N25" s="75">
        <v>2.2026677632711378E-2</v>
      </c>
      <c r="O25" s="43">
        <v>5746.9395202333844</v>
      </c>
      <c r="P25" s="43">
        <v>12123.588717482267</v>
      </c>
      <c r="Q25" s="43">
        <v>3646.7701202338662</v>
      </c>
      <c r="R25" s="43">
        <v>3888</v>
      </c>
      <c r="S25" s="43">
        <v>-1212</v>
      </c>
      <c r="T25" s="43">
        <v>-21817.784840930359</v>
      </c>
      <c r="U25" s="43">
        <v>4396407.5135170193</v>
      </c>
    </row>
    <row r="26" spans="1:21" x14ac:dyDescent="0.2">
      <c r="A26" s="33">
        <v>24</v>
      </c>
      <c r="B26" s="5" t="s">
        <v>78</v>
      </c>
      <c r="C26" s="50" t="s">
        <v>22</v>
      </c>
      <c r="D26" s="8" t="s">
        <v>29</v>
      </c>
      <c r="E26" s="43" t="s">
        <v>30</v>
      </c>
      <c r="F26" s="43">
        <v>3257984</v>
      </c>
      <c r="G26" s="43">
        <v>3185492.2590479013</v>
      </c>
      <c r="H26" s="75">
        <v>2.2756841033343411E-2</v>
      </c>
      <c r="I26" s="86">
        <v>2.7983623799767418E-2</v>
      </c>
      <c r="J26" s="75">
        <v>-2.2905696708287681E-3</v>
      </c>
      <c r="K26" s="43">
        <v>3341483</v>
      </c>
      <c r="L26" s="43">
        <v>1879.1228129504893</v>
      </c>
      <c r="M26" s="75">
        <v>2.0562743148999196E-2</v>
      </c>
      <c r="N26" s="75">
        <v>2.5629039307743628E-2</v>
      </c>
      <c r="O26" s="43">
        <v>57635.610499203452</v>
      </c>
      <c r="P26" s="43">
        <v>24097.170150660128</v>
      </c>
      <c r="Q26" s="43">
        <v>10003.139455793646</v>
      </c>
      <c r="R26" s="43">
        <v>2891</v>
      </c>
      <c r="S26" s="43">
        <v>-577</v>
      </c>
      <c r="T26" s="43">
        <v>-37892.966030447438</v>
      </c>
      <c r="U26" s="43">
        <v>3397639.9540752098</v>
      </c>
    </row>
    <row r="27" spans="1:21" x14ac:dyDescent="0.2">
      <c r="A27" s="34">
        <v>25</v>
      </c>
      <c r="B27" s="6" t="s">
        <v>78</v>
      </c>
      <c r="C27" s="7" t="s">
        <v>22</v>
      </c>
      <c r="D27" s="36" t="s">
        <v>116</v>
      </c>
      <c r="E27" s="42" t="s">
        <v>117</v>
      </c>
      <c r="F27" s="42">
        <v>8717814</v>
      </c>
      <c r="G27" s="42">
        <v>8841382.5944445562</v>
      </c>
      <c r="H27" s="76">
        <v>-1.3976161886965488E-2</v>
      </c>
      <c r="I27" s="87">
        <v>2.5696967396453829E-2</v>
      </c>
      <c r="J27" s="76">
        <v>1.3477684256128829E-3</v>
      </c>
      <c r="K27" s="42">
        <v>8953887</v>
      </c>
      <c r="L27" s="42">
        <v>1893.4694781914202</v>
      </c>
      <c r="M27" s="76">
        <v>-1.2148070204304529E-2</v>
      </c>
      <c r="N27" s="76">
        <v>2.7079380220775606E-2</v>
      </c>
      <c r="O27" s="42">
        <v>187785.22593896376</v>
      </c>
      <c r="P27" s="42">
        <v>43898.131678842008</v>
      </c>
      <c r="Q27" s="42">
        <v>13209.956586522458</v>
      </c>
      <c r="R27" s="42">
        <v>6526</v>
      </c>
      <c r="S27" s="42">
        <v>-4019</v>
      </c>
      <c r="T27" s="42">
        <v>-72006.893832220434</v>
      </c>
      <c r="U27" s="42">
        <v>9129280.4203721099</v>
      </c>
    </row>
    <row r="28" spans="1:21" x14ac:dyDescent="0.2">
      <c r="A28" s="33">
        <v>26</v>
      </c>
      <c r="B28" s="62" t="s">
        <v>79</v>
      </c>
      <c r="C28" s="63" t="s">
        <v>101</v>
      </c>
      <c r="D28" s="8" t="s">
        <v>35</v>
      </c>
      <c r="E28" s="43" t="s">
        <v>118</v>
      </c>
      <c r="F28" s="43">
        <v>4302123</v>
      </c>
      <c r="G28" s="43">
        <v>4333214.7320215283</v>
      </c>
      <c r="H28" s="75">
        <v>-7.1752114640816211E-3</v>
      </c>
      <c r="I28" s="86">
        <v>3.0228959235465813E-2</v>
      </c>
      <c r="J28" s="75">
        <v>7.3182989353065553E-4</v>
      </c>
      <c r="K28" s="43">
        <v>4435415</v>
      </c>
      <c r="L28" s="43">
        <v>2036.39241101472</v>
      </c>
      <c r="M28" s="75">
        <v>-6.5918912076162739E-3</v>
      </c>
      <c r="N28" s="75">
        <v>3.098284265698581E-2</v>
      </c>
      <c r="O28" s="43">
        <v>6379.0648419575846</v>
      </c>
      <c r="P28" s="43">
        <v>31737.624767502119</v>
      </c>
      <c r="Q28" s="43">
        <v>-1302.9207144746488</v>
      </c>
      <c r="R28" s="43">
        <v>5197</v>
      </c>
      <c r="S28" s="43">
        <v>-1281</v>
      </c>
      <c r="T28" s="43">
        <v>-41461.827917532908</v>
      </c>
      <c r="U28" s="43">
        <v>4434682.9409774523</v>
      </c>
    </row>
    <row r="29" spans="1:21" x14ac:dyDescent="0.2">
      <c r="A29" s="33">
        <v>27</v>
      </c>
      <c r="B29" s="5" t="s">
        <v>79</v>
      </c>
      <c r="C29" s="50" t="s">
        <v>101</v>
      </c>
      <c r="D29" s="8" t="s">
        <v>25</v>
      </c>
      <c r="E29" s="43" t="s">
        <v>26</v>
      </c>
      <c r="F29" s="43">
        <v>4087668</v>
      </c>
      <c r="G29" s="43">
        <v>4115385.5368389757</v>
      </c>
      <c r="H29" s="75">
        <v>-6.7351009014493535E-3</v>
      </c>
      <c r="I29" s="86">
        <v>3.0906853084587668E-2</v>
      </c>
      <c r="J29" s="75">
        <v>6.9372094117243761E-4</v>
      </c>
      <c r="K29" s="43">
        <v>4216928</v>
      </c>
      <c r="L29" s="43">
        <v>2050.0046169328889</v>
      </c>
      <c r="M29" s="75">
        <v>-6.2483711410095122E-3</v>
      </c>
      <c r="N29" s="75">
        <v>3.1621941899391048E-2</v>
      </c>
      <c r="O29" s="43">
        <v>58093.433942604279</v>
      </c>
      <c r="P29" s="43">
        <v>37906.840743723944</v>
      </c>
      <c r="Q29" s="43">
        <v>1373.1437744269679</v>
      </c>
      <c r="R29" s="43">
        <v>5137</v>
      </c>
      <c r="S29" s="43">
        <v>-10</v>
      </c>
      <c r="T29" s="43">
        <v>-25121.998560887198</v>
      </c>
      <c r="U29" s="43">
        <v>4294306.4198998678</v>
      </c>
    </row>
    <row r="30" spans="1:21" x14ac:dyDescent="0.2">
      <c r="A30" s="33">
        <v>28</v>
      </c>
      <c r="B30" s="5" t="s">
        <v>79</v>
      </c>
      <c r="C30" s="50" t="s">
        <v>101</v>
      </c>
      <c r="D30" s="8" t="s">
        <v>119</v>
      </c>
      <c r="E30" s="43" t="s">
        <v>120</v>
      </c>
      <c r="F30" s="43">
        <v>6429646</v>
      </c>
      <c r="G30" s="43">
        <v>6189611.0728288684</v>
      </c>
      <c r="H30" s="75">
        <v>3.8780292387810222E-2</v>
      </c>
      <c r="I30" s="86">
        <v>3.029532897850706E-2</v>
      </c>
      <c r="J30" s="75">
        <v>-5.0000000000000001E-3</v>
      </c>
      <c r="K30" s="43">
        <v>6591312</v>
      </c>
      <c r="L30" s="43">
        <v>2070.324864805491</v>
      </c>
      <c r="M30" s="75">
        <v>3.3441321754014375E-2</v>
      </c>
      <c r="N30" s="75">
        <v>2.5143841511647835E-2</v>
      </c>
      <c r="O30" s="43">
        <v>83000.409542579684</v>
      </c>
      <c r="P30" s="43">
        <v>51533.737263064686</v>
      </c>
      <c r="Q30" s="43">
        <v>-1354.8452864436233</v>
      </c>
      <c r="R30" s="43">
        <v>6572</v>
      </c>
      <c r="S30" s="43">
        <v>-1362</v>
      </c>
      <c r="T30" s="43">
        <v>-80628.176722183372</v>
      </c>
      <c r="U30" s="43">
        <v>6649073.1247970173</v>
      </c>
    </row>
    <row r="31" spans="1:21" x14ac:dyDescent="0.2">
      <c r="A31" s="34">
        <v>29</v>
      </c>
      <c r="B31" s="6" t="s">
        <v>79</v>
      </c>
      <c r="C31" s="7" t="s">
        <v>101</v>
      </c>
      <c r="D31" s="36" t="s">
        <v>121</v>
      </c>
      <c r="E31" s="42" t="s">
        <v>122</v>
      </c>
      <c r="F31" s="42">
        <v>4412288</v>
      </c>
      <c r="G31" s="42">
        <v>4495428.9647148354</v>
      </c>
      <c r="H31" s="76">
        <v>-1.8494556441091325E-2</v>
      </c>
      <c r="I31" s="87">
        <v>3.0743486387470716E-2</v>
      </c>
      <c r="J31" s="76">
        <v>1.8695240463436403E-3</v>
      </c>
      <c r="K31" s="42">
        <v>4556440</v>
      </c>
      <c r="L31" s="42">
        <v>1799.832410901246</v>
      </c>
      <c r="M31" s="76">
        <v>-1.6860579987340807E-2</v>
      </c>
      <c r="N31" s="76">
        <v>3.2670578167155018E-2</v>
      </c>
      <c r="O31" s="42">
        <v>14976.914499907545</v>
      </c>
      <c r="P31" s="42">
        <v>30663.170592879313</v>
      </c>
      <c r="Q31" s="42">
        <v>2785.4893470432858</v>
      </c>
      <c r="R31" s="42">
        <v>5221</v>
      </c>
      <c r="S31" s="42">
        <v>-825</v>
      </c>
      <c r="T31" s="42">
        <v>-32744.210831722925</v>
      </c>
      <c r="U31" s="42">
        <v>4576517.363608107</v>
      </c>
    </row>
    <row r="32" spans="1:21" x14ac:dyDescent="0.2">
      <c r="A32" s="33">
        <v>30</v>
      </c>
      <c r="B32" s="62" t="s">
        <v>80</v>
      </c>
      <c r="C32" s="63" t="s">
        <v>102</v>
      </c>
      <c r="D32" s="8" t="s">
        <v>33</v>
      </c>
      <c r="E32" s="43" t="s">
        <v>34</v>
      </c>
      <c r="F32" s="43">
        <v>1934733</v>
      </c>
      <c r="G32" s="43">
        <v>1946245.6427564982</v>
      </c>
      <c r="H32" s="75">
        <v>-5.9153081726069923E-3</v>
      </c>
      <c r="I32" s="86">
        <v>3.248288507676738E-2</v>
      </c>
      <c r="J32" s="75">
        <v>6.2900902001075112E-4</v>
      </c>
      <c r="K32" s="43">
        <v>1998835</v>
      </c>
      <c r="L32" s="43">
        <v>1958.0377530515584</v>
      </c>
      <c r="M32" s="75">
        <v>-5.6651395429114793E-3</v>
      </c>
      <c r="N32" s="75">
        <v>3.3132220311536509E-2</v>
      </c>
      <c r="O32" s="43">
        <v>28910.277709788676</v>
      </c>
      <c r="P32" s="43">
        <v>13795.669913195405</v>
      </c>
      <c r="Q32" s="43">
        <v>1267.5794984861643</v>
      </c>
      <c r="R32" s="43">
        <v>2422</v>
      </c>
      <c r="S32" s="43">
        <v>-863</v>
      </c>
      <c r="T32" s="43">
        <v>-18048.85058578735</v>
      </c>
      <c r="U32" s="43">
        <v>2026318.6765356828</v>
      </c>
    </row>
    <row r="33" spans="1:21" x14ac:dyDescent="0.2">
      <c r="A33" s="33">
        <v>31</v>
      </c>
      <c r="B33" s="5" t="s">
        <v>80</v>
      </c>
      <c r="C33" s="50" t="s">
        <v>102</v>
      </c>
      <c r="D33" s="8" t="s">
        <v>38</v>
      </c>
      <c r="E33" s="43" t="s">
        <v>39</v>
      </c>
      <c r="F33" s="43">
        <v>2149368</v>
      </c>
      <c r="G33" s="43">
        <v>2183262.6204926088</v>
      </c>
      <c r="H33" s="75">
        <v>-1.5524756469728396E-2</v>
      </c>
      <c r="I33" s="86">
        <v>2.9393911566039252E-2</v>
      </c>
      <c r="J33" s="75">
        <v>1.5567200993911621E-3</v>
      </c>
      <c r="K33" s="43">
        <v>2215991</v>
      </c>
      <c r="L33" s="43">
        <v>1997.4324082008327</v>
      </c>
      <c r="M33" s="75">
        <v>-1.4034558169755962E-2</v>
      </c>
      <c r="N33" s="75">
        <v>3.0996553405466143E-2</v>
      </c>
      <c r="O33" s="43">
        <v>1804.1764147338235</v>
      </c>
      <c r="P33" s="43">
        <v>13551.658064060233</v>
      </c>
      <c r="Q33" s="43">
        <v>-320.0060609605232</v>
      </c>
      <c r="R33" s="43">
        <v>2273</v>
      </c>
      <c r="S33" s="43">
        <v>-254</v>
      </c>
      <c r="T33" s="43">
        <v>-13045.518942013974</v>
      </c>
      <c r="U33" s="43">
        <v>2220000.3094758196</v>
      </c>
    </row>
    <row r="34" spans="1:21" x14ac:dyDescent="0.2">
      <c r="A34" s="33">
        <v>32</v>
      </c>
      <c r="B34" s="5" t="s">
        <v>80</v>
      </c>
      <c r="C34" s="50" t="s">
        <v>102</v>
      </c>
      <c r="D34" s="8" t="s">
        <v>40</v>
      </c>
      <c r="E34" s="43" t="s">
        <v>41</v>
      </c>
      <c r="F34" s="43">
        <v>1379477</v>
      </c>
      <c r="G34" s="43">
        <v>1381333.6411442934</v>
      </c>
      <c r="H34" s="75">
        <v>-1.3440931929779021E-3</v>
      </c>
      <c r="I34" s="86">
        <v>3.4094205183584587E-2</v>
      </c>
      <c r="J34" s="75">
        <v>1.9160213721114427E-4</v>
      </c>
      <c r="K34" s="43">
        <v>1426782</v>
      </c>
      <c r="L34" s="43">
        <v>2317.5379004377555</v>
      </c>
      <c r="M34" s="75">
        <v>-1.7251320481377341E-3</v>
      </c>
      <c r="N34" s="75">
        <v>3.4291981671314531E-2</v>
      </c>
      <c r="O34" s="43">
        <v>1174.1483714708431</v>
      </c>
      <c r="P34" s="43">
        <v>13982.6789942949</v>
      </c>
      <c r="Q34" s="43">
        <v>-539.63835114111714</v>
      </c>
      <c r="R34" s="43">
        <v>1668</v>
      </c>
      <c r="S34" s="43">
        <v>-555</v>
      </c>
      <c r="T34" s="43">
        <v>-7932.0485494826271</v>
      </c>
      <c r="U34" s="43">
        <v>1434580.1404651422</v>
      </c>
    </row>
    <row r="35" spans="1:21" x14ac:dyDescent="0.2">
      <c r="A35" s="33">
        <v>33</v>
      </c>
      <c r="B35" s="5" t="s">
        <v>80</v>
      </c>
      <c r="C35" s="50" t="s">
        <v>102</v>
      </c>
      <c r="D35" s="8" t="s">
        <v>42</v>
      </c>
      <c r="E35" s="43" t="s">
        <v>43</v>
      </c>
      <c r="F35" s="43">
        <v>2808648</v>
      </c>
      <c r="G35" s="43">
        <v>2743323.0871606516</v>
      </c>
      <c r="H35" s="75">
        <v>2.3812329340675564E-2</v>
      </c>
      <c r="I35" s="86">
        <v>3.2132508780356187E-2</v>
      </c>
      <c r="J35" s="75">
        <v>-2.3362194871735299E-3</v>
      </c>
      <c r="K35" s="43">
        <v>2892124</v>
      </c>
      <c r="L35" s="43">
        <v>2205.4979690776322</v>
      </c>
      <c r="M35" s="75">
        <v>2.0971238343640675E-2</v>
      </c>
      <c r="N35" s="75">
        <v>2.9721061521415182E-2</v>
      </c>
      <c r="O35" s="43">
        <v>56805.787309222964</v>
      </c>
      <c r="P35" s="43">
        <v>16712.811568635127</v>
      </c>
      <c r="Q35" s="43">
        <v>-936.18680855934861</v>
      </c>
      <c r="R35" s="43">
        <v>3186</v>
      </c>
      <c r="S35" s="43">
        <v>-933</v>
      </c>
      <c r="T35" s="43">
        <v>-12806.415542362793</v>
      </c>
      <c r="U35" s="43">
        <v>2954152.9965269356</v>
      </c>
    </row>
    <row r="36" spans="1:21" x14ac:dyDescent="0.2">
      <c r="A36" s="33">
        <v>34</v>
      </c>
      <c r="B36" s="5" t="s">
        <v>80</v>
      </c>
      <c r="C36" s="50" t="s">
        <v>102</v>
      </c>
      <c r="D36" s="8" t="s">
        <v>31</v>
      </c>
      <c r="E36" s="43" t="s">
        <v>32</v>
      </c>
      <c r="F36" s="43">
        <v>1792309</v>
      </c>
      <c r="G36" s="43">
        <v>1778494.1132385458</v>
      </c>
      <c r="H36" s="75">
        <v>7.7677438787233655E-3</v>
      </c>
      <c r="I36" s="86">
        <v>3.0571057138338659E-2</v>
      </c>
      <c r="J36" s="75">
        <v>-7.5896892277416139E-4</v>
      </c>
      <c r="K36" s="43">
        <v>1845700</v>
      </c>
      <c r="L36" s="43">
        <v>2204.3358724064929</v>
      </c>
      <c r="M36" s="75">
        <v>6.8250210626144003E-3</v>
      </c>
      <c r="N36" s="75">
        <v>2.9788948222655875E-2</v>
      </c>
      <c r="O36" s="43">
        <v>22076.131302575264</v>
      </c>
      <c r="P36" s="43">
        <v>19783.960702627377</v>
      </c>
      <c r="Q36" s="43">
        <v>-748.50326708143496</v>
      </c>
      <c r="R36" s="43">
        <v>2118</v>
      </c>
      <c r="S36" s="43">
        <v>-601</v>
      </c>
      <c r="T36" s="43">
        <v>-12616.645339285435</v>
      </c>
      <c r="U36" s="43">
        <v>1875711.9433988358</v>
      </c>
    </row>
    <row r="37" spans="1:21" x14ac:dyDescent="0.2">
      <c r="A37" s="33">
        <v>35</v>
      </c>
      <c r="B37" s="5" t="s">
        <v>80</v>
      </c>
      <c r="C37" s="50" t="s">
        <v>102</v>
      </c>
      <c r="D37" s="8" t="s">
        <v>44</v>
      </c>
      <c r="E37" s="43" t="s">
        <v>45</v>
      </c>
      <c r="F37" s="43">
        <v>1333534</v>
      </c>
      <c r="G37" s="43">
        <v>1345963.5027793769</v>
      </c>
      <c r="H37" s="75">
        <v>-9.2346506823627328E-3</v>
      </c>
      <c r="I37" s="86">
        <v>3.233682195862056E-2</v>
      </c>
      <c r="J37" s="75">
        <v>9.6110167410127221E-4</v>
      </c>
      <c r="K37" s="43">
        <v>1377979</v>
      </c>
      <c r="L37" s="43">
        <v>1955.4066337920171</v>
      </c>
      <c r="M37" s="75">
        <v>-8.6594098986219059E-3</v>
      </c>
      <c r="N37" s="75">
        <v>3.332873402552905E-2</v>
      </c>
      <c r="O37" s="43">
        <v>1327.6596885086387</v>
      </c>
      <c r="P37" s="43">
        <v>7752.3764528518141</v>
      </c>
      <c r="Q37" s="43">
        <v>204.67864903482507</v>
      </c>
      <c r="R37" s="43">
        <v>1678</v>
      </c>
      <c r="S37" s="43">
        <v>-25</v>
      </c>
      <c r="T37" s="43">
        <v>-17847.064573048654</v>
      </c>
      <c r="U37" s="43">
        <v>1371069.6502173466</v>
      </c>
    </row>
    <row r="38" spans="1:21" x14ac:dyDescent="0.2">
      <c r="A38" s="33">
        <v>36</v>
      </c>
      <c r="B38" s="5" t="s">
        <v>80</v>
      </c>
      <c r="C38" s="50" t="s">
        <v>102</v>
      </c>
      <c r="D38" s="8" t="s">
        <v>46</v>
      </c>
      <c r="E38" s="43" t="s">
        <v>47</v>
      </c>
      <c r="F38" s="43">
        <v>1318860</v>
      </c>
      <c r="G38" s="43">
        <v>1312343.7410923119</v>
      </c>
      <c r="H38" s="75">
        <v>4.9653598395373866E-3</v>
      </c>
      <c r="I38" s="86">
        <v>3.3130300901352917E-2</v>
      </c>
      <c r="J38" s="75">
        <v>-4.4862148948852107E-4</v>
      </c>
      <c r="K38" s="43">
        <v>1361943</v>
      </c>
      <c r="L38" s="43">
        <v>2217.9879129307392</v>
      </c>
      <c r="M38" s="75">
        <v>4.0356120954447849E-3</v>
      </c>
      <c r="N38" s="75">
        <v>3.2666848642008972E-2</v>
      </c>
      <c r="O38" s="43">
        <v>4022.3437590582521</v>
      </c>
      <c r="P38" s="43">
        <v>26179.271256805314</v>
      </c>
      <c r="Q38" s="43">
        <v>-677.35336421787702</v>
      </c>
      <c r="R38" s="43">
        <v>1619</v>
      </c>
      <c r="S38" s="43">
        <v>0</v>
      </c>
      <c r="T38" s="43">
        <v>-16500.252013734327</v>
      </c>
      <c r="U38" s="43">
        <v>1376586.0096379116</v>
      </c>
    </row>
    <row r="39" spans="1:21" x14ac:dyDescent="0.2">
      <c r="D39" s="65"/>
      <c r="F39" s="52"/>
      <c r="G39" s="52"/>
      <c r="H39" s="66"/>
      <c r="I39" s="66"/>
      <c r="J39" s="66"/>
      <c r="K39" s="66"/>
      <c r="L39" s="52"/>
      <c r="M39" s="52"/>
      <c r="N39" s="66"/>
      <c r="O39" s="66"/>
      <c r="P39" s="66"/>
      <c r="Q39" s="66"/>
      <c r="R39" s="52"/>
      <c r="S39" s="66"/>
      <c r="T39" s="52"/>
    </row>
    <row r="40" spans="1:21" ht="63.75" x14ac:dyDescent="0.2">
      <c r="A40" s="57" t="s">
        <v>73</v>
      </c>
      <c r="B40" s="67" t="s">
        <v>96</v>
      </c>
      <c r="C40" s="67" t="s">
        <v>97</v>
      </c>
      <c r="D40" s="68" t="s">
        <v>72</v>
      </c>
      <c r="E40" s="58" t="s">
        <v>0</v>
      </c>
      <c r="F40" s="69" t="s">
        <v>174</v>
      </c>
      <c r="G40" s="69" t="s">
        <v>175</v>
      </c>
      <c r="H40" s="70" t="s">
        <v>176</v>
      </c>
      <c r="I40" s="85" t="s">
        <v>177</v>
      </c>
      <c r="J40" s="70" t="s">
        <v>178</v>
      </c>
      <c r="K40" s="70" t="s">
        <v>179</v>
      </c>
      <c r="L40" s="69" t="s">
        <v>180</v>
      </c>
      <c r="M40" s="69" t="s">
        <v>181</v>
      </c>
      <c r="N40" s="70" t="s">
        <v>182</v>
      </c>
      <c r="O40" s="59" t="s">
        <v>183</v>
      </c>
      <c r="P40" s="59" t="s">
        <v>184</v>
      </c>
      <c r="Q40" s="59" t="s">
        <v>185</v>
      </c>
      <c r="R40" s="59" t="s">
        <v>186</v>
      </c>
      <c r="S40" s="59" t="s">
        <v>187</v>
      </c>
      <c r="T40" s="59" t="s">
        <v>188</v>
      </c>
      <c r="U40" s="59" t="s">
        <v>189</v>
      </c>
    </row>
    <row r="41" spans="1:21" x14ac:dyDescent="0.2">
      <c r="A41" s="55">
        <v>43</v>
      </c>
      <c r="B41" s="55"/>
      <c r="C41" s="55"/>
      <c r="D41" s="8" t="s">
        <v>74</v>
      </c>
      <c r="E41" s="43" t="s">
        <v>98</v>
      </c>
      <c r="F41" s="43">
        <v>19855459</v>
      </c>
      <c r="G41" s="43">
        <v>19955398.427811597</v>
      </c>
      <c r="H41" s="75">
        <v>-5.0081399363247625E-3</v>
      </c>
      <c r="I41" s="86">
        <v>2.878690592668387E-2</v>
      </c>
      <c r="J41" s="75">
        <v>4.9472520251603314E-4</v>
      </c>
      <c r="K41" s="43">
        <v>20437142</v>
      </c>
      <c r="L41" s="43">
        <v>2191.9990663110216</v>
      </c>
      <c r="M41" s="75">
        <v>-4.4771302294449589E-3</v>
      </c>
      <c r="N41" s="75">
        <v>2.9295872737064466E-2</v>
      </c>
      <c r="O41" s="43">
        <v>85986.025806723599</v>
      </c>
      <c r="P41" s="43">
        <v>133878.50109599819</v>
      </c>
      <c r="Q41" s="43">
        <v>-10236.460565298985</v>
      </c>
      <c r="R41" s="43">
        <v>25183</v>
      </c>
      <c r="S41" s="43">
        <v>-5955</v>
      </c>
      <c r="T41" s="43">
        <v>-119490.04638256523</v>
      </c>
      <c r="U41" s="43">
        <v>20546508.01995486</v>
      </c>
    </row>
    <row r="42" spans="1:21" x14ac:dyDescent="0.2">
      <c r="A42" s="55">
        <v>2</v>
      </c>
      <c r="B42" s="55"/>
      <c r="C42" s="55"/>
      <c r="D42" s="8" t="s">
        <v>75</v>
      </c>
      <c r="E42" s="43" t="s">
        <v>99</v>
      </c>
      <c r="F42" s="43">
        <v>17775573</v>
      </c>
      <c r="G42" s="43">
        <v>17582013.377001841</v>
      </c>
      <c r="H42" s="75">
        <v>1.1008956644939394E-2</v>
      </c>
      <c r="I42" s="86">
        <v>2.8976716862910479E-2</v>
      </c>
      <c r="J42" s="75">
        <v>-1.1119203017726509E-3</v>
      </c>
      <c r="K42" s="43">
        <v>18270313</v>
      </c>
      <c r="L42" s="43">
        <v>2274.2940404748197</v>
      </c>
      <c r="M42" s="75">
        <v>9.9083192536526532E-3</v>
      </c>
      <c r="N42" s="75">
        <v>2.783257676137918E-2</v>
      </c>
      <c r="O42" s="43">
        <v>77903.437153670937</v>
      </c>
      <c r="P42" s="43">
        <v>121115.88134737914</v>
      </c>
      <c r="Q42" s="43">
        <v>-6601.3609512476514</v>
      </c>
      <c r="R42" s="43">
        <v>20959</v>
      </c>
      <c r="S42" s="43">
        <v>-2020</v>
      </c>
      <c r="T42" s="43">
        <v>-107173.41186679961</v>
      </c>
      <c r="U42" s="43">
        <v>18374496.545683004</v>
      </c>
    </row>
    <row r="43" spans="1:21" x14ac:dyDescent="0.2">
      <c r="A43" s="55">
        <v>3</v>
      </c>
      <c r="B43" s="55"/>
      <c r="C43" s="55"/>
      <c r="D43" s="8" t="s">
        <v>76</v>
      </c>
      <c r="E43" s="43" t="s">
        <v>11</v>
      </c>
      <c r="F43" s="43">
        <v>24343271</v>
      </c>
      <c r="G43" s="43">
        <v>24591110.669904441</v>
      </c>
      <c r="H43" s="75">
        <v>-1.0078425217603382E-2</v>
      </c>
      <c r="I43" s="86">
        <v>2.8959359376230731E-2</v>
      </c>
      <c r="J43" s="75">
        <v>1.2229789780737743E-3</v>
      </c>
      <c r="K43" s="43">
        <v>25078870</v>
      </c>
      <c r="L43" s="43">
        <v>2073.0447272493411</v>
      </c>
      <c r="M43" s="75">
        <v>-8.8070599684235695E-3</v>
      </c>
      <c r="N43" s="75">
        <v>3.0217755042040162E-2</v>
      </c>
      <c r="O43" s="43">
        <v>129525.12659464541</v>
      </c>
      <c r="P43" s="43">
        <v>170362.27273595432</v>
      </c>
      <c r="Q43" s="43">
        <v>-8159.4997278847195</v>
      </c>
      <c r="R43" s="43">
        <v>30563</v>
      </c>
      <c r="S43" s="43">
        <v>-5415</v>
      </c>
      <c r="T43" s="43">
        <v>-148080.55908379299</v>
      </c>
      <c r="U43" s="43">
        <v>25247665.340518918</v>
      </c>
    </row>
    <row r="44" spans="1:21" x14ac:dyDescent="0.2">
      <c r="A44" s="55">
        <v>4</v>
      </c>
      <c r="B44" s="55"/>
      <c r="C44" s="55"/>
      <c r="D44" s="8" t="s">
        <v>77</v>
      </c>
      <c r="E44" s="43" t="s">
        <v>100</v>
      </c>
      <c r="F44" s="43">
        <v>14368101</v>
      </c>
      <c r="G44" s="43">
        <v>14373568.375377629</v>
      </c>
      <c r="H44" s="75">
        <v>-3.8037703894011621E-4</v>
      </c>
      <c r="I44" s="86">
        <v>3.0592349073040648E-2</v>
      </c>
      <c r="J44" s="75">
        <v>5.2543005177430047E-5</v>
      </c>
      <c r="K44" s="43">
        <v>14808433</v>
      </c>
      <c r="L44" s="43">
        <v>2000.042989716756</v>
      </c>
      <c r="M44" s="75">
        <v>-5.0658920362656179E-4</v>
      </c>
      <c r="N44" s="75">
        <v>3.0646499492173573E-2</v>
      </c>
      <c r="O44" s="43">
        <v>225280.78213500706</v>
      </c>
      <c r="P44" s="43">
        <v>88489.297011170376</v>
      </c>
      <c r="Q44" s="43">
        <v>-1272.2964565490038</v>
      </c>
      <c r="R44" s="43">
        <v>17442</v>
      </c>
      <c r="S44" s="43">
        <v>-3883</v>
      </c>
      <c r="T44" s="43">
        <v>-111846.3801482608</v>
      </c>
      <c r="U44" s="43">
        <v>15022643.402541369</v>
      </c>
    </row>
    <row r="45" spans="1:21" x14ac:dyDescent="0.2">
      <c r="A45" s="55">
        <v>5</v>
      </c>
      <c r="B45" s="55"/>
      <c r="C45" s="55"/>
      <c r="D45" s="8" t="s">
        <v>78</v>
      </c>
      <c r="E45" s="43" t="s">
        <v>22</v>
      </c>
      <c r="F45" s="43">
        <v>20898813</v>
      </c>
      <c r="G45" s="43">
        <v>20877327.388674136</v>
      </c>
      <c r="H45" s="75">
        <v>1.0291361018517353E-3</v>
      </c>
      <c r="I45" s="86">
        <v>2.6788985576896795E-2</v>
      </c>
      <c r="J45" s="75">
        <v>-5.5637182895651449E-4</v>
      </c>
      <c r="K45" s="43">
        <v>21446732</v>
      </c>
      <c r="L45" s="43">
        <v>1928.8919028507801</v>
      </c>
      <c r="M45" s="75">
        <v>8.198753723105412E-4</v>
      </c>
      <c r="N45" s="75">
        <v>2.6217709111038934E-2</v>
      </c>
      <c r="O45" s="43">
        <v>333570.99572861235</v>
      </c>
      <c r="P45" s="43">
        <v>102027.95444392423</v>
      </c>
      <c r="Q45" s="43">
        <v>26518.180284867733</v>
      </c>
      <c r="R45" s="43">
        <v>17359</v>
      </c>
      <c r="S45" s="43">
        <v>-6926</v>
      </c>
      <c r="T45" s="43">
        <v>-179721.70881739794</v>
      </c>
      <c r="U45" s="43">
        <v>21739560.421640009</v>
      </c>
    </row>
    <row r="46" spans="1:21" x14ac:dyDescent="0.2">
      <c r="A46" s="55">
        <v>6</v>
      </c>
      <c r="B46" s="55"/>
      <c r="C46" s="55"/>
      <c r="D46" s="8" t="s">
        <v>79</v>
      </c>
      <c r="E46" s="43" t="s">
        <v>101</v>
      </c>
      <c r="F46" s="43">
        <v>19231725</v>
      </c>
      <c r="G46" s="43">
        <v>19133640.306404207</v>
      </c>
      <c r="H46" s="75">
        <v>5.1262954683517492E-3</v>
      </c>
      <c r="I46" s="86">
        <v>3.051328011285892E-2</v>
      </c>
      <c r="J46" s="75">
        <v>-9.3109807879565576E-4</v>
      </c>
      <c r="K46" s="43">
        <v>19800095</v>
      </c>
      <c r="L46" s="43">
        <v>1989.8775965761686</v>
      </c>
      <c r="M46" s="75">
        <v>4.0161150592015193E-3</v>
      </c>
      <c r="N46" s="75">
        <v>2.9553771177572408E-2</v>
      </c>
      <c r="O46" s="43">
        <v>162449.82282704909</v>
      </c>
      <c r="P46" s="43">
        <v>151841.37336717008</v>
      </c>
      <c r="Q46" s="43">
        <v>1500.8671205519815</v>
      </c>
      <c r="R46" s="43">
        <v>22127</v>
      </c>
      <c r="S46" s="43">
        <v>-3478</v>
      </c>
      <c r="T46" s="43">
        <v>-179956.21403232639</v>
      </c>
      <c r="U46" s="43">
        <v>19954579.849282447</v>
      </c>
    </row>
    <row r="47" spans="1:21" x14ac:dyDescent="0.2">
      <c r="A47" s="55">
        <v>7</v>
      </c>
      <c r="B47" s="55"/>
      <c r="C47" s="55"/>
      <c r="D47" s="8" t="s">
        <v>80</v>
      </c>
      <c r="E47" s="43" t="s">
        <v>102</v>
      </c>
      <c r="F47" s="43">
        <v>12716929</v>
      </c>
      <c r="G47" s="43">
        <v>12690966.348664286</v>
      </c>
      <c r="H47" s="75">
        <v>2.0457584255155759E-3</v>
      </c>
      <c r="I47" s="86">
        <v>3.1840578966993993E-2</v>
      </c>
      <c r="J47" s="75">
        <v>-1.8971282994895144E-4</v>
      </c>
      <c r="K47" s="43">
        <v>13119354</v>
      </c>
      <c r="L47" s="43">
        <v>2111.5032937324008</v>
      </c>
      <c r="M47" s="75">
        <v>1.52355446438035E-3</v>
      </c>
      <c r="N47" s="75">
        <v>3.1644825570701807E-2</v>
      </c>
      <c r="O47" s="43">
        <v>116120.52455535845</v>
      </c>
      <c r="P47" s="43">
        <v>111758.42695247015</v>
      </c>
      <c r="Q47" s="43">
        <v>-1749.4297044393118</v>
      </c>
      <c r="R47" s="43">
        <v>14964</v>
      </c>
      <c r="S47" s="43">
        <v>-3231</v>
      </c>
      <c r="T47" s="43">
        <v>-98796.795545715155</v>
      </c>
      <c r="U47" s="43">
        <v>13258419.726257674</v>
      </c>
    </row>
    <row r="48" spans="1:21" x14ac:dyDescent="0.2">
      <c r="A48" s="73"/>
      <c r="B48" s="73"/>
      <c r="C48" s="73"/>
      <c r="D48" s="8" t="s">
        <v>87</v>
      </c>
      <c r="E48" s="8" t="s">
        <v>135</v>
      </c>
      <c r="F48" s="56" t="s">
        <v>166</v>
      </c>
      <c r="G48" s="56" t="s">
        <v>190</v>
      </c>
      <c r="H48" s="74" t="s">
        <v>165</v>
      </c>
      <c r="I48" s="74" t="s">
        <v>191</v>
      </c>
      <c r="J48" s="74" t="s">
        <v>165</v>
      </c>
      <c r="K48" s="56" t="s">
        <v>192</v>
      </c>
      <c r="L48" s="56" t="s">
        <v>193</v>
      </c>
      <c r="M48" s="74" t="s">
        <v>194</v>
      </c>
      <c r="N48" s="74" t="s">
        <v>195</v>
      </c>
      <c r="O48" s="56" t="s">
        <v>314</v>
      </c>
      <c r="P48" s="56" t="s">
        <v>196</v>
      </c>
      <c r="Q48" s="56" t="s">
        <v>170</v>
      </c>
      <c r="R48" s="56" t="s">
        <v>197</v>
      </c>
      <c r="S48" s="56" t="s">
        <v>198</v>
      </c>
      <c r="T48" s="56" t="s">
        <v>199</v>
      </c>
      <c r="U48" s="56" t="s">
        <v>315</v>
      </c>
    </row>
  </sheetData>
  <pageMargins left="0.25" right="0.25" top="0.75" bottom="0.75" header="0.3" footer="0.3"/>
  <pageSetup paperSize="9" scale="50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2728-13F9-4584-A965-B3B66BE5041C}">
  <sheetPr>
    <tabColor rgb="FF005EB8"/>
    <pageSetUpPr fitToPage="1"/>
  </sheetPr>
  <dimension ref="A1:U48"/>
  <sheetViews>
    <sheetView topLeftCell="A28" workbookViewId="0">
      <selection activeCell="C51" sqref="C51"/>
    </sheetView>
  </sheetViews>
  <sheetFormatPr defaultRowHeight="12.75" x14ac:dyDescent="0.2"/>
  <cols>
    <col min="1" max="1" width="4.7109375" style="64" customWidth="1"/>
    <col min="2" max="2" width="4.7109375" style="8" customWidth="1"/>
    <col min="3" max="3" width="20.42578125" style="8" bestFit="1" customWidth="1"/>
    <col min="4" max="4" width="9.140625" style="8"/>
    <col min="5" max="5" width="55.5703125" style="8" bestFit="1" customWidth="1"/>
    <col min="6" max="9" width="11.7109375" style="8" customWidth="1"/>
    <col min="10" max="10" width="13.140625" style="8" customWidth="1"/>
    <col min="11" max="12" width="11.7109375" style="8" customWidth="1"/>
    <col min="13" max="13" width="12.85546875" style="8" customWidth="1"/>
    <col min="14" max="14" width="11.7109375" style="8" customWidth="1"/>
    <col min="15" max="15" width="12.85546875" style="8" customWidth="1"/>
    <col min="16" max="16" width="11.7109375" style="8" customWidth="1"/>
    <col min="17" max="17" width="12.140625" style="8" customWidth="1"/>
    <col min="18" max="18" width="13.28515625" style="8" customWidth="1"/>
    <col min="19" max="19" width="15.42578125" style="8" customWidth="1"/>
    <col min="20" max="20" width="14.7109375" style="8" customWidth="1"/>
    <col min="21" max="21" width="11.7109375" style="8" customWidth="1"/>
    <col min="22" max="16384" width="9.140625" style="8"/>
  </cols>
  <sheetData>
    <row r="1" spans="1:21" s="35" customFormat="1" ht="38.25" customHeight="1" x14ac:dyDescent="0.35">
      <c r="A1" s="44" t="s">
        <v>248</v>
      </c>
      <c r="B1" s="45"/>
      <c r="U1" s="46" t="s">
        <v>224</v>
      </c>
    </row>
    <row r="2" spans="1:21" ht="63.75" x14ac:dyDescent="0.2">
      <c r="A2" s="57" t="s">
        <v>73</v>
      </c>
      <c r="B2" s="58" t="s">
        <v>72</v>
      </c>
      <c r="C2" s="58" t="s">
        <v>0</v>
      </c>
      <c r="D2" s="58" t="s">
        <v>109</v>
      </c>
      <c r="E2" s="58" t="s">
        <v>123</v>
      </c>
      <c r="F2" s="59" t="s">
        <v>200</v>
      </c>
      <c r="G2" s="59" t="s">
        <v>201</v>
      </c>
      <c r="H2" s="59" t="s">
        <v>202</v>
      </c>
      <c r="I2" s="32" t="s">
        <v>203</v>
      </c>
      <c r="J2" s="59" t="s">
        <v>204</v>
      </c>
      <c r="K2" s="59" t="s">
        <v>205</v>
      </c>
      <c r="L2" s="59" t="s">
        <v>206</v>
      </c>
      <c r="M2" s="59" t="s">
        <v>207</v>
      </c>
      <c r="N2" s="59" t="s">
        <v>208</v>
      </c>
      <c r="O2" s="59" t="s">
        <v>209</v>
      </c>
      <c r="P2" s="59" t="s">
        <v>210</v>
      </c>
      <c r="Q2" s="59" t="s">
        <v>211</v>
      </c>
      <c r="R2" s="59" t="s">
        <v>212</v>
      </c>
      <c r="S2" s="59" t="s">
        <v>213</v>
      </c>
      <c r="T2" s="59" t="s">
        <v>214</v>
      </c>
      <c r="U2" s="59" t="s">
        <v>215</v>
      </c>
    </row>
    <row r="3" spans="1:21" x14ac:dyDescent="0.2">
      <c r="A3" s="55">
        <v>1</v>
      </c>
      <c r="B3" s="8" t="s">
        <v>74</v>
      </c>
      <c r="C3" s="8" t="s">
        <v>98</v>
      </c>
      <c r="D3" s="8" t="s">
        <v>5</v>
      </c>
      <c r="E3" s="43" t="s">
        <v>6</v>
      </c>
      <c r="F3" s="43">
        <v>3892746</v>
      </c>
      <c r="G3" s="43">
        <v>3935433.652733482</v>
      </c>
      <c r="H3" s="75">
        <v>-1.0847000991576095E-2</v>
      </c>
      <c r="I3" s="86">
        <v>3.1671423684914456E-2</v>
      </c>
      <c r="J3" s="75">
        <v>1.0878706484715893E-3</v>
      </c>
      <c r="K3" s="43">
        <v>4020404</v>
      </c>
      <c r="L3" s="43">
        <v>2202.9954077710527</v>
      </c>
      <c r="M3" s="75">
        <v>-9.8026050104567108E-3</v>
      </c>
      <c r="N3" s="75">
        <v>3.2793817012463755E-2</v>
      </c>
      <c r="O3" s="43">
        <v>50481.226198469543</v>
      </c>
      <c r="P3" s="43">
        <v>45889.613384509721</v>
      </c>
      <c r="Q3" s="43">
        <v>-2230.05878519421</v>
      </c>
      <c r="R3" s="43">
        <v>5141</v>
      </c>
      <c r="S3" s="43">
        <v>-1600</v>
      </c>
      <c r="T3" s="43">
        <v>-32904.278398143331</v>
      </c>
      <c r="U3" s="43">
        <v>4085181.5023996425</v>
      </c>
    </row>
    <row r="4" spans="1:21" x14ac:dyDescent="0.2">
      <c r="A4" s="55">
        <v>2</v>
      </c>
      <c r="B4" s="50" t="s">
        <v>74</v>
      </c>
      <c r="C4" s="50" t="s">
        <v>98</v>
      </c>
      <c r="D4" s="8" t="s">
        <v>1</v>
      </c>
      <c r="E4" s="43" t="s">
        <v>2</v>
      </c>
      <c r="F4" s="43">
        <v>7568013</v>
      </c>
      <c r="G4" s="43">
        <v>7566914.9937680308</v>
      </c>
      <c r="H4" s="75">
        <v>1.4510619359064947E-4</v>
      </c>
      <c r="I4" s="86">
        <v>3.0905271862074354E-2</v>
      </c>
      <c r="J4" s="75">
        <v>-2.1392085076343825E-5</v>
      </c>
      <c r="K4" s="43">
        <v>7801738</v>
      </c>
      <c r="L4" s="43">
        <v>2394.0583497534772</v>
      </c>
      <c r="M4" s="75">
        <v>1.9257544229489554E-4</v>
      </c>
      <c r="N4" s="75">
        <v>3.0883271474295926E-2</v>
      </c>
      <c r="O4" s="43">
        <v>7229.8708377925841</v>
      </c>
      <c r="P4" s="43">
        <v>37085.303843077891</v>
      </c>
      <c r="Q4" s="43">
        <v>-3323.3142594443807</v>
      </c>
      <c r="R4" s="43">
        <v>9389</v>
      </c>
      <c r="S4" s="43">
        <v>-1860</v>
      </c>
      <c r="T4" s="43">
        <v>-26108.35589089835</v>
      </c>
      <c r="U4" s="43">
        <v>7824150.5045305286</v>
      </c>
    </row>
    <row r="5" spans="1:21" x14ac:dyDescent="0.2">
      <c r="A5" s="55">
        <v>3</v>
      </c>
      <c r="B5" s="50" t="s">
        <v>74</v>
      </c>
      <c r="C5" s="50" t="s">
        <v>98</v>
      </c>
      <c r="D5" s="8" t="s">
        <v>20</v>
      </c>
      <c r="E5" s="43" t="s">
        <v>21</v>
      </c>
      <c r="F5" s="43">
        <v>3321859</v>
      </c>
      <c r="G5" s="43">
        <v>3331424.9751322828</v>
      </c>
      <c r="H5" s="75">
        <v>-2.871436458479093E-3</v>
      </c>
      <c r="I5" s="86">
        <v>3.0129299965285274E-2</v>
      </c>
      <c r="J5" s="75">
        <v>2.6982100421573101E-4</v>
      </c>
      <c r="K5" s="43">
        <v>3422868</v>
      </c>
      <c r="L5" s="43">
        <v>2217.2066729332009</v>
      </c>
      <c r="M5" s="75">
        <v>-2.4290001147454499E-3</v>
      </c>
      <c r="N5" s="75">
        <v>3.040737129420612E-2</v>
      </c>
      <c r="O5" s="43">
        <v>24777.540179380179</v>
      </c>
      <c r="P5" s="43">
        <v>16059.564621291875</v>
      </c>
      <c r="Q5" s="43">
        <v>-1401.7795363950966</v>
      </c>
      <c r="R5" s="43">
        <v>4051</v>
      </c>
      <c r="S5" s="43">
        <v>-1034</v>
      </c>
      <c r="T5" s="43">
        <v>-26665.982962597685</v>
      </c>
      <c r="U5" s="43">
        <v>3438654.3423016798</v>
      </c>
    </row>
    <row r="6" spans="1:21" x14ac:dyDescent="0.2">
      <c r="A6" s="80">
        <v>4</v>
      </c>
      <c r="B6" s="7" t="s">
        <v>74</v>
      </c>
      <c r="C6" s="7" t="s">
        <v>98</v>
      </c>
      <c r="D6" s="36" t="s">
        <v>7</v>
      </c>
      <c r="E6" s="42" t="s">
        <v>8</v>
      </c>
      <c r="F6" s="42">
        <v>5654524</v>
      </c>
      <c r="G6" s="42">
        <v>5695279.6232306724</v>
      </c>
      <c r="H6" s="76">
        <v>-7.1560355113088336E-3</v>
      </c>
      <c r="I6" s="87">
        <v>3.0819048943842482E-2</v>
      </c>
      <c r="J6" s="76">
        <v>7.0780588676604399E-4</v>
      </c>
      <c r="K6" s="42">
        <v>5832917</v>
      </c>
      <c r="L6" s="42">
        <v>2138.7522317719895</v>
      </c>
      <c r="M6" s="76">
        <v>-6.3752125398510717E-3</v>
      </c>
      <c r="N6" s="76">
        <v>3.1548720988716195E-2</v>
      </c>
      <c r="O6" s="42">
        <v>6084.2919100422168</v>
      </c>
      <c r="P6" s="42">
        <v>34842.22498103432</v>
      </c>
      <c r="Q6" s="42">
        <v>-3281.3079842652978</v>
      </c>
      <c r="R6" s="42">
        <v>6602</v>
      </c>
      <c r="S6" s="42">
        <v>-1461</v>
      </c>
      <c r="T6" s="42">
        <v>-36207.032737721129</v>
      </c>
      <c r="U6" s="42">
        <v>5839496.17616909</v>
      </c>
    </row>
    <row r="7" spans="1:21" x14ac:dyDescent="0.2">
      <c r="A7" s="55">
        <v>5</v>
      </c>
      <c r="B7" s="63" t="s">
        <v>75</v>
      </c>
      <c r="C7" s="63" t="s">
        <v>99</v>
      </c>
      <c r="D7" s="8" t="s">
        <v>58</v>
      </c>
      <c r="E7" s="43" t="s">
        <v>59</v>
      </c>
      <c r="F7" s="43">
        <v>6666230</v>
      </c>
      <c r="G7" s="43">
        <v>6553117.5927832359</v>
      </c>
      <c r="H7" s="75">
        <v>1.7260854183561714E-2</v>
      </c>
      <c r="I7" s="86">
        <v>3.1645481920747995E-2</v>
      </c>
      <c r="J7" s="75">
        <v>-1.7230612549885339E-3</v>
      </c>
      <c r="K7" s="43">
        <v>6865336</v>
      </c>
      <c r="L7" s="43">
        <v>2416.2866669876853</v>
      </c>
      <c r="M7" s="75">
        <v>1.5477825196663852E-2</v>
      </c>
      <c r="N7" s="75">
        <v>2.986785634459066E-2</v>
      </c>
      <c r="O7" s="43">
        <v>38643.11715420289</v>
      </c>
      <c r="P7" s="43">
        <v>41617.463184487373</v>
      </c>
      <c r="Q7" s="43">
        <v>-1411.5837185944088</v>
      </c>
      <c r="R7" s="43">
        <v>7856</v>
      </c>
      <c r="S7" s="43">
        <v>-1302</v>
      </c>
      <c r="T7" s="43">
        <v>-27946.644908682036</v>
      </c>
      <c r="U7" s="43">
        <v>6922792.3517114138</v>
      </c>
    </row>
    <row r="8" spans="1:21" x14ac:dyDescent="0.2">
      <c r="A8" s="55">
        <v>6</v>
      </c>
      <c r="B8" s="50" t="s">
        <v>75</v>
      </c>
      <c r="C8" s="50" t="s">
        <v>99</v>
      </c>
      <c r="D8" s="8" t="s">
        <v>60</v>
      </c>
      <c r="E8" s="43" t="s">
        <v>61</v>
      </c>
      <c r="F8" s="43">
        <v>7186161</v>
      </c>
      <c r="G8" s="43">
        <v>7189200.4328216715</v>
      </c>
      <c r="H8" s="75">
        <v>-4.2277758842212965E-4</v>
      </c>
      <c r="I8" s="86">
        <v>3.0410194035523849E-2</v>
      </c>
      <c r="J8" s="75">
        <v>2.7740887306493527E-5</v>
      </c>
      <c r="K8" s="43">
        <v>7404899</v>
      </c>
      <c r="L8" s="43">
        <v>2214.9739491710347</v>
      </c>
      <c r="M8" s="75">
        <v>-2.4967070611170428E-4</v>
      </c>
      <c r="N8" s="75">
        <v>3.0438783656530966E-2</v>
      </c>
      <c r="O8" s="43">
        <v>6698.1741599591514</v>
      </c>
      <c r="P8" s="43">
        <v>49040.724171089874</v>
      </c>
      <c r="Q8" s="43">
        <v>-2624.8855962501952</v>
      </c>
      <c r="R8" s="43">
        <v>8179</v>
      </c>
      <c r="S8" s="43">
        <v>-399</v>
      </c>
      <c r="T8" s="43">
        <v>-44064.157822514426</v>
      </c>
      <c r="U8" s="43">
        <v>7421728.8549122838</v>
      </c>
    </row>
    <row r="9" spans="1:21" x14ac:dyDescent="0.2">
      <c r="A9" s="80">
        <v>7</v>
      </c>
      <c r="B9" s="7" t="s">
        <v>75</v>
      </c>
      <c r="C9" s="7" t="s">
        <v>99</v>
      </c>
      <c r="D9" s="36" t="s">
        <v>3</v>
      </c>
      <c r="E9" s="42" t="s">
        <v>4</v>
      </c>
      <c r="F9" s="42">
        <v>4417922</v>
      </c>
      <c r="G9" s="42">
        <v>4348742.966448525</v>
      </c>
      <c r="H9" s="76">
        <v>1.5907823038796787E-2</v>
      </c>
      <c r="I9" s="87">
        <v>3.1290411677991375E-2</v>
      </c>
      <c r="J9" s="76">
        <v>-1.592678736965713E-3</v>
      </c>
      <c r="K9" s="42">
        <v>4548904</v>
      </c>
      <c r="L9" s="42">
        <v>2410.0443218657474</v>
      </c>
      <c r="M9" s="76">
        <v>1.4308720517517193E-2</v>
      </c>
      <c r="N9" s="76">
        <v>2.9647875177515548E-2</v>
      </c>
      <c r="O9" s="42">
        <v>33862.214754775043</v>
      </c>
      <c r="P9" s="42">
        <v>30456.070772865311</v>
      </c>
      <c r="Q9" s="42">
        <v>-2564.8916364030474</v>
      </c>
      <c r="R9" s="42">
        <v>4924</v>
      </c>
      <c r="S9" s="42">
        <v>-319</v>
      </c>
      <c r="T9" s="42">
        <v>-37311.281931315796</v>
      </c>
      <c r="U9" s="42">
        <v>4577951.1119599212</v>
      </c>
    </row>
    <row r="10" spans="1:21" x14ac:dyDescent="0.2">
      <c r="A10" s="55">
        <v>8</v>
      </c>
      <c r="B10" s="63" t="s">
        <v>76</v>
      </c>
      <c r="C10" s="63" t="s">
        <v>11</v>
      </c>
      <c r="D10" s="8" t="s">
        <v>50</v>
      </c>
      <c r="E10" s="43" t="s">
        <v>51</v>
      </c>
      <c r="F10" s="43">
        <v>3403635</v>
      </c>
      <c r="G10" s="43">
        <v>3500657.7203912269</v>
      </c>
      <c r="H10" s="75">
        <v>-2.7715568941822699E-2</v>
      </c>
      <c r="I10" s="86">
        <v>2.6806171150841045E-2</v>
      </c>
      <c r="J10" s="75">
        <v>3.5056044202635504E-3</v>
      </c>
      <c r="K10" s="43">
        <v>3507125</v>
      </c>
      <c r="L10" s="43">
        <v>2132.8404064685888</v>
      </c>
      <c r="M10" s="75">
        <v>-2.3600313425509833E-2</v>
      </c>
      <c r="N10" s="75">
        <v>3.0405727993747966E-2</v>
      </c>
      <c r="O10" s="43">
        <v>7291.6617073434754</v>
      </c>
      <c r="P10" s="43">
        <v>18668.656351595786</v>
      </c>
      <c r="Q10" s="43">
        <v>-513.42723171520106</v>
      </c>
      <c r="R10" s="43">
        <v>3160</v>
      </c>
      <c r="S10" s="43">
        <v>-550</v>
      </c>
      <c r="T10" s="43">
        <v>-13936.121170669912</v>
      </c>
      <c r="U10" s="43">
        <v>3521245.7696565543</v>
      </c>
    </row>
    <row r="11" spans="1:21" x14ac:dyDescent="0.2">
      <c r="A11" s="55">
        <v>9</v>
      </c>
      <c r="B11" s="50" t="s">
        <v>76</v>
      </c>
      <c r="C11" s="50" t="s">
        <v>11</v>
      </c>
      <c r="D11" s="8" t="s">
        <v>56</v>
      </c>
      <c r="E11" s="43" t="s">
        <v>57</v>
      </c>
      <c r="F11" s="43">
        <v>2878190</v>
      </c>
      <c r="G11" s="43">
        <v>2908120.184231563</v>
      </c>
      <c r="H11" s="75">
        <v>-1.0291935111159001E-2</v>
      </c>
      <c r="I11" s="86">
        <v>2.7929549688245091E-2</v>
      </c>
      <c r="J11" s="75">
        <v>9.9000197041650964E-4</v>
      </c>
      <c r="K11" s="43">
        <v>2961506</v>
      </c>
      <c r="L11" s="43">
        <v>2192.7847174317958</v>
      </c>
      <c r="M11" s="75">
        <v>-8.9196672520466258E-3</v>
      </c>
      <c r="N11" s="75">
        <v>2.8947359277879503E-2</v>
      </c>
      <c r="O11" s="43">
        <v>3624.4076927438373</v>
      </c>
      <c r="P11" s="43">
        <v>28546.003618829105</v>
      </c>
      <c r="Q11" s="43">
        <v>-1796.2292998932724</v>
      </c>
      <c r="R11" s="43">
        <v>3823</v>
      </c>
      <c r="S11" s="43">
        <v>-809</v>
      </c>
      <c r="T11" s="43">
        <v>-12642.610976448448</v>
      </c>
      <c r="U11" s="43">
        <v>2982251.5710352315</v>
      </c>
    </row>
    <row r="12" spans="1:21" x14ac:dyDescent="0.2">
      <c r="A12" s="55">
        <v>10</v>
      </c>
      <c r="B12" s="50" t="s">
        <v>76</v>
      </c>
      <c r="C12" s="50" t="s">
        <v>11</v>
      </c>
      <c r="D12" s="8" t="s">
        <v>54</v>
      </c>
      <c r="E12" s="43" t="s">
        <v>55</v>
      </c>
      <c r="F12" s="43">
        <v>2202500</v>
      </c>
      <c r="G12" s="43">
        <v>2226328.8386662356</v>
      </c>
      <c r="H12" s="75">
        <v>-1.0703198131553293E-2</v>
      </c>
      <c r="I12" s="86">
        <v>3.3281722035842995E-2</v>
      </c>
      <c r="J12" s="75">
        <v>1.0964867552969103E-3</v>
      </c>
      <c r="K12" s="43">
        <v>2278298</v>
      </c>
      <c r="L12" s="43">
        <v>1992.7576124274656</v>
      </c>
      <c r="M12" s="75">
        <v>-9.8805690437341331E-3</v>
      </c>
      <c r="N12" s="75">
        <v>3.4414528944381351E-2</v>
      </c>
      <c r="O12" s="43">
        <v>36721.785814970804</v>
      </c>
      <c r="P12" s="43">
        <v>17793.625587312185</v>
      </c>
      <c r="Q12" s="43">
        <v>-1013.4362642895993</v>
      </c>
      <c r="R12" s="43">
        <v>2494</v>
      </c>
      <c r="S12" s="43">
        <v>-535</v>
      </c>
      <c r="T12" s="43">
        <v>-10914.200609087107</v>
      </c>
      <c r="U12" s="43">
        <v>2322844.7745289062</v>
      </c>
    </row>
    <row r="13" spans="1:21" x14ac:dyDescent="0.2">
      <c r="A13" s="55">
        <v>11</v>
      </c>
      <c r="B13" s="50" t="s">
        <v>76</v>
      </c>
      <c r="C13" s="50" t="s">
        <v>11</v>
      </c>
      <c r="D13" s="8" t="s">
        <v>9</v>
      </c>
      <c r="E13" s="43" t="s">
        <v>10</v>
      </c>
      <c r="F13" s="43">
        <v>2495498</v>
      </c>
      <c r="G13" s="43">
        <v>2510228.6769179073</v>
      </c>
      <c r="H13" s="75">
        <v>-5.8682609490358084E-3</v>
      </c>
      <c r="I13" s="86">
        <v>3.2349614663948888E-2</v>
      </c>
      <c r="J13" s="75">
        <v>5.9858397730215823E-4</v>
      </c>
      <c r="K13" s="43">
        <v>2577768</v>
      </c>
      <c r="L13" s="43">
        <v>2227.6990244165854</v>
      </c>
      <c r="M13" s="75">
        <v>-5.3910265501954102E-3</v>
      </c>
      <c r="N13" s="75">
        <v>3.2967367635638345E-2</v>
      </c>
      <c r="O13" s="43">
        <v>14584.867610760104</v>
      </c>
      <c r="P13" s="43">
        <v>20334.714926791767</v>
      </c>
      <c r="Q13" s="43">
        <v>-1359.4262127666734</v>
      </c>
      <c r="R13" s="43">
        <v>3325</v>
      </c>
      <c r="S13" s="43">
        <v>-970</v>
      </c>
      <c r="T13" s="43">
        <v>-20625.107564832761</v>
      </c>
      <c r="U13" s="43">
        <v>2593058.0487599527</v>
      </c>
    </row>
    <row r="14" spans="1:21" x14ac:dyDescent="0.2">
      <c r="A14" s="55">
        <v>12</v>
      </c>
      <c r="B14" s="50" t="s">
        <v>76</v>
      </c>
      <c r="C14" s="50" t="s">
        <v>11</v>
      </c>
      <c r="D14" s="8" t="s">
        <v>48</v>
      </c>
      <c r="E14" s="43" t="s">
        <v>49</v>
      </c>
      <c r="F14" s="43">
        <v>1771423</v>
      </c>
      <c r="G14" s="43">
        <v>1762289.7115245892</v>
      </c>
      <c r="H14" s="75">
        <v>5.1826259982585832E-3</v>
      </c>
      <c r="I14" s="86">
        <v>3.3188442379396881E-2</v>
      </c>
      <c r="J14" s="75">
        <v>-4.9749821905766814E-4</v>
      </c>
      <c r="K14" s="43">
        <v>1829303</v>
      </c>
      <c r="L14" s="43">
        <v>2167.903602563103</v>
      </c>
      <c r="M14" s="75">
        <v>4.47487600335994E-3</v>
      </c>
      <c r="N14" s="75">
        <v>3.2674296314318951E-2</v>
      </c>
      <c r="O14" s="43">
        <v>20357.678276671642</v>
      </c>
      <c r="P14" s="43">
        <v>11277.396490087083</v>
      </c>
      <c r="Q14" s="43">
        <v>759.87332294344333</v>
      </c>
      <c r="R14" s="43">
        <v>2196</v>
      </c>
      <c r="S14" s="43">
        <v>-481</v>
      </c>
      <c r="T14" s="43">
        <v>-12759.58142544765</v>
      </c>
      <c r="U14" s="43">
        <v>1850653.3666642543</v>
      </c>
    </row>
    <row r="15" spans="1:21" x14ac:dyDescent="0.2">
      <c r="A15" s="55">
        <v>13</v>
      </c>
      <c r="B15" s="50" t="s">
        <v>76</v>
      </c>
      <c r="C15" s="50" t="s">
        <v>11</v>
      </c>
      <c r="D15" s="8" t="s">
        <v>14</v>
      </c>
      <c r="E15" s="43" t="s">
        <v>15</v>
      </c>
      <c r="F15" s="43">
        <v>2319227</v>
      </c>
      <c r="G15" s="43">
        <v>2341321.5491091134</v>
      </c>
      <c r="H15" s="75">
        <v>-9.4367854417606312E-3</v>
      </c>
      <c r="I15" s="86">
        <v>3.3356973872133829E-2</v>
      </c>
      <c r="J15" s="75">
        <v>9.6706144129415916E-4</v>
      </c>
      <c r="K15" s="43">
        <v>2398907</v>
      </c>
      <c r="L15" s="43">
        <v>1915.8767884770039</v>
      </c>
      <c r="M15" s="75">
        <v>-8.7129230816406222E-3</v>
      </c>
      <c r="N15" s="75">
        <v>3.4356274741541126E-2</v>
      </c>
      <c r="O15" s="43">
        <v>21675.363807482616</v>
      </c>
      <c r="P15" s="43">
        <v>16566.582446996774</v>
      </c>
      <c r="Q15" s="43">
        <v>-196.16756553531306</v>
      </c>
      <c r="R15" s="43">
        <v>2822</v>
      </c>
      <c r="S15" s="43">
        <v>-367</v>
      </c>
      <c r="T15" s="43">
        <v>-11184.20372278079</v>
      </c>
      <c r="U15" s="43">
        <v>2428223.5749661634</v>
      </c>
    </row>
    <row r="16" spans="1:21" x14ac:dyDescent="0.2">
      <c r="A16" s="55">
        <v>14</v>
      </c>
      <c r="B16" s="50" t="s">
        <v>76</v>
      </c>
      <c r="C16" s="50" t="s">
        <v>11</v>
      </c>
      <c r="D16" s="8" t="s">
        <v>18</v>
      </c>
      <c r="E16" s="43" t="s">
        <v>19</v>
      </c>
      <c r="F16" s="43">
        <v>1812887</v>
      </c>
      <c r="G16" s="43">
        <v>1798417.2693094271</v>
      </c>
      <c r="H16" s="75">
        <v>8.0458139151038388E-3</v>
      </c>
      <c r="I16" s="86">
        <v>3.2914334061285376E-2</v>
      </c>
      <c r="J16" s="75">
        <v>-7.8545353062238173E-4</v>
      </c>
      <c r="K16" s="43">
        <v>1871086</v>
      </c>
      <c r="L16" s="43">
        <v>2243.3752632373639</v>
      </c>
      <c r="M16" s="75">
        <v>7.0628252909126221E-3</v>
      </c>
      <c r="N16" s="75">
        <v>3.2102938572564188E-2</v>
      </c>
      <c r="O16" s="43">
        <v>18509.989790219053</v>
      </c>
      <c r="P16" s="43">
        <v>15378.540677889438</v>
      </c>
      <c r="Q16" s="43">
        <v>-1129.6647845443708</v>
      </c>
      <c r="R16" s="43">
        <v>2339</v>
      </c>
      <c r="S16" s="43">
        <v>-270</v>
      </c>
      <c r="T16" s="43">
        <v>-14656.492563049869</v>
      </c>
      <c r="U16" s="43">
        <v>1891257.3731205144</v>
      </c>
    </row>
    <row r="17" spans="1:21" x14ac:dyDescent="0.2">
      <c r="A17" s="55">
        <v>15</v>
      </c>
      <c r="B17" s="50" t="s">
        <v>76</v>
      </c>
      <c r="C17" s="50" t="s">
        <v>11</v>
      </c>
      <c r="D17" s="8" t="s">
        <v>36</v>
      </c>
      <c r="E17" s="43" t="s">
        <v>37</v>
      </c>
      <c r="F17" s="43">
        <v>1682590</v>
      </c>
      <c r="G17" s="43">
        <v>1704314.511190804</v>
      </c>
      <c r="H17" s="75">
        <v>-1.2746773584427773E-2</v>
      </c>
      <c r="I17" s="86">
        <v>3.325402653153213E-2</v>
      </c>
      <c r="J17" s="75">
        <v>1.2949290074169117E-3</v>
      </c>
      <c r="K17" s="43">
        <v>1740794</v>
      </c>
      <c r="L17" s="43">
        <v>2022.7950441484852</v>
      </c>
      <c r="M17" s="75">
        <v>-1.1671232878163851E-2</v>
      </c>
      <c r="N17" s="75">
        <v>3.4591908902346979E-2</v>
      </c>
      <c r="O17" s="43">
        <v>2968.5352314645497</v>
      </c>
      <c r="P17" s="43">
        <v>9046.3180499536902</v>
      </c>
      <c r="Q17" s="43">
        <v>-1112.1853061912911</v>
      </c>
      <c r="R17" s="43">
        <v>2262</v>
      </c>
      <c r="S17" s="43">
        <v>-387</v>
      </c>
      <c r="T17" s="43">
        <v>-6481.4957156417559</v>
      </c>
      <c r="U17" s="43">
        <v>1747090.1722595855</v>
      </c>
    </row>
    <row r="18" spans="1:21" x14ac:dyDescent="0.2">
      <c r="A18" s="55">
        <v>16</v>
      </c>
      <c r="B18" s="50" t="s">
        <v>76</v>
      </c>
      <c r="C18" s="50" t="s">
        <v>11</v>
      </c>
      <c r="D18" s="8" t="s">
        <v>16</v>
      </c>
      <c r="E18" s="43" t="s">
        <v>17</v>
      </c>
      <c r="F18" s="43">
        <v>2701530</v>
      </c>
      <c r="G18" s="43">
        <v>2745730.7025304269</v>
      </c>
      <c r="H18" s="75">
        <v>-1.609797438972882E-2</v>
      </c>
      <c r="I18" s="86">
        <v>3.1089504939911042E-2</v>
      </c>
      <c r="J18" s="75">
        <v>1.6064941994170634E-3</v>
      </c>
      <c r="K18" s="43">
        <v>2789994</v>
      </c>
      <c r="L18" s="43">
        <v>2156.3706739680501</v>
      </c>
      <c r="M18" s="75">
        <v>-1.4484309286330821E-2</v>
      </c>
      <c r="N18" s="75">
        <v>3.2745888440994575E-2</v>
      </c>
      <c r="O18" s="43">
        <v>4222.8523865413963</v>
      </c>
      <c r="P18" s="43">
        <v>7951.2795506502089</v>
      </c>
      <c r="Q18" s="43">
        <v>-1743.638500901852</v>
      </c>
      <c r="R18" s="43">
        <v>3186</v>
      </c>
      <c r="S18" s="43">
        <v>-579</v>
      </c>
      <c r="T18" s="43">
        <v>-18202.836803806218</v>
      </c>
      <c r="U18" s="43">
        <v>2784828.6566324835</v>
      </c>
    </row>
    <row r="19" spans="1:21" x14ac:dyDescent="0.2">
      <c r="A19" s="55">
        <v>17</v>
      </c>
      <c r="B19" s="50" t="s">
        <v>76</v>
      </c>
      <c r="C19" s="50" t="s">
        <v>11</v>
      </c>
      <c r="D19" s="8" t="s">
        <v>52</v>
      </c>
      <c r="E19" s="43" t="s">
        <v>53</v>
      </c>
      <c r="F19" s="43">
        <v>1183820</v>
      </c>
      <c r="G19" s="43">
        <v>1182493.4996307632</v>
      </c>
      <c r="H19" s="75">
        <v>1.1217823773670421E-3</v>
      </c>
      <c r="I19" s="86">
        <v>3.6802931522471403E-2</v>
      </c>
      <c r="J19" s="75">
        <v>-5.5313279722835149E-5</v>
      </c>
      <c r="K19" s="43">
        <v>1227320</v>
      </c>
      <c r="L19" s="43">
        <v>2235.1398031009398</v>
      </c>
      <c r="M19" s="75">
        <v>4.9766213020929762E-4</v>
      </c>
      <c r="N19" s="75">
        <v>3.6745451166562582E-2</v>
      </c>
      <c r="O19" s="43">
        <v>1012.2572938102205</v>
      </c>
      <c r="P19" s="43">
        <v>7421.26091628414</v>
      </c>
      <c r="Q19" s="43">
        <v>1549.1129031947144</v>
      </c>
      <c r="R19" s="43">
        <v>1448</v>
      </c>
      <c r="S19" s="43">
        <v>-450</v>
      </c>
      <c r="T19" s="43">
        <v>-13522.226594948022</v>
      </c>
      <c r="U19" s="43">
        <v>1224778.4045183409</v>
      </c>
    </row>
    <row r="20" spans="1:21" x14ac:dyDescent="0.2">
      <c r="A20" s="80">
        <v>18</v>
      </c>
      <c r="B20" s="7" t="s">
        <v>76</v>
      </c>
      <c r="C20" s="7" t="s">
        <v>11</v>
      </c>
      <c r="D20" s="36" t="s">
        <v>12</v>
      </c>
      <c r="E20" s="42" t="s">
        <v>13</v>
      </c>
      <c r="F20" s="42">
        <v>2627570</v>
      </c>
      <c r="G20" s="42">
        <v>2621800.9575921954</v>
      </c>
      <c r="H20" s="76">
        <v>2.2004120454295339E-3</v>
      </c>
      <c r="I20" s="87">
        <v>3.1187335355080135E-2</v>
      </c>
      <c r="J20" s="76">
        <v>-2.2278993577096173E-4</v>
      </c>
      <c r="K20" s="42">
        <v>2708913</v>
      </c>
      <c r="L20" s="42">
        <v>2222.2945751081174</v>
      </c>
      <c r="M20" s="76">
        <v>2.004519241158853E-3</v>
      </c>
      <c r="N20" s="76">
        <v>3.0957500656500159E-2</v>
      </c>
      <c r="O20" s="42">
        <v>2564.3238935488866</v>
      </c>
      <c r="P20" s="42">
        <v>17375.610890774416</v>
      </c>
      <c r="Q20" s="42">
        <v>-1604.3107881853041</v>
      </c>
      <c r="R20" s="42">
        <v>3508</v>
      </c>
      <c r="S20" s="42">
        <v>-17</v>
      </c>
      <c r="T20" s="42">
        <v>-16124.484211218294</v>
      </c>
      <c r="U20" s="42">
        <v>2714615.13978492</v>
      </c>
    </row>
    <row r="21" spans="1:21" x14ac:dyDescent="0.2">
      <c r="A21" s="55">
        <v>19</v>
      </c>
      <c r="B21" s="63" t="s">
        <v>77</v>
      </c>
      <c r="C21" s="63" t="s">
        <v>100</v>
      </c>
      <c r="D21" s="8" t="s">
        <v>110</v>
      </c>
      <c r="E21" s="43" t="s">
        <v>111</v>
      </c>
      <c r="F21" s="43">
        <v>6708208</v>
      </c>
      <c r="G21" s="43">
        <v>6699312.9746713536</v>
      </c>
      <c r="H21" s="75">
        <v>1.3277518698224799E-3</v>
      </c>
      <c r="I21" s="86">
        <v>3.244987665636033E-2</v>
      </c>
      <c r="J21" s="75">
        <v>-1.2108399157542129E-4</v>
      </c>
      <c r="K21" s="43">
        <v>6925050</v>
      </c>
      <c r="L21" s="43">
        <v>1936.9775659983345</v>
      </c>
      <c r="M21" s="75">
        <v>1.0896226165364453E-3</v>
      </c>
      <c r="N21" s="75">
        <v>3.2324877225035298E-2</v>
      </c>
      <c r="O21" s="43">
        <v>143245.1731512004</v>
      </c>
      <c r="P21" s="43">
        <v>30177.730312805706</v>
      </c>
      <c r="Q21" s="43">
        <v>26.242132752104453</v>
      </c>
      <c r="R21" s="43">
        <v>7406</v>
      </c>
      <c r="S21" s="43">
        <v>-1915</v>
      </c>
      <c r="T21" s="43">
        <v>-45633.397461728127</v>
      </c>
      <c r="U21" s="43">
        <v>7058356.7481350303</v>
      </c>
    </row>
    <row r="22" spans="1:21" x14ac:dyDescent="0.2">
      <c r="A22" s="55">
        <v>20</v>
      </c>
      <c r="B22" s="50" t="s">
        <v>77</v>
      </c>
      <c r="C22" s="50" t="s">
        <v>100</v>
      </c>
      <c r="D22" s="8" t="s">
        <v>112</v>
      </c>
      <c r="E22" s="43" t="s">
        <v>113</v>
      </c>
      <c r="F22" s="43">
        <v>4184057</v>
      </c>
      <c r="G22" s="43">
        <v>4165497.3445598581</v>
      </c>
      <c r="H22" s="75">
        <v>4.4555677041495656E-3</v>
      </c>
      <c r="I22" s="86">
        <v>3.1892210790978141E-2</v>
      </c>
      <c r="J22" s="75">
        <v>-4.3985683590301887E-4</v>
      </c>
      <c r="K22" s="43">
        <v>4315597</v>
      </c>
      <c r="L22" s="43">
        <v>2116.9494159989858</v>
      </c>
      <c r="M22" s="75">
        <v>3.9568354644461401E-3</v>
      </c>
      <c r="N22" s="75">
        <v>3.1438386236134042E-2</v>
      </c>
      <c r="O22" s="43">
        <v>32295.228389785432</v>
      </c>
      <c r="P22" s="43">
        <v>22892.68095770634</v>
      </c>
      <c r="Q22" s="43">
        <v>-2329.7340345202219</v>
      </c>
      <c r="R22" s="43">
        <v>5261</v>
      </c>
      <c r="S22" s="43">
        <v>-1549</v>
      </c>
      <c r="T22" s="43">
        <v>-25711.622654401843</v>
      </c>
      <c r="U22" s="43">
        <v>4346455.55265857</v>
      </c>
    </row>
    <row r="23" spans="1:21" x14ac:dyDescent="0.2">
      <c r="A23" s="80">
        <v>21</v>
      </c>
      <c r="B23" s="7" t="s">
        <v>77</v>
      </c>
      <c r="C23" s="7" t="s">
        <v>100</v>
      </c>
      <c r="D23" s="36" t="s">
        <v>114</v>
      </c>
      <c r="E23" s="42" t="s">
        <v>115</v>
      </c>
      <c r="F23" s="42">
        <v>3916168</v>
      </c>
      <c r="G23" s="42">
        <v>3951128.2753023729</v>
      </c>
      <c r="H23" s="76">
        <v>-8.8481752214681908E-3</v>
      </c>
      <c r="I23" s="87">
        <v>3.3633285913139674E-2</v>
      </c>
      <c r="J23" s="76">
        <v>9.0926192013730551E-4</v>
      </c>
      <c r="K23" s="42">
        <v>4051562</v>
      </c>
      <c r="L23" s="42">
        <v>2218.1152484965473</v>
      </c>
      <c r="M23" s="76">
        <v>-8.1916695589111521E-3</v>
      </c>
      <c r="N23" s="76">
        <v>3.4573082666524924E-2</v>
      </c>
      <c r="O23" s="42">
        <v>36817.539667781741</v>
      </c>
      <c r="P23" s="42">
        <v>35417.699789641862</v>
      </c>
      <c r="Q23" s="42">
        <v>1031.1954452191139</v>
      </c>
      <c r="R23" s="42">
        <v>4775</v>
      </c>
      <c r="S23" s="42">
        <v>-419</v>
      </c>
      <c r="T23" s="42">
        <v>-42743.719122295712</v>
      </c>
      <c r="U23" s="42">
        <v>4086440.7157803471</v>
      </c>
    </row>
    <row r="24" spans="1:21" x14ac:dyDescent="0.2">
      <c r="A24" s="55">
        <v>22</v>
      </c>
      <c r="B24" s="63" t="s">
        <v>78</v>
      </c>
      <c r="C24" s="63" t="s">
        <v>22</v>
      </c>
      <c r="D24" s="8" t="s">
        <v>23</v>
      </c>
      <c r="E24" s="43" t="s">
        <v>24</v>
      </c>
      <c r="F24" s="43">
        <v>4757330</v>
      </c>
      <c r="G24" s="43">
        <v>4809885.5631917212</v>
      </c>
      <c r="H24" s="75">
        <v>-1.092657247272355E-2</v>
      </c>
      <c r="I24" s="86">
        <v>3.0392197457126936E-2</v>
      </c>
      <c r="J24" s="75">
        <v>1.0796480705151934E-3</v>
      </c>
      <c r="K24" s="43">
        <v>4907208</v>
      </c>
      <c r="L24" s="43">
        <v>1969.2899776825113</v>
      </c>
      <c r="M24" s="75">
        <v>-9.7285004499464423E-3</v>
      </c>
      <c r="N24" s="75">
        <v>3.1504646513905943E-2</v>
      </c>
      <c r="O24" s="43">
        <v>82650.95582024219</v>
      </c>
      <c r="P24" s="43">
        <v>21908.770267343076</v>
      </c>
      <c r="Q24" s="43">
        <v>-341.68587768223574</v>
      </c>
      <c r="R24" s="43">
        <v>4054</v>
      </c>
      <c r="S24" s="43">
        <v>-1118</v>
      </c>
      <c r="T24" s="43">
        <v>-48966.476570847924</v>
      </c>
      <c r="U24" s="43">
        <v>4965395.5636390541</v>
      </c>
    </row>
    <row r="25" spans="1:21" x14ac:dyDescent="0.2">
      <c r="A25" s="55">
        <v>23</v>
      </c>
      <c r="B25" s="50" t="s">
        <v>78</v>
      </c>
      <c r="C25" s="50" t="s">
        <v>22</v>
      </c>
      <c r="D25" s="8" t="s">
        <v>27</v>
      </c>
      <c r="E25" s="43" t="s">
        <v>28</v>
      </c>
      <c r="F25" s="43">
        <v>4394032</v>
      </c>
      <c r="G25" s="43">
        <v>4281122.777726897</v>
      </c>
      <c r="H25" s="75">
        <v>2.6373740753366848E-2</v>
      </c>
      <c r="I25" s="86">
        <v>2.9635931279649662E-2</v>
      </c>
      <c r="J25" s="75">
        <v>-3.3291706394286222E-3</v>
      </c>
      <c r="K25" s="43">
        <v>4509191</v>
      </c>
      <c r="L25" s="43">
        <v>2112.3660375482636</v>
      </c>
      <c r="M25" s="75">
        <v>2.3240370691594903E-2</v>
      </c>
      <c r="N25" s="75">
        <v>2.6208047642802823E-2</v>
      </c>
      <c r="O25" s="43">
        <v>7057.9124635168118</v>
      </c>
      <c r="P25" s="43">
        <v>12123.42623475443</v>
      </c>
      <c r="Q25" s="43">
        <v>3646.7701202338662</v>
      </c>
      <c r="R25" s="43">
        <v>3888</v>
      </c>
      <c r="S25" s="43">
        <v>-1212</v>
      </c>
      <c r="T25" s="43">
        <v>-22255.200053657587</v>
      </c>
      <c r="U25" s="43">
        <v>4512439.9087648485</v>
      </c>
    </row>
    <row r="26" spans="1:21" x14ac:dyDescent="0.2">
      <c r="A26" s="55">
        <v>24</v>
      </c>
      <c r="B26" s="50" t="s">
        <v>78</v>
      </c>
      <c r="C26" s="50" t="s">
        <v>22</v>
      </c>
      <c r="D26" s="8" t="s">
        <v>29</v>
      </c>
      <c r="E26" s="43" t="s">
        <v>30</v>
      </c>
      <c r="F26" s="43">
        <v>3341483</v>
      </c>
      <c r="G26" s="43">
        <v>3274157.3435158739</v>
      </c>
      <c r="H26" s="75">
        <v>2.0562743148999196E-2</v>
      </c>
      <c r="I26" s="86">
        <v>3.0424806879313912E-2</v>
      </c>
      <c r="J26" s="75">
        <v>-2.0696834618570306E-3</v>
      </c>
      <c r="K26" s="43">
        <v>3436021</v>
      </c>
      <c r="L26" s="43">
        <v>1929.0616864571944</v>
      </c>
      <c r="M26" s="75">
        <v>1.8584389188923689E-2</v>
      </c>
      <c r="N26" s="75">
        <v>2.8292228330953684E-2</v>
      </c>
      <c r="O26" s="43">
        <v>58411.640620993014</v>
      </c>
      <c r="P26" s="43">
        <v>24096.847195631675</v>
      </c>
      <c r="Q26" s="43">
        <v>10003.139455793646</v>
      </c>
      <c r="R26" s="43">
        <v>2891</v>
      </c>
      <c r="S26" s="43">
        <v>-577</v>
      </c>
      <c r="T26" s="43">
        <v>-38652.665510386345</v>
      </c>
      <c r="U26" s="43">
        <v>3492193.961762032</v>
      </c>
    </row>
    <row r="27" spans="1:21" x14ac:dyDescent="0.2">
      <c r="A27" s="80">
        <v>25</v>
      </c>
      <c r="B27" s="7" t="s">
        <v>78</v>
      </c>
      <c r="C27" s="7" t="s">
        <v>22</v>
      </c>
      <c r="D27" s="36" t="s">
        <v>116</v>
      </c>
      <c r="E27" s="42" t="s">
        <v>117</v>
      </c>
      <c r="F27" s="42">
        <v>8953887</v>
      </c>
      <c r="G27" s="42">
        <v>9063997.0727716405</v>
      </c>
      <c r="H27" s="76">
        <v>-1.2148070204304529E-2</v>
      </c>
      <c r="I27" s="87">
        <v>2.8790860869113071E-2</v>
      </c>
      <c r="J27" s="76">
        <v>1.1762589313880744E-3</v>
      </c>
      <c r="K27" s="42">
        <v>9222512</v>
      </c>
      <c r="L27" s="42">
        <v>1948.7276590165302</v>
      </c>
      <c r="M27" s="76">
        <v>-1.060021261444688E-2</v>
      </c>
      <c r="N27" s="76">
        <v>3.0000937023216823E-2</v>
      </c>
      <c r="O27" s="42">
        <v>189707.98522878892</v>
      </c>
      <c r="P27" s="42">
        <v>43897.543347420651</v>
      </c>
      <c r="Q27" s="42">
        <v>13209.956586522458</v>
      </c>
      <c r="R27" s="42">
        <v>6526</v>
      </c>
      <c r="S27" s="42">
        <v>-4019</v>
      </c>
      <c r="T27" s="42">
        <v>-73450.528509759242</v>
      </c>
      <c r="U27" s="42">
        <v>9398383.9566529728</v>
      </c>
    </row>
    <row r="28" spans="1:21" x14ac:dyDescent="0.2">
      <c r="A28" s="55">
        <v>26</v>
      </c>
      <c r="B28" s="63" t="s">
        <v>79</v>
      </c>
      <c r="C28" s="63" t="s">
        <v>101</v>
      </c>
      <c r="D28" s="8" t="s">
        <v>35</v>
      </c>
      <c r="E28" s="43" t="s">
        <v>118</v>
      </c>
      <c r="F28" s="43">
        <v>4435415</v>
      </c>
      <c r="G28" s="43">
        <v>4464846.7842605207</v>
      </c>
      <c r="H28" s="75">
        <v>-6.5918912076162739E-3</v>
      </c>
      <c r="I28" s="86">
        <v>3.2391311724812376E-2</v>
      </c>
      <c r="J28" s="75">
        <v>6.7107912536876744E-4</v>
      </c>
      <c r="K28" s="43">
        <v>4582157</v>
      </c>
      <c r="L28" s="43">
        <v>2096.7756386961564</v>
      </c>
      <c r="M28" s="75">
        <v>-6.044180355099571E-3</v>
      </c>
      <c r="N28" s="75">
        <v>3.3084164615937883E-2</v>
      </c>
      <c r="O28" s="43">
        <v>7958.0241720528556</v>
      </c>
      <c r="P28" s="43">
        <v>31737.199413593513</v>
      </c>
      <c r="Q28" s="43">
        <v>-1302.9207144746488</v>
      </c>
      <c r="R28" s="43">
        <v>5197</v>
      </c>
      <c r="S28" s="43">
        <v>-1281</v>
      </c>
      <c r="T28" s="43">
        <v>-42293.07794638937</v>
      </c>
      <c r="U28" s="43">
        <v>4582172.2249247832</v>
      </c>
    </row>
    <row r="29" spans="1:21" x14ac:dyDescent="0.2">
      <c r="A29" s="55">
        <v>27</v>
      </c>
      <c r="B29" s="50" t="s">
        <v>79</v>
      </c>
      <c r="C29" s="50" t="s">
        <v>101</v>
      </c>
      <c r="D29" s="8" t="s">
        <v>25</v>
      </c>
      <c r="E29" s="43" t="s">
        <v>26</v>
      </c>
      <c r="F29" s="43">
        <v>4216928</v>
      </c>
      <c r="G29" s="43">
        <v>4243442.6043072836</v>
      </c>
      <c r="H29" s="75">
        <v>-6.2483711410095122E-3</v>
      </c>
      <c r="I29" s="86">
        <v>3.2753888772271367E-2</v>
      </c>
      <c r="J29" s="75">
        <v>6.3942349605328186E-4</v>
      </c>
      <c r="K29" s="43">
        <v>4357834</v>
      </c>
      <c r="L29" s="43">
        <v>2106.9735240869463</v>
      </c>
      <c r="M29" s="75">
        <v>-5.7587885677399253E-3</v>
      </c>
      <c r="N29" s="75">
        <v>3.3414371789131758E-2</v>
      </c>
      <c r="O29" s="43">
        <v>58291.283463586813</v>
      </c>
      <c r="P29" s="43">
        <v>37906.332708765709</v>
      </c>
      <c r="Q29" s="43">
        <v>1373.1437744269679</v>
      </c>
      <c r="R29" s="43">
        <v>5137</v>
      </c>
      <c r="S29" s="43">
        <v>-10</v>
      </c>
      <c r="T29" s="43">
        <v>-25625.658507337335</v>
      </c>
      <c r="U29" s="43">
        <v>4434906.1014394416</v>
      </c>
    </row>
    <row r="30" spans="1:21" x14ac:dyDescent="0.2">
      <c r="A30" s="55">
        <v>28</v>
      </c>
      <c r="B30" s="50" t="s">
        <v>79</v>
      </c>
      <c r="C30" s="50" t="s">
        <v>101</v>
      </c>
      <c r="D30" s="8" t="s">
        <v>119</v>
      </c>
      <c r="E30" s="43" t="s">
        <v>120</v>
      </c>
      <c r="F30" s="43">
        <v>6591312</v>
      </c>
      <c r="G30" s="43">
        <v>6378022.4975065412</v>
      </c>
      <c r="H30" s="75">
        <v>3.3441321754014375E-2</v>
      </c>
      <c r="I30" s="86">
        <v>3.2733908324424348E-2</v>
      </c>
      <c r="J30" s="75">
        <v>-5.0000000000000001E-3</v>
      </c>
      <c r="K30" s="43">
        <v>6773036</v>
      </c>
      <c r="L30" s="43">
        <v>2118.9935719154823</v>
      </c>
      <c r="M30" s="75">
        <v>2.8122035654274846E-2</v>
      </c>
      <c r="N30" s="75">
        <v>2.7570231844585624E-2</v>
      </c>
      <c r="O30" s="43">
        <v>84511.15701597782</v>
      </c>
      <c r="P30" s="43">
        <v>51533.046597750872</v>
      </c>
      <c r="Q30" s="43">
        <v>-1354.8452864436233</v>
      </c>
      <c r="R30" s="43">
        <v>6572</v>
      </c>
      <c r="S30" s="43">
        <v>-1362</v>
      </c>
      <c r="T30" s="43">
        <v>-82244.655724514509</v>
      </c>
      <c r="U30" s="43">
        <v>6830690.7026027702</v>
      </c>
    </row>
    <row r="31" spans="1:21" x14ac:dyDescent="0.2">
      <c r="A31" s="80">
        <v>29</v>
      </c>
      <c r="B31" s="7" t="s">
        <v>79</v>
      </c>
      <c r="C31" s="7" t="s">
        <v>101</v>
      </c>
      <c r="D31" s="36" t="s">
        <v>121</v>
      </c>
      <c r="E31" s="42" t="s">
        <v>122</v>
      </c>
      <c r="F31" s="42">
        <v>4556440</v>
      </c>
      <c r="G31" s="42">
        <v>4634581.7360688578</v>
      </c>
      <c r="H31" s="76">
        <v>-1.6860579987340807E-2</v>
      </c>
      <c r="I31" s="87">
        <v>3.3268359085837661E-2</v>
      </c>
      <c r="J31" s="76">
        <v>1.7079246588517561E-3</v>
      </c>
      <c r="K31" s="42">
        <v>4716066</v>
      </c>
      <c r="L31" s="42">
        <v>1854.8103588581862</v>
      </c>
      <c r="M31" s="76">
        <v>-1.5400540963720455E-2</v>
      </c>
      <c r="N31" s="76">
        <v>3.5033052119637365E-2</v>
      </c>
      <c r="O31" s="42">
        <v>16023.963146167973</v>
      </c>
      <c r="P31" s="42">
        <v>30662.759639017535</v>
      </c>
      <c r="Q31" s="42">
        <v>2785.4893470432858</v>
      </c>
      <c r="R31" s="42">
        <v>5221</v>
      </c>
      <c r="S31" s="42">
        <v>-825</v>
      </c>
      <c r="T31" s="42">
        <v>-33400.68517368607</v>
      </c>
      <c r="U31" s="42">
        <v>4736533.5269585429</v>
      </c>
    </row>
    <row r="32" spans="1:21" x14ac:dyDescent="0.2">
      <c r="A32" s="55">
        <v>30</v>
      </c>
      <c r="B32" s="63" t="s">
        <v>80</v>
      </c>
      <c r="C32" s="63" t="s">
        <v>102</v>
      </c>
      <c r="D32" s="8" t="s">
        <v>33</v>
      </c>
      <c r="E32" s="43" t="s">
        <v>34</v>
      </c>
      <c r="F32" s="43">
        <v>1998835</v>
      </c>
      <c r="G32" s="43">
        <v>2010223.1949115715</v>
      </c>
      <c r="H32" s="75">
        <v>-5.6651395429114793E-3</v>
      </c>
      <c r="I32" s="86">
        <v>3.4655774939072431E-2</v>
      </c>
      <c r="J32" s="75">
        <v>6.0149383828679288E-4</v>
      </c>
      <c r="K32" s="43">
        <v>2069350</v>
      </c>
      <c r="L32" s="43">
        <v>2017.5408945702256</v>
      </c>
      <c r="M32" s="75">
        <v>-5.4171245042828886E-3</v>
      </c>
      <c r="N32" s="75">
        <v>3.5278049463812744E-2</v>
      </c>
      <c r="O32" s="43">
        <v>29097.727136441277</v>
      </c>
      <c r="P32" s="43">
        <v>13795.4850209055</v>
      </c>
      <c r="Q32" s="43">
        <v>1267.5794984861643</v>
      </c>
      <c r="R32" s="43">
        <v>2422</v>
      </c>
      <c r="S32" s="43">
        <v>-863</v>
      </c>
      <c r="T32" s="43">
        <v>-18410.704086315658</v>
      </c>
      <c r="U32" s="43">
        <v>2096659.0875695178</v>
      </c>
    </row>
    <row r="33" spans="1:21" x14ac:dyDescent="0.2">
      <c r="A33" s="55">
        <v>31</v>
      </c>
      <c r="B33" s="50" t="s">
        <v>80</v>
      </c>
      <c r="C33" s="50" t="s">
        <v>102</v>
      </c>
      <c r="D33" s="8" t="s">
        <v>38</v>
      </c>
      <c r="E33" s="43" t="s">
        <v>39</v>
      </c>
      <c r="F33" s="43">
        <v>2215991</v>
      </c>
      <c r="G33" s="43">
        <v>2247534.1487491326</v>
      </c>
      <c r="H33" s="75">
        <v>-1.4034558169755962E-2</v>
      </c>
      <c r="I33" s="86">
        <v>3.2116102409738938E-2</v>
      </c>
      <c r="J33" s="75">
        <v>1.412407639492319E-3</v>
      </c>
      <c r="K33" s="43">
        <v>2290390</v>
      </c>
      <c r="L33" s="43">
        <v>2049.748501719258</v>
      </c>
      <c r="M33" s="75">
        <v>-1.2731788465588312E-2</v>
      </c>
      <c r="N33" s="75">
        <v>3.3573692311927195E-2</v>
      </c>
      <c r="O33" s="43">
        <v>1864.0328898435619</v>
      </c>
      <c r="P33" s="43">
        <v>13551.476442065272</v>
      </c>
      <c r="Q33" s="43">
        <v>-320.0060609605232</v>
      </c>
      <c r="R33" s="43">
        <v>2273</v>
      </c>
      <c r="S33" s="43">
        <v>-254</v>
      </c>
      <c r="T33" s="43">
        <v>-13307.062837728494</v>
      </c>
      <c r="U33" s="43">
        <v>2294197.4404332195</v>
      </c>
    </row>
    <row r="34" spans="1:21" x14ac:dyDescent="0.2">
      <c r="A34" s="55">
        <v>32</v>
      </c>
      <c r="B34" s="50" t="s">
        <v>80</v>
      </c>
      <c r="C34" s="50" t="s">
        <v>102</v>
      </c>
      <c r="D34" s="8" t="s">
        <v>40</v>
      </c>
      <c r="E34" s="43" t="s">
        <v>41</v>
      </c>
      <c r="F34" s="43">
        <v>1426782</v>
      </c>
      <c r="G34" s="43">
        <v>1429247.6409100592</v>
      </c>
      <c r="H34" s="75">
        <v>-1.7251320481377341E-3</v>
      </c>
      <c r="I34" s="86">
        <v>3.5974091978014558E-2</v>
      </c>
      <c r="J34" s="75">
        <v>2.2345845247738775E-4</v>
      </c>
      <c r="K34" s="43">
        <v>1478439</v>
      </c>
      <c r="L34" s="43">
        <v>2383.2539602206011</v>
      </c>
      <c r="M34" s="75">
        <v>-2.0119513748733109E-3</v>
      </c>
      <c r="N34" s="75">
        <v>3.6205250697023184E-2</v>
      </c>
      <c r="O34" s="43">
        <v>1231.8005894570063</v>
      </c>
      <c r="P34" s="43">
        <v>13982.491595672396</v>
      </c>
      <c r="Q34" s="43">
        <v>-539.63835114111714</v>
      </c>
      <c r="R34" s="43">
        <v>1668</v>
      </c>
      <c r="S34" s="43">
        <v>-555</v>
      </c>
      <c r="T34" s="43">
        <v>-8091.0747168470443</v>
      </c>
      <c r="U34" s="43">
        <v>1486135.5791171412</v>
      </c>
    </row>
    <row r="35" spans="1:21" x14ac:dyDescent="0.2">
      <c r="A35" s="55">
        <v>33</v>
      </c>
      <c r="B35" s="50" t="s">
        <v>80</v>
      </c>
      <c r="C35" s="50" t="s">
        <v>102</v>
      </c>
      <c r="D35" s="8" t="s">
        <v>42</v>
      </c>
      <c r="E35" s="43" t="s">
        <v>43</v>
      </c>
      <c r="F35" s="43">
        <v>2892124</v>
      </c>
      <c r="G35" s="43">
        <v>2832718.3875345984</v>
      </c>
      <c r="H35" s="75">
        <v>2.0971238343640675E-2</v>
      </c>
      <c r="I35" s="86">
        <v>3.4421605851085002E-2</v>
      </c>
      <c r="J35" s="75">
        <v>-2.0537471577799283E-3</v>
      </c>
      <c r="K35" s="43">
        <v>2985531</v>
      </c>
      <c r="L35" s="43">
        <v>2263.1298141123211</v>
      </c>
      <c r="M35" s="75">
        <v>1.8441406726878329E-2</v>
      </c>
      <c r="N35" s="75">
        <v>3.229702460890338E-2</v>
      </c>
      <c r="O35" s="43">
        <v>44779.456001914659</v>
      </c>
      <c r="P35" s="43">
        <v>16712.587580237239</v>
      </c>
      <c r="Q35" s="43">
        <v>-936.18680855934861</v>
      </c>
      <c r="R35" s="43">
        <v>3186</v>
      </c>
      <c r="S35" s="43">
        <v>-933</v>
      </c>
      <c r="T35" s="43">
        <v>-13063.165758737969</v>
      </c>
      <c r="U35" s="43">
        <v>3035276.6910148542</v>
      </c>
    </row>
    <row r="36" spans="1:21" x14ac:dyDescent="0.2">
      <c r="A36" s="55">
        <v>34</v>
      </c>
      <c r="B36" s="50" t="s">
        <v>80</v>
      </c>
      <c r="C36" s="50" t="s">
        <v>102</v>
      </c>
      <c r="D36" s="8" t="s">
        <v>31</v>
      </c>
      <c r="E36" s="43" t="s">
        <v>32</v>
      </c>
      <c r="F36" s="43">
        <v>1845700</v>
      </c>
      <c r="G36" s="43">
        <v>1833188.4502155373</v>
      </c>
      <c r="H36" s="75">
        <v>6.8250210626144003E-3</v>
      </c>
      <c r="I36" s="86">
        <v>3.2845344921585577E-2</v>
      </c>
      <c r="J36" s="75">
        <v>-6.6583360153751317E-4</v>
      </c>
      <c r="K36" s="43">
        <v>1905053</v>
      </c>
      <c r="L36" s="43">
        <v>2267.6383487671224</v>
      </c>
      <c r="M36" s="75">
        <v>5.9878792609611153E-3</v>
      </c>
      <c r="N36" s="75">
        <v>3.2157447039063758E-2</v>
      </c>
      <c r="O36" s="43">
        <v>22184.038868754615</v>
      </c>
      <c r="P36" s="43">
        <v>19783.695554082893</v>
      </c>
      <c r="Q36" s="43">
        <v>-748.50326708143496</v>
      </c>
      <c r="R36" s="43">
        <v>2118</v>
      </c>
      <c r="S36" s="43">
        <v>-601</v>
      </c>
      <c r="T36" s="43">
        <v>-12869.590935972885</v>
      </c>
      <c r="U36" s="43">
        <v>1934919.6402197832</v>
      </c>
    </row>
    <row r="37" spans="1:21" x14ac:dyDescent="0.2">
      <c r="A37" s="55">
        <v>35</v>
      </c>
      <c r="B37" s="50" t="s">
        <v>80</v>
      </c>
      <c r="C37" s="50" t="s">
        <v>102</v>
      </c>
      <c r="D37" s="8" t="s">
        <v>44</v>
      </c>
      <c r="E37" s="43" t="s">
        <v>45</v>
      </c>
      <c r="F37" s="43">
        <v>1377979</v>
      </c>
      <c r="G37" s="43">
        <v>1390015.7158490634</v>
      </c>
      <c r="H37" s="75">
        <v>-8.6594098986219059E-3</v>
      </c>
      <c r="I37" s="86">
        <v>3.4784173334607024E-2</v>
      </c>
      <c r="J37" s="75">
        <v>9.0408447942605949E-4</v>
      </c>
      <c r="K37" s="43">
        <v>1427200</v>
      </c>
      <c r="L37" s="43">
        <v>2012.6453731401291</v>
      </c>
      <c r="M37" s="75">
        <v>-8.1449369665795857E-3</v>
      </c>
      <c r="N37" s="75">
        <v>3.571970254989365E-2</v>
      </c>
      <c r="O37" s="43">
        <v>1478.4941430074268</v>
      </c>
      <c r="P37" s="43">
        <v>7752.2725539731382</v>
      </c>
      <c r="Q37" s="43">
        <v>204.67864903482507</v>
      </c>
      <c r="R37" s="43">
        <v>1678</v>
      </c>
      <c r="S37" s="43">
        <v>-25</v>
      </c>
      <c r="T37" s="43">
        <v>-18204.872554183909</v>
      </c>
      <c r="U37" s="43">
        <v>1420083.5727918313</v>
      </c>
    </row>
    <row r="38" spans="1:21" x14ac:dyDescent="0.2">
      <c r="A38" s="55">
        <v>36</v>
      </c>
      <c r="B38" s="50" t="s">
        <v>80</v>
      </c>
      <c r="C38" s="50" t="s">
        <v>102</v>
      </c>
      <c r="D38" s="8" t="s">
        <v>46</v>
      </c>
      <c r="E38" s="43" t="s">
        <v>47</v>
      </c>
      <c r="F38" s="43">
        <v>1361943</v>
      </c>
      <c r="G38" s="43">
        <v>1356468.818030861</v>
      </c>
      <c r="H38" s="75">
        <v>4.0356120954447849E-3</v>
      </c>
      <c r="I38" s="86">
        <v>3.5545485644277612E-2</v>
      </c>
      <c r="J38" s="75">
        <v>-3.557512306437971E-4</v>
      </c>
      <c r="K38" s="43">
        <v>1409852</v>
      </c>
      <c r="L38" s="43">
        <v>2284.1674103990895</v>
      </c>
      <c r="M38" s="75">
        <v>3.2003601395984571E-3</v>
      </c>
      <c r="N38" s="75">
        <v>3.5176949402434543E-2</v>
      </c>
      <c r="O38" s="43">
        <v>4157.4764168945658</v>
      </c>
      <c r="P38" s="43">
        <v>26178.920397047059</v>
      </c>
      <c r="Q38" s="43">
        <v>-677.35336421787702</v>
      </c>
      <c r="R38" s="43">
        <v>1619</v>
      </c>
      <c r="S38" s="43">
        <v>0</v>
      </c>
      <c r="T38" s="43">
        <v>-16831.058339732212</v>
      </c>
      <c r="U38" s="43">
        <v>1424298.9851099914</v>
      </c>
    </row>
    <row r="39" spans="1:21" x14ac:dyDescent="0.2">
      <c r="D39" s="65"/>
      <c r="F39" s="52"/>
      <c r="G39" s="52"/>
      <c r="H39" s="66"/>
      <c r="I39" s="66"/>
      <c r="J39" s="66"/>
      <c r="K39" s="66"/>
      <c r="L39" s="52"/>
      <c r="M39" s="52"/>
      <c r="N39" s="66"/>
      <c r="O39" s="66"/>
      <c r="P39" s="66"/>
      <c r="Q39" s="66"/>
      <c r="R39" s="52"/>
      <c r="S39" s="66"/>
      <c r="T39" s="52"/>
    </row>
    <row r="40" spans="1:21" ht="63.75" x14ac:dyDescent="0.2">
      <c r="A40" s="57" t="s">
        <v>73</v>
      </c>
      <c r="B40" s="67" t="s">
        <v>96</v>
      </c>
      <c r="C40" s="67" t="s">
        <v>97</v>
      </c>
      <c r="D40" s="68" t="s">
        <v>72</v>
      </c>
      <c r="E40" s="58" t="s">
        <v>0</v>
      </c>
      <c r="F40" s="69" t="s">
        <v>200</v>
      </c>
      <c r="G40" s="69" t="s">
        <v>201</v>
      </c>
      <c r="H40" s="70" t="s">
        <v>202</v>
      </c>
      <c r="I40" s="85" t="s">
        <v>203</v>
      </c>
      <c r="J40" s="70" t="s">
        <v>204</v>
      </c>
      <c r="K40" s="70" t="s">
        <v>205</v>
      </c>
      <c r="L40" s="69" t="s">
        <v>206</v>
      </c>
      <c r="M40" s="69" t="s">
        <v>207</v>
      </c>
      <c r="N40" s="70" t="s">
        <v>208</v>
      </c>
      <c r="O40" s="59" t="s">
        <v>209</v>
      </c>
      <c r="P40" s="59" t="s">
        <v>210</v>
      </c>
      <c r="Q40" s="59" t="s">
        <v>211</v>
      </c>
      <c r="R40" s="59" t="s">
        <v>212</v>
      </c>
      <c r="S40" s="59" t="s">
        <v>213</v>
      </c>
      <c r="T40" s="59" t="s">
        <v>214</v>
      </c>
      <c r="U40" s="59" t="s">
        <v>215</v>
      </c>
    </row>
    <row r="41" spans="1:21" x14ac:dyDescent="0.2">
      <c r="A41" s="55">
        <v>43</v>
      </c>
      <c r="B41" s="55"/>
      <c r="C41" s="55"/>
      <c r="D41" s="8" t="s">
        <v>74</v>
      </c>
      <c r="E41" s="43" t="s">
        <v>98</v>
      </c>
      <c r="F41" s="43">
        <v>20437142</v>
      </c>
      <c r="G41" s="43">
        <v>20529053.244864468</v>
      </c>
      <c r="H41" s="75">
        <v>-4.4771302294449589E-3</v>
      </c>
      <c r="I41" s="86">
        <v>3.0901221180925642E-2</v>
      </c>
      <c r="J41" s="75">
        <v>4.391521966997658E-4</v>
      </c>
      <c r="K41" s="43">
        <v>21077927</v>
      </c>
      <c r="L41" s="43">
        <v>2253.1692736045511</v>
      </c>
      <c r="M41" s="75">
        <v>-3.9720998147810826E-3</v>
      </c>
      <c r="N41" s="75">
        <v>3.1353943716787791E-2</v>
      </c>
      <c r="O41" s="43">
        <v>88572.929125684532</v>
      </c>
      <c r="P41" s="43">
        <v>133876.7068299138</v>
      </c>
      <c r="Q41" s="43">
        <v>-10236.460565298985</v>
      </c>
      <c r="R41" s="43">
        <v>25183</v>
      </c>
      <c r="S41" s="43">
        <v>-5955</v>
      </c>
      <c r="T41" s="43">
        <v>-121885.64998936051</v>
      </c>
      <c r="U41" s="43">
        <v>21187482.52540094</v>
      </c>
    </row>
    <row r="42" spans="1:21" x14ac:dyDescent="0.2">
      <c r="A42" s="55">
        <v>2</v>
      </c>
      <c r="B42" s="55"/>
      <c r="C42" s="55"/>
      <c r="D42" s="8" t="s">
        <v>75</v>
      </c>
      <c r="E42" s="43" t="s">
        <v>99</v>
      </c>
      <c r="F42" s="43">
        <v>18270313</v>
      </c>
      <c r="G42" s="43">
        <v>18091060.992053434</v>
      </c>
      <c r="H42" s="75">
        <v>9.9083192536526532E-3</v>
      </c>
      <c r="I42" s="86">
        <v>3.1073753879657939E-2</v>
      </c>
      <c r="J42" s="75">
        <v>-1.0033532817717017E-3</v>
      </c>
      <c r="K42" s="43">
        <v>18819139</v>
      </c>
      <c r="L42" s="43">
        <v>2331.4496560884936</v>
      </c>
      <c r="M42" s="75">
        <v>8.951363007601465E-3</v>
      </c>
      <c r="N42" s="75">
        <v>3.0039222644954178E-2</v>
      </c>
      <c r="O42" s="43">
        <v>79203.506068937073</v>
      </c>
      <c r="P42" s="43">
        <v>121114.25812844255</v>
      </c>
      <c r="Q42" s="43">
        <v>-6601.3609512476514</v>
      </c>
      <c r="R42" s="43">
        <v>20959</v>
      </c>
      <c r="S42" s="43">
        <v>-2020</v>
      </c>
      <c r="T42" s="43">
        <v>-109322.08466251225</v>
      </c>
      <c r="U42" s="43">
        <v>18922472.318583619</v>
      </c>
    </row>
    <row r="43" spans="1:21" x14ac:dyDescent="0.2">
      <c r="A43" s="55">
        <v>3</v>
      </c>
      <c r="B43" s="55"/>
      <c r="C43" s="55"/>
      <c r="D43" s="8" t="s">
        <v>76</v>
      </c>
      <c r="E43" s="43" t="s">
        <v>11</v>
      </c>
      <c r="F43" s="43">
        <v>25078870</v>
      </c>
      <c r="G43" s="43">
        <v>25301703.621094257</v>
      </c>
      <c r="H43" s="75">
        <v>-8.8070599684235695E-3</v>
      </c>
      <c r="I43" s="86">
        <v>3.1378470135123182E-2</v>
      </c>
      <c r="J43" s="75">
        <v>9.7454632280324915E-4</v>
      </c>
      <c r="K43" s="43">
        <v>25891014</v>
      </c>
      <c r="L43" s="43">
        <v>2131.3288731096604</v>
      </c>
      <c r="M43" s="75">
        <v>-7.7976882285198945E-3</v>
      </c>
      <c r="N43" s="75">
        <v>3.23835962306116E-2</v>
      </c>
      <c r="O43" s="43">
        <v>133533.72350555661</v>
      </c>
      <c r="P43" s="43">
        <v>170359.9895071646</v>
      </c>
      <c r="Q43" s="43">
        <v>-8159.4997278847195</v>
      </c>
      <c r="R43" s="43">
        <v>30563</v>
      </c>
      <c r="S43" s="43">
        <v>-5415</v>
      </c>
      <c r="T43" s="43">
        <v>-151049.36135793081</v>
      </c>
      <c r="U43" s="43">
        <v>26060846.851926904</v>
      </c>
    </row>
    <row r="44" spans="1:21" x14ac:dyDescent="0.2">
      <c r="A44" s="55">
        <v>4</v>
      </c>
      <c r="B44" s="55"/>
      <c r="C44" s="55"/>
      <c r="D44" s="8" t="s">
        <v>77</v>
      </c>
      <c r="E44" s="43" t="s">
        <v>100</v>
      </c>
      <c r="F44" s="43">
        <v>14808433</v>
      </c>
      <c r="G44" s="43">
        <v>14815938.594533585</v>
      </c>
      <c r="H44" s="75">
        <v>-5.0658920362656179E-4</v>
      </c>
      <c r="I44" s="86">
        <v>3.2605269444685003E-2</v>
      </c>
      <c r="J44" s="75">
        <v>6.1672590395023263E-5</v>
      </c>
      <c r="K44" s="43">
        <v>15292209</v>
      </c>
      <c r="L44" s="43">
        <v>2055.3065174006565</v>
      </c>
      <c r="M44" s="75">
        <v>-5.8276051980721277E-4</v>
      </c>
      <c r="N44" s="75">
        <v>3.2668952886507396E-2</v>
      </c>
      <c r="O44" s="43">
        <v>212357.94120876756</v>
      </c>
      <c r="P44" s="43">
        <v>88488.111060153911</v>
      </c>
      <c r="Q44" s="43">
        <v>-1272.2964565490038</v>
      </c>
      <c r="R44" s="43">
        <v>17442</v>
      </c>
      <c r="S44" s="43">
        <v>-3883</v>
      </c>
      <c r="T44" s="43">
        <v>-114088.73923842568</v>
      </c>
      <c r="U44" s="43">
        <v>15491253.016573945</v>
      </c>
    </row>
    <row r="45" spans="1:21" x14ac:dyDescent="0.2">
      <c r="A45" s="55">
        <v>5</v>
      </c>
      <c r="B45" s="55"/>
      <c r="C45" s="55"/>
      <c r="D45" s="8" t="s">
        <v>78</v>
      </c>
      <c r="E45" s="43" t="s">
        <v>22</v>
      </c>
      <c r="F45" s="43">
        <v>21446732</v>
      </c>
      <c r="G45" s="43">
        <v>21429162.757206134</v>
      </c>
      <c r="H45" s="75">
        <v>8.198753723105412E-4</v>
      </c>
      <c r="I45" s="86">
        <v>2.9573784618633914E-2</v>
      </c>
      <c r="J45" s="75">
        <v>-2.7449095846920901E-4</v>
      </c>
      <c r="K45" s="43">
        <v>22074932</v>
      </c>
      <c r="L45" s="43">
        <v>1981.5385069605691</v>
      </c>
      <c r="M45" s="75">
        <v>8.2013688430193632E-4</v>
      </c>
      <c r="N45" s="75">
        <v>2.9291175923679136E-2</v>
      </c>
      <c r="O45" s="43">
        <v>337828.49413354095</v>
      </c>
      <c r="P45" s="43">
        <v>102026.58704514983</v>
      </c>
      <c r="Q45" s="43">
        <v>26518.180284867733</v>
      </c>
      <c r="R45" s="43">
        <v>17359</v>
      </c>
      <c r="S45" s="43">
        <v>-6926</v>
      </c>
      <c r="T45" s="43">
        <v>-183324.87064465112</v>
      </c>
      <c r="U45" s="43">
        <v>22368413.390818905</v>
      </c>
    </row>
    <row r="46" spans="1:21" x14ac:dyDescent="0.2">
      <c r="A46" s="55">
        <v>6</v>
      </c>
      <c r="B46" s="55"/>
      <c r="C46" s="55"/>
      <c r="D46" s="8" t="s">
        <v>79</v>
      </c>
      <c r="E46" s="43" t="s">
        <v>101</v>
      </c>
      <c r="F46" s="43">
        <v>19800095</v>
      </c>
      <c r="G46" s="43">
        <v>19720893.622143202</v>
      </c>
      <c r="H46" s="75">
        <v>4.0161150592015193E-3</v>
      </c>
      <c r="I46" s="86">
        <v>3.2784407619526057E-2</v>
      </c>
      <c r="J46" s="75">
        <v>-9.8470142839368613E-4</v>
      </c>
      <c r="K46" s="43">
        <v>20429093</v>
      </c>
      <c r="L46" s="43">
        <v>2044.425239191085</v>
      </c>
      <c r="M46" s="75">
        <v>2.866401965387233E-3</v>
      </c>
      <c r="N46" s="75">
        <v>3.1767423338120437E-2</v>
      </c>
      <c r="O46" s="43">
        <v>166784.42779778547</v>
      </c>
      <c r="P46" s="43">
        <v>151839.33835912764</v>
      </c>
      <c r="Q46" s="43">
        <v>1500.8671205519815</v>
      </c>
      <c r="R46" s="43">
        <v>22127</v>
      </c>
      <c r="S46" s="43">
        <v>-3478</v>
      </c>
      <c r="T46" s="43">
        <v>-183564.07735192729</v>
      </c>
      <c r="U46" s="43">
        <v>20584302.555925541</v>
      </c>
    </row>
    <row r="47" spans="1:21" x14ac:dyDescent="0.2">
      <c r="A47" s="55">
        <v>7</v>
      </c>
      <c r="B47" s="55"/>
      <c r="C47" s="55"/>
      <c r="D47" s="8" t="s">
        <v>80</v>
      </c>
      <c r="E47" s="43" t="s">
        <v>102</v>
      </c>
      <c r="F47" s="43">
        <v>13119354</v>
      </c>
      <c r="G47" s="43">
        <v>13099396.356200822</v>
      </c>
      <c r="H47" s="75">
        <v>1.52355446438035E-3</v>
      </c>
      <c r="I47" s="86">
        <v>3.4169696767118118E-2</v>
      </c>
      <c r="J47" s="75">
        <v>-1.3438948722821475E-4</v>
      </c>
      <c r="K47" s="43">
        <v>13565815</v>
      </c>
      <c r="L47" s="43">
        <v>2170.8506799922525</v>
      </c>
      <c r="M47" s="75">
        <v>1.0618183995103614E-3</v>
      </c>
      <c r="N47" s="75">
        <v>3.4030715231862851E-2</v>
      </c>
      <c r="O47" s="43">
        <v>104793.02604631311</v>
      </c>
      <c r="P47" s="43">
        <v>111756.92914398348</v>
      </c>
      <c r="Q47" s="43">
        <v>-1749.4297044393118</v>
      </c>
      <c r="R47" s="43">
        <v>14964</v>
      </c>
      <c r="S47" s="43">
        <v>-3231</v>
      </c>
      <c r="T47" s="43">
        <v>-100777.52922951817</v>
      </c>
      <c r="U47" s="43">
        <v>13691570.99625634</v>
      </c>
    </row>
    <row r="48" spans="1:21" x14ac:dyDescent="0.2">
      <c r="A48" s="73"/>
      <c r="B48" s="73"/>
      <c r="C48" s="73"/>
      <c r="D48" s="8" t="s">
        <v>87</v>
      </c>
      <c r="E48" s="8" t="s">
        <v>135</v>
      </c>
      <c r="F48" s="56" t="s">
        <v>192</v>
      </c>
      <c r="G48" s="56" t="s">
        <v>216</v>
      </c>
      <c r="H48" s="74" t="s">
        <v>194</v>
      </c>
      <c r="I48" s="74" t="s">
        <v>217</v>
      </c>
      <c r="J48" s="74" t="s">
        <v>165</v>
      </c>
      <c r="K48" s="56" t="s">
        <v>218</v>
      </c>
      <c r="L48" s="56" t="s">
        <v>219</v>
      </c>
      <c r="M48" s="74" t="s">
        <v>220</v>
      </c>
      <c r="N48" s="74" t="s">
        <v>221</v>
      </c>
      <c r="O48" s="56" t="s">
        <v>316</v>
      </c>
      <c r="P48" s="56" t="s">
        <v>222</v>
      </c>
      <c r="Q48" s="56" t="s">
        <v>170</v>
      </c>
      <c r="R48" s="56" t="s">
        <v>197</v>
      </c>
      <c r="S48" s="56" t="s">
        <v>198</v>
      </c>
      <c r="T48" s="56" t="s">
        <v>223</v>
      </c>
      <c r="U48" s="56" t="s">
        <v>317</v>
      </c>
    </row>
  </sheetData>
  <pageMargins left="0.25" right="0.25" top="0.75" bottom="0.75" header="0.3" footer="0.3"/>
  <pageSetup paperSize="9" scale="50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C393-D910-46DA-87DB-0FCBE67A4158}">
  <sheetPr>
    <tabColor rgb="FF009639"/>
    <pageSetUpPr fitToPage="1"/>
  </sheetPr>
  <dimension ref="A1:T48"/>
  <sheetViews>
    <sheetView workbookViewId="0">
      <selection activeCell="F1" sqref="F1"/>
    </sheetView>
  </sheetViews>
  <sheetFormatPr defaultRowHeight="12.75" x14ac:dyDescent="0.2"/>
  <cols>
    <col min="1" max="1" width="4.7109375" style="64" bestFit="1" customWidth="1"/>
    <col min="2" max="2" width="5.42578125" style="8" customWidth="1"/>
    <col min="3" max="3" width="20.42578125" style="8" bestFit="1" customWidth="1"/>
    <col min="4" max="4" width="9.140625" style="8"/>
    <col min="5" max="5" width="55.5703125" style="8" bestFit="1" customWidth="1"/>
    <col min="6" max="6" width="11.7109375" style="8" customWidth="1"/>
    <col min="7" max="7" width="12.85546875" style="8" customWidth="1"/>
    <col min="8" max="13" width="11.7109375" style="8" customWidth="1"/>
    <col min="14" max="16" width="12.7109375" style="8" customWidth="1"/>
    <col min="17" max="17" width="20" style="8" customWidth="1"/>
    <col min="18" max="18" width="13.7109375" style="8" customWidth="1"/>
    <col min="19" max="21" width="11.7109375" style="8" customWidth="1"/>
    <col min="22" max="16384" width="9.140625" style="8"/>
  </cols>
  <sheetData>
    <row r="1" spans="1:20" s="35" customFormat="1" ht="38.25" customHeight="1" x14ac:dyDescent="0.35">
      <c r="A1" s="81" t="s">
        <v>249</v>
      </c>
      <c r="B1" s="45"/>
      <c r="T1" s="46" t="s">
        <v>225</v>
      </c>
    </row>
    <row r="2" spans="1:20" ht="76.5" x14ac:dyDescent="0.2">
      <c r="A2" s="77" t="s">
        <v>73</v>
      </c>
      <c r="B2" s="47" t="s">
        <v>72</v>
      </c>
      <c r="C2" s="47" t="s">
        <v>0</v>
      </c>
      <c r="D2" s="47" t="s">
        <v>109</v>
      </c>
      <c r="E2" s="47" t="s">
        <v>123</v>
      </c>
      <c r="F2" s="48" t="s">
        <v>124</v>
      </c>
      <c r="G2" s="48" t="s">
        <v>90</v>
      </c>
      <c r="H2" s="48" t="s">
        <v>125</v>
      </c>
      <c r="I2" s="48" t="s">
        <v>91</v>
      </c>
      <c r="J2" s="48" t="s">
        <v>126</v>
      </c>
      <c r="K2" s="48" t="s">
        <v>103</v>
      </c>
      <c r="L2" s="48" t="s">
        <v>127</v>
      </c>
      <c r="M2" s="48" t="s">
        <v>128</v>
      </c>
      <c r="N2" s="48" t="s">
        <v>129</v>
      </c>
      <c r="O2" s="48" t="s">
        <v>130</v>
      </c>
      <c r="P2" s="48" t="s">
        <v>131</v>
      </c>
      <c r="Q2" s="48" t="s">
        <v>132</v>
      </c>
      <c r="R2" s="48" t="s">
        <v>133</v>
      </c>
      <c r="S2" s="48" t="s">
        <v>92</v>
      </c>
      <c r="T2" s="48" t="s">
        <v>134</v>
      </c>
    </row>
    <row r="3" spans="1:20" x14ac:dyDescent="0.2">
      <c r="A3" s="33">
        <v>1</v>
      </c>
      <c r="B3" s="49" t="s">
        <v>74</v>
      </c>
      <c r="C3" s="8" t="s">
        <v>98</v>
      </c>
      <c r="D3" s="8" t="s">
        <v>5</v>
      </c>
      <c r="E3" s="40" t="s">
        <v>6</v>
      </c>
      <c r="F3" s="40">
        <v>3413852</v>
      </c>
      <c r="G3" s="40">
        <v>47603.942999999999</v>
      </c>
      <c r="H3" s="40">
        <v>2550.8089605045084</v>
      </c>
      <c r="I3" s="40">
        <v>14849.971530645595</v>
      </c>
      <c r="J3" s="40">
        <v>-422</v>
      </c>
      <c r="K3" s="40">
        <v>2223.3688415014476</v>
      </c>
      <c r="L3" s="40">
        <v>-163.44</v>
      </c>
      <c r="M3" s="40">
        <v>0</v>
      </c>
      <c r="N3" s="40">
        <v>156</v>
      </c>
      <c r="O3" s="40">
        <v>20243.732771980798</v>
      </c>
      <c r="P3" s="40">
        <v>3027</v>
      </c>
      <c r="Q3" s="40">
        <v>3506.5164156202309</v>
      </c>
      <c r="R3" s="40">
        <v>0</v>
      </c>
      <c r="S3" s="40">
        <v>162651.66488670887</v>
      </c>
      <c r="T3" s="40">
        <v>3670079.5664069611</v>
      </c>
    </row>
    <row r="4" spans="1:20" x14ac:dyDescent="0.2">
      <c r="A4" s="33">
        <v>2</v>
      </c>
      <c r="B4" s="5" t="s">
        <v>74</v>
      </c>
      <c r="C4" s="50" t="s">
        <v>98</v>
      </c>
      <c r="D4" s="8" t="s">
        <v>1</v>
      </c>
      <c r="E4" s="40" t="s">
        <v>2</v>
      </c>
      <c r="F4" s="40">
        <v>6662300</v>
      </c>
      <c r="G4" s="40">
        <v>93456.013500000001</v>
      </c>
      <c r="H4" s="40">
        <v>5020.2494537516659</v>
      </c>
      <c r="I4" s="40">
        <v>28407.71771000783</v>
      </c>
      <c r="J4" s="40">
        <v>-830</v>
      </c>
      <c r="K4" s="40">
        <v>5774.3239115138822</v>
      </c>
      <c r="L4" s="40">
        <v>-274.7835</v>
      </c>
      <c r="M4" s="40">
        <v>851</v>
      </c>
      <c r="N4" s="40">
        <v>301</v>
      </c>
      <c r="O4" s="40">
        <v>40382.482507953915</v>
      </c>
      <c r="P4" s="40">
        <v>6003</v>
      </c>
      <c r="Q4" s="40">
        <v>6860.5371966497578</v>
      </c>
      <c r="R4" s="40">
        <v>0</v>
      </c>
      <c r="S4" s="40">
        <v>313133.63140213909</v>
      </c>
      <c r="T4" s="40">
        <v>7161385.172182017</v>
      </c>
    </row>
    <row r="5" spans="1:20" x14ac:dyDescent="0.2">
      <c r="A5" s="33">
        <v>3</v>
      </c>
      <c r="B5" s="5" t="s">
        <v>74</v>
      </c>
      <c r="C5" s="50" t="s">
        <v>98</v>
      </c>
      <c r="D5" s="8" t="s">
        <v>20</v>
      </c>
      <c r="E5" s="40" t="s">
        <v>21</v>
      </c>
      <c r="F5" s="40">
        <v>2922696</v>
      </c>
      <c r="G5" s="40">
        <v>45294.3315</v>
      </c>
      <c r="H5" s="40">
        <v>2193.3532279243632</v>
      </c>
      <c r="I5" s="40">
        <v>12492.934855927502</v>
      </c>
      <c r="J5" s="40">
        <v>-362</v>
      </c>
      <c r="K5" s="40">
        <v>2793.9626732898364</v>
      </c>
      <c r="L5" s="40">
        <v>-102.15000000000002</v>
      </c>
      <c r="M5" s="40">
        <v>0</v>
      </c>
      <c r="N5" s="40">
        <v>134</v>
      </c>
      <c r="O5" s="40">
        <v>17894.426407433755</v>
      </c>
      <c r="P5" s="40">
        <v>4167</v>
      </c>
      <c r="Q5" s="40">
        <v>2966.6156051219918</v>
      </c>
      <c r="R5" s="40">
        <v>0</v>
      </c>
      <c r="S5" s="40">
        <v>138226.28547018967</v>
      </c>
      <c r="T5" s="40">
        <v>3148394.759739887</v>
      </c>
    </row>
    <row r="6" spans="1:20" x14ac:dyDescent="0.2">
      <c r="A6" s="34">
        <v>4</v>
      </c>
      <c r="B6" s="6" t="s">
        <v>74</v>
      </c>
      <c r="C6" s="7" t="s">
        <v>98</v>
      </c>
      <c r="D6" s="36" t="s">
        <v>7</v>
      </c>
      <c r="E6" s="37" t="s">
        <v>8</v>
      </c>
      <c r="F6" s="37">
        <v>4929405</v>
      </c>
      <c r="G6" s="37">
        <v>72904.455000000002</v>
      </c>
      <c r="H6" s="37">
        <v>3681.5640534314607</v>
      </c>
      <c r="I6" s="37">
        <v>21452.193100152803</v>
      </c>
      <c r="J6" s="37">
        <v>-610</v>
      </c>
      <c r="K6" s="37">
        <v>4341.5068878504226</v>
      </c>
      <c r="L6" s="37">
        <v>-302.36400000000003</v>
      </c>
      <c r="M6" s="37">
        <v>40000</v>
      </c>
      <c r="N6" s="37">
        <v>560</v>
      </c>
      <c r="O6" s="37">
        <v>30220.773674860568</v>
      </c>
      <c r="P6" s="37">
        <v>4269</v>
      </c>
      <c r="Q6" s="37">
        <v>5064.0197382506076</v>
      </c>
      <c r="R6" s="37">
        <v>0</v>
      </c>
      <c r="S6" s="37">
        <v>235952.52577477484</v>
      </c>
      <c r="T6" s="37">
        <v>5346938.6742293201</v>
      </c>
    </row>
    <row r="7" spans="1:20" x14ac:dyDescent="0.2">
      <c r="A7" s="33">
        <v>5</v>
      </c>
      <c r="B7" s="49" t="s">
        <v>75</v>
      </c>
      <c r="C7" s="8" t="s">
        <v>99</v>
      </c>
      <c r="D7" s="8" t="s">
        <v>58</v>
      </c>
      <c r="E7" s="40" t="s">
        <v>59</v>
      </c>
      <c r="F7" s="40">
        <v>5893604</v>
      </c>
      <c r="G7" s="40">
        <v>79866.998999999996</v>
      </c>
      <c r="H7" s="40">
        <v>4414.7889839768641</v>
      </c>
      <c r="I7" s="40">
        <v>24643.799953493697</v>
      </c>
      <c r="J7" s="40">
        <v>-730</v>
      </c>
      <c r="K7" s="40">
        <v>5221.3572214542228</v>
      </c>
      <c r="L7" s="40">
        <v>-143.01000000000002</v>
      </c>
      <c r="M7" s="40">
        <v>848</v>
      </c>
      <c r="N7" s="40">
        <v>261</v>
      </c>
      <c r="O7" s="40">
        <v>35757.457931833123</v>
      </c>
      <c r="P7" s="40">
        <v>5068</v>
      </c>
      <c r="Q7" s="40">
        <v>6073.4246273430035</v>
      </c>
      <c r="R7" s="40">
        <v>0</v>
      </c>
      <c r="S7" s="40">
        <v>270796.78159836947</v>
      </c>
      <c r="T7" s="40">
        <v>6325682.5993164703</v>
      </c>
    </row>
    <row r="8" spans="1:20" x14ac:dyDescent="0.2">
      <c r="A8" s="33">
        <v>6</v>
      </c>
      <c r="B8" s="5" t="s">
        <v>75</v>
      </c>
      <c r="C8" s="50" t="s">
        <v>99</v>
      </c>
      <c r="D8" s="8" t="s">
        <v>60</v>
      </c>
      <c r="E8" s="40" t="s">
        <v>61</v>
      </c>
      <c r="F8" s="40">
        <v>6329545</v>
      </c>
      <c r="G8" s="40">
        <v>91957.472999999998</v>
      </c>
      <c r="H8" s="40">
        <v>4720.7901221553075</v>
      </c>
      <c r="I8" s="40">
        <v>27165.085838329062</v>
      </c>
      <c r="J8" s="40">
        <v>-782</v>
      </c>
      <c r="K8" s="40">
        <v>5946.5825322742776</v>
      </c>
      <c r="L8" s="40">
        <v>-314.62200000000001</v>
      </c>
      <c r="M8" s="40">
        <v>1084</v>
      </c>
      <c r="N8" s="40">
        <v>289</v>
      </c>
      <c r="O8" s="40">
        <v>38650.991937951658</v>
      </c>
      <c r="P8" s="40">
        <v>5257</v>
      </c>
      <c r="Q8" s="40">
        <v>6709.7350221531269</v>
      </c>
      <c r="R8" s="40">
        <v>0</v>
      </c>
      <c r="S8" s="40">
        <v>297963.02828170691</v>
      </c>
      <c r="T8" s="40">
        <v>6808192.0647345707</v>
      </c>
    </row>
    <row r="9" spans="1:20" x14ac:dyDescent="0.2">
      <c r="A9" s="34">
        <v>7</v>
      </c>
      <c r="B9" s="6" t="s">
        <v>75</v>
      </c>
      <c r="C9" s="7" t="s">
        <v>99</v>
      </c>
      <c r="D9" s="36" t="s">
        <v>3</v>
      </c>
      <c r="E9" s="37" t="s">
        <v>4</v>
      </c>
      <c r="F9" s="37">
        <v>3910716</v>
      </c>
      <c r="G9" s="37">
        <v>50973.871500000001</v>
      </c>
      <c r="H9" s="37">
        <v>2930.6983602130585</v>
      </c>
      <c r="I9" s="37">
        <v>16262.090044326314</v>
      </c>
      <c r="J9" s="37">
        <v>-484</v>
      </c>
      <c r="K9" s="37">
        <v>3246.7218081680803</v>
      </c>
      <c r="L9" s="37">
        <v>-188.97750000000002</v>
      </c>
      <c r="M9" s="37">
        <v>0</v>
      </c>
      <c r="N9" s="37">
        <v>173</v>
      </c>
      <c r="O9" s="37">
        <v>23575.509645458438</v>
      </c>
      <c r="P9" s="37">
        <v>3396</v>
      </c>
      <c r="Q9" s="37">
        <v>4050.708903707382</v>
      </c>
      <c r="R9" s="37">
        <v>0</v>
      </c>
      <c r="S9" s="37">
        <v>179882.40249509088</v>
      </c>
      <c r="T9" s="37">
        <v>4194534.0252569634</v>
      </c>
    </row>
    <row r="10" spans="1:20" x14ac:dyDescent="0.2">
      <c r="A10" s="33">
        <v>8</v>
      </c>
      <c r="B10" s="49" t="s">
        <v>76</v>
      </c>
      <c r="C10" s="8" t="s">
        <v>11</v>
      </c>
      <c r="D10" s="8" t="s">
        <v>50</v>
      </c>
      <c r="E10" s="40" t="s">
        <v>51</v>
      </c>
      <c r="F10" s="40">
        <v>2934141</v>
      </c>
      <c r="G10" s="40">
        <v>48592.754999999997</v>
      </c>
      <c r="H10" s="40">
        <v>2144.6551995084169</v>
      </c>
      <c r="I10" s="40">
        <v>13090.473323446664</v>
      </c>
      <c r="J10" s="40">
        <v>-360</v>
      </c>
      <c r="K10" s="40">
        <v>2898.3925517415832</v>
      </c>
      <c r="L10" s="40">
        <v>-179.78399999999999</v>
      </c>
      <c r="M10" s="40">
        <v>40000</v>
      </c>
      <c r="N10" s="40">
        <v>142</v>
      </c>
      <c r="O10" s="40">
        <v>18371.382747028674</v>
      </c>
      <c r="P10" s="40">
        <v>2501</v>
      </c>
      <c r="Q10" s="40">
        <v>3108.5566020934507</v>
      </c>
      <c r="R10" s="40">
        <v>8493</v>
      </c>
      <c r="S10" s="40">
        <v>146489.15353833005</v>
      </c>
      <c r="T10" s="40">
        <v>3219432.5849621487</v>
      </c>
    </row>
    <row r="11" spans="1:20" x14ac:dyDescent="0.2">
      <c r="A11" s="33">
        <v>9</v>
      </c>
      <c r="B11" s="5" t="s">
        <v>76</v>
      </c>
      <c r="C11" s="50" t="s">
        <v>11</v>
      </c>
      <c r="D11" s="8" t="s">
        <v>56</v>
      </c>
      <c r="E11" s="40" t="s">
        <v>57</v>
      </c>
      <c r="F11" s="40">
        <v>2538427</v>
      </c>
      <c r="G11" s="40">
        <v>39625.006500000003</v>
      </c>
      <c r="H11" s="40">
        <v>1898.8411823037618</v>
      </c>
      <c r="I11" s="40">
        <v>11032.099103821418</v>
      </c>
      <c r="J11" s="40">
        <v>-314</v>
      </c>
      <c r="K11" s="40">
        <v>2699.3825020678973</v>
      </c>
      <c r="L11" s="40">
        <v>-148.11750000000001</v>
      </c>
      <c r="M11" s="40">
        <v>354</v>
      </c>
      <c r="N11" s="40">
        <v>203</v>
      </c>
      <c r="O11" s="40">
        <v>15707.689198948043</v>
      </c>
      <c r="P11" s="40">
        <v>2189</v>
      </c>
      <c r="Q11" s="40">
        <v>2573.4101924517286</v>
      </c>
      <c r="R11" s="40">
        <v>0</v>
      </c>
      <c r="S11" s="40">
        <v>121270.6890040018</v>
      </c>
      <c r="T11" s="40">
        <v>2735518.0001835944</v>
      </c>
    </row>
    <row r="12" spans="1:20" x14ac:dyDescent="0.2">
      <c r="A12" s="33">
        <v>10</v>
      </c>
      <c r="B12" s="5" t="s">
        <v>76</v>
      </c>
      <c r="C12" s="50" t="s">
        <v>11</v>
      </c>
      <c r="D12" s="8" t="s">
        <v>54</v>
      </c>
      <c r="E12" s="40" t="s">
        <v>55</v>
      </c>
      <c r="F12" s="40">
        <v>1912681</v>
      </c>
      <c r="G12" s="40">
        <v>26090.1315</v>
      </c>
      <c r="H12" s="40">
        <v>1415.9759361840538</v>
      </c>
      <c r="I12" s="40">
        <v>8283.4371916252057</v>
      </c>
      <c r="J12" s="40">
        <v>-236</v>
      </c>
      <c r="K12" s="40">
        <v>1533.4184834866419</v>
      </c>
      <c r="L12" s="40">
        <v>-87.84899999999999</v>
      </c>
      <c r="M12" s="40">
        <v>15000</v>
      </c>
      <c r="N12" s="40">
        <v>234</v>
      </c>
      <c r="O12" s="40">
        <v>11622.540752772105</v>
      </c>
      <c r="P12" s="40">
        <v>1642</v>
      </c>
      <c r="Q12" s="40">
        <v>1947.4410486146062</v>
      </c>
      <c r="R12" s="40">
        <v>0</v>
      </c>
      <c r="S12" s="40">
        <v>91772.307614904566</v>
      </c>
      <c r="T12" s="40">
        <v>2071898.403527587</v>
      </c>
    </row>
    <row r="13" spans="1:20" x14ac:dyDescent="0.2">
      <c r="A13" s="33">
        <v>11</v>
      </c>
      <c r="B13" s="5" t="s">
        <v>76</v>
      </c>
      <c r="C13" s="50" t="s">
        <v>11</v>
      </c>
      <c r="D13" s="8" t="s">
        <v>9</v>
      </c>
      <c r="E13" s="40" t="s">
        <v>10</v>
      </c>
      <c r="F13" s="40">
        <v>2188603</v>
      </c>
      <c r="G13" s="40">
        <v>29466.188999999998</v>
      </c>
      <c r="H13" s="40">
        <v>1646.0003408469288</v>
      </c>
      <c r="I13" s="40">
        <v>9359.8043235054083</v>
      </c>
      <c r="J13" s="40">
        <v>-272</v>
      </c>
      <c r="K13" s="40">
        <v>1896.7666410815948</v>
      </c>
      <c r="L13" s="40">
        <v>-99.08550000000001</v>
      </c>
      <c r="M13" s="40">
        <v>558</v>
      </c>
      <c r="N13" s="40">
        <v>289</v>
      </c>
      <c r="O13" s="40">
        <v>13268.717781550773</v>
      </c>
      <c r="P13" s="40">
        <v>2003</v>
      </c>
      <c r="Q13" s="40">
        <v>2303.078987209647</v>
      </c>
      <c r="R13" s="40">
        <v>0</v>
      </c>
      <c r="S13" s="40">
        <v>103603.07447094425</v>
      </c>
      <c r="T13" s="40">
        <v>2352625.5460451385</v>
      </c>
    </row>
    <row r="14" spans="1:20" x14ac:dyDescent="0.2">
      <c r="A14" s="33">
        <v>12</v>
      </c>
      <c r="B14" s="5" t="s">
        <v>76</v>
      </c>
      <c r="C14" s="50" t="s">
        <v>11</v>
      </c>
      <c r="D14" s="8" t="s">
        <v>48</v>
      </c>
      <c r="E14" s="40" t="s">
        <v>49</v>
      </c>
      <c r="F14" s="40">
        <v>1558050</v>
      </c>
      <c r="G14" s="40">
        <v>19784.412</v>
      </c>
      <c r="H14" s="40">
        <v>1177.564862330705</v>
      </c>
      <c r="I14" s="40">
        <v>6666.6101797981246</v>
      </c>
      <c r="J14" s="40">
        <v>-194</v>
      </c>
      <c r="K14" s="40">
        <v>1053.6785276019652</v>
      </c>
      <c r="L14" s="40">
        <v>-113.38650000000001</v>
      </c>
      <c r="M14" s="40">
        <v>0</v>
      </c>
      <c r="N14" s="40">
        <v>69</v>
      </c>
      <c r="O14" s="40">
        <v>9256.6151745798306</v>
      </c>
      <c r="P14" s="40">
        <v>1450</v>
      </c>
      <c r="Q14" s="40">
        <v>1540.3399393892398</v>
      </c>
      <c r="R14" s="40">
        <v>0</v>
      </c>
      <c r="S14" s="40">
        <v>72587.949147450388</v>
      </c>
      <c r="T14" s="40">
        <v>1671328.7833311502</v>
      </c>
    </row>
    <row r="15" spans="1:20" x14ac:dyDescent="0.2">
      <c r="A15" s="33">
        <v>13</v>
      </c>
      <c r="B15" s="5" t="s">
        <v>76</v>
      </c>
      <c r="C15" s="50" t="s">
        <v>11</v>
      </c>
      <c r="D15" s="8" t="s">
        <v>14</v>
      </c>
      <c r="E15" s="40" t="s">
        <v>15</v>
      </c>
      <c r="F15" s="40">
        <v>2029020</v>
      </c>
      <c r="G15" s="40">
        <v>29389.576499999999</v>
      </c>
      <c r="H15" s="40">
        <v>1495.5444717213691</v>
      </c>
      <c r="I15" s="40">
        <v>8731.872907660867</v>
      </c>
      <c r="J15" s="40">
        <v>-248</v>
      </c>
      <c r="K15" s="40">
        <v>1616.840393837321</v>
      </c>
      <c r="L15" s="40">
        <v>-168.54750000000001</v>
      </c>
      <c r="M15" s="40">
        <v>606</v>
      </c>
      <c r="N15" s="40">
        <v>93</v>
      </c>
      <c r="O15" s="40">
        <v>12227.858499624956</v>
      </c>
      <c r="P15" s="40">
        <v>1851</v>
      </c>
      <c r="Q15" s="40">
        <v>2146.6975331297886</v>
      </c>
      <c r="R15" s="40">
        <v>0</v>
      </c>
      <c r="S15" s="40">
        <v>96568.316015315853</v>
      </c>
      <c r="T15" s="40">
        <v>2183330.1588212899</v>
      </c>
    </row>
    <row r="16" spans="1:20" x14ac:dyDescent="0.2">
      <c r="A16" s="33">
        <v>14</v>
      </c>
      <c r="B16" s="5" t="s">
        <v>76</v>
      </c>
      <c r="C16" s="50" t="s">
        <v>11</v>
      </c>
      <c r="D16" s="8" t="s">
        <v>18</v>
      </c>
      <c r="E16" s="40" t="s">
        <v>19</v>
      </c>
      <c r="F16" s="40">
        <v>1596426</v>
      </c>
      <c r="G16" s="40">
        <v>20768.1165</v>
      </c>
      <c r="H16" s="40">
        <v>1202.4635789182612</v>
      </c>
      <c r="I16" s="40">
        <v>6698.9330625714538</v>
      </c>
      <c r="J16" s="40">
        <v>-198</v>
      </c>
      <c r="K16" s="40">
        <v>911.7867022665248</v>
      </c>
      <c r="L16" s="40">
        <v>-73.548000000000002</v>
      </c>
      <c r="M16" s="40">
        <v>0</v>
      </c>
      <c r="N16" s="40">
        <v>206</v>
      </c>
      <c r="O16" s="40">
        <v>9405.8666461032535</v>
      </c>
      <c r="P16" s="40">
        <v>1455</v>
      </c>
      <c r="Q16" s="40">
        <v>1647.6840933926567</v>
      </c>
      <c r="R16" s="40">
        <v>0</v>
      </c>
      <c r="S16" s="40">
        <v>74120.505275763033</v>
      </c>
      <c r="T16" s="40">
        <v>1712570.8078590154</v>
      </c>
    </row>
    <row r="17" spans="1:20" x14ac:dyDescent="0.2">
      <c r="A17" s="33">
        <v>15</v>
      </c>
      <c r="B17" s="5" t="s">
        <v>76</v>
      </c>
      <c r="C17" s="50" t="s">
        <v>11</v>
      </c>
      <c r="D17" s="8" t="s">
        <v>36</v>
      </c>
      <c r="E17" s="40" t="s">
        <v>37</v>
      </c>
      <c r="F17" s="40">
        <v>1469579</v>
      </c>
      <c r="G17" s="40">
        <v>20964.244500000001</v>
      </c>
      <c r="H17" s="40">
        <v>1102.9452513150986</v>
      </c>
      <c r="I17" s="40">
        <v>6372.3868838503722</v>
      </c>
      <c r="J17" s="40">
        <v>-182</v>
      </c>
      <c r="K17" s="40">
        <v>1058.5200587803167</v>
      </c>
      <c r="L17" s="40">
        <v>-58.225500000000004</v>
      </c>
      <c r="M17" s="40">
        <v>0</v>
      </c>
      <c r="N17" s="40">
        <v>197</v>
      </c>
      <c r="O17" s="40">
        <v>8791.4360437109663</v>
      </c>
      <c r="P17" s="40">
        <v>1304</v>
      </c>
      <c r="Q17" s="40">
        <v>1560.5965596418057</v>
      </c>
      <c r="R17" s="40">
        <v>0</v>
      </c>
      <c r="S17" s="40">
        <v>70202.799932143171</v>
      </c>
      <c r="T17" s="40">
        <v>1580892.7037294419</v>
      </c>
    </row>
    <row r="18" spans="1:20" x14ac:dyDescent="0.2">
      <c r="A18" s="33">
        <v>16</v>
      </c>
      <c r="B18" s="5" t="s">
        <v>76</v>
      </c>
      <c r="C18" s="50" t="s">
        <v>11</v>
      </c>
      <c r="D18" s="8" t="s">
        <v>16</v>
      </c>
      <c r="E18" s="40" t="s">
        <v>17</v>
      </c>
      <c r="F18" s="40">
        <v>2368868</v>
      </c>
      <c r="G18" s="40">
        <v>33288.642</v>
      </c>
      <c r="H18" s="40">
        <v>1765.3580067196824</v>
      </c>
      <c r="I18" s="40">
        <v>10285.835356592412</v>
      </c>
      <c r="J18" s="40">
        <v>-292</v>
      </c>
      <c r="K18" s="40">
        <v>2270.880140915554</v>
      </c>
      <c r="L18" s="40">
        <v>-79.677000000000007</v>
      </c>
      <c r="M18" s="40">
        <v>4</v>
      </c>
      <c r="N18" s="40">
        <v>378</v>
      </c>
      <c r="O18" s="40">
        <v>14465.028927240804</v>
      </c>
      <c r="P18" s="40">
        <v>2136</v>
      </c>
      <c r="Q18" s="40">
        <v>2528.7910676332717</v>
      </c>
      <c r="R18" s="40">
        <v>0</v>
      </c>
      <c r="S18" s="40">
        <v>113756.5665796509</v>
      </c>
      <c r="T18" s="40">
        <v>2549375.4250787525</v>
      </c>
    </row>
    <row r="19" spans="1:20" x14ac:dyDescent="0.2">
      <c r="A19" s="33">
        <v>17</v>
      </c>
      <c r="B19" s="5" t="s">
        <v>76</v>
      </c>
      <c r="C19" s="50" t="s">
        <v>11</v>
      </c>
      <c r="D19" s="8" t="s">
        <v>52</v>
      </c>
      <c r="E19" s="40" t="s">
        <v>53</v>
      </c>
      <c r="F19" s="40">
        <v>1031897</v>
      </c>
      <c r="G19" s="40">
        <v>13507.2945</v>
      </c>
      <c r="H19" s="40">
        <v>775.39529166746479</v>
      </c>
      <c r="I19" s="40">
        <v>4442.002446359591</v>
      </c>
      <c r="J19" s="40">
        <v>-128</v>
      </c>
      <c r="K19" s="40">
        <v>738.80604505988731</v>
      </c>
      <c r="L19" s="40">
        <v>-67.419000000000011</v>
      </c>
      <c r="M19" s="40">
        <v>0</v>
      </c>
      <c r="N19" s="40">
        <v>46</v>
      </c>
      <c r="O19" s="40">
        <v>6160.2085495665478</v>
      </c>
      <c r="P19" s="40">
        <v>961</v>
      </c>
      <c r="Q19" s="40">
        <v>1025.1295406052961</v>
      </c>
      <c r="R19" s="40">
        <v>0</v>
      </c>
      <c r="S19" s="40">
        <v>48308.85680634938</v>
      </c>
      <c r="T19" s="40">
        <v>1107666.2741796081</v>
      </c>
    </row>
    <row r="20" spans="1:20" x14ac:dyDescent="0.2">
      <c r="A20" s="34">
        <v>18</v>
      </c>
      <c r="B20" s="6" t="s">
        <v>76</v>
      </c>
      <c r="C20" s="7" t="s">
        <v>11</v>
      </c>
      <c r="D20" s="36" t="s">
        <v>12</v>
      </c>
      <c r="E20" s="37" t="s">
        <v>13</v>
      </c>
      <c r="F20" s="37">
        <v>2318492</v>
      </c>
      <c r="G20" s="37">
        <v>29904.412499999999</v>
      </c>
      <c r="H20" s="37">
        <v>1746.8689396834782</v>
      </c>
      <c r="I20" s="37">
        <v>9836.6631528452926</v>
      </c>
      <c r="J20" s="37">
        <v>-288</v>
      </c>
      <c r="K20" s="37">
        <v>1476.5149262044115</v>
      </c>
      <c r="L20" s="37">
        <v>-131.77350000000001</v>
      </c>
      <c r="M20" s="37">
        <v>0</v>
      </c>
      <c r="N20" s="37">
        <v>248</v>
      </c>
      <c r="O20" s="37">
        <v>13741.121616617851</v>
      </c>
      <c r="P20" s="37">
        <v>2152</v>
      </c>
      <c r="Q20" s="37">
        <v>2302.7169269924107</v>
      </c>
      <c r="R20" s="37">
        <v>0</v>
      </c>
      <c r="S20" s="37">
        <v>108514.5872300237</v>
      </c>
      <c r="T20" s="37">
        <v>2487995.111792367</v>
      </c>
    </row>
    <row r="21" spans="1:20" x14ac:dyDescent="0.2">
      <c r="A21" s="33">
        <v>19</v>
      </c>
      <c r="B21" s="49" t="s">
        <v>77</v>
      </c>
      <c r="C21" s="8" t="s">
        <v>100</v>
      </c>
      <c r="D21" s="8" t="s">
        <v>110</v>
      </c>
      <c r="E21" s="40" t="s">
        <v>111</v>
      </c>
      <c r="F21" s="40">
        <v>5863605.5071363989</v>
      </c>
      <c r="G21" s="40">
        <v>88980.758977614532</v>
      </c>
      <c r="H21" s="40">
        <v>4368.7410966190828</v>
      </c>
      <c r="I21" s="40">
        <v>24996.587850247663</v>
      </c>
      <c r="J21" s="40">
        <v>-721.78965770650063</v>
      </c>
      <c r="K21" s="40">
        <v>4393.3341244866206</v>
      </c>
      <c r="L21" s="40">
        <v>-368.99138333796964</v>
      </c>
      <c r="M21" s="40">
        <v>25056</v>
      </c>
      <c r="N21" s="40">
        <v>562.22924561025206</v>
      </c>
      <c r="O21" s="40">
        <v>35331.212019417762</v>
      </c>
      <c r="P21" s="40">
        <v>5110.2223929114698</v>
      </c>
      <c r="Q21" s="40">
        <v>5913.6758108733429</v>
      </c>
      <c r="R21" s="40">
        <v>0</v>
      </c>
      <c r="S21" s="40">
        <v>276534.90948521724</v>
      </c>
      <c r="T21" s="40">
        <v>6333762.3970983513</v>
      </c>
    </row>
    <row r="22" spans="1:20" x14ac:dyDescent="0.2">
      <c r="A22" s="33">
        <v>20</v>
      </c>
      <c r="B22" s="5" t="s">
        <v>77</v>
      </c>
      <c r="C22" s="50" t="s">
        <v>100</v>
      </c>
      <c r="D22" s="8" t="s">
        <v>112</v>
      </c>
      <c r="E22" s="40" t="s">
        <v>113</v>
      </c>
      <c r="F22" s="40">
        <v>3688147.3634187668</v>
      </c>
      <c r="G22" s="40">
        <v>49793.415114624513</v>
      </c>
      <c r="H22" s="40">
        <v>2762.2806682623714</v>
      </c>
      <c r="I22" s="40">
        <v>15721.347978926566</v>
      </c>
      <c r="J22" s="40">
        <v>-457.91670281892442</v>
      </c>
      <c r="K22" s="40">
        <v>1967.070793460314</v>
      </c>
      <c r="L22" s="40">
        <v>-321.48816214838172</v>
      </c>
      <c r="M22" s="40">
        <v>0</v>
      </c>
      <c r="N22" s="40">
        <v>308.38786526502304</v>
      </c>
      <c r="O22" s="40">
        <v>21577.408334575848</v>
      </c>
      <c r="P22" s="40">
        <v>3203.0127155707705</v>
      </c>
      <c r="Q22" s="40">
        <v>3709.7655567454408</v>
      </c>
      <c r="R22" s="40">
        <v>0</v>
      </c>
      <c r="S22" s="40">
        <v>171891.8777609407</v>
      </c>
      <c r="T22" s="40">
        <v>3958302.5253421706</v>
      </c>
    </row>
    <row r="23" spans="1:20" x14ac:dyDescent="0.2">
      <c r="A23" s="33">
        <v>21</v>
      </c>
      <c r="B23" s="5" t="s">
        <v>77</v>
      </c>
      <c r="C23" s="50" t="s">
        <v>100</v>
      </c>
      <c r="D23" s="8" t="s">
        <v>114</v>
      </c>
      <c r="E23" s="40" t="s">
        <v>115</v>
      </c>
      <c r="F23" s="40">
        <v>3423778.1294448348</v>
      </c>
      <c r="G23" s="40">
        <v>44864.966907760972</v>
      </c>
      <c r="H23" s="40">
        <v>2552.4343703650302</v>
      </c>
      <c r="I23" s="40">
        <v>14878.507016167801</v>
      </c>
      <c r="J23" s="40">
        <v>-424.293639474575</v>
      </c>
      <c r="K23" s="40">
        <v>3128.0539466981063</v>
      </c>
      <c r="L23" s="40">
        <v>-208.44045451364866</v>
      </c>
      <c r="M23" s="40">
        <v>181</v>
      </c>
      <c r="N23" s="40">
        <v>310.3828891247249</v>
      </c>
      <c r="O23" s="40">
        <v>20849.062555679884</v>
      </c>
      <c r="P23" s="40">
        <v>3224.7648915177597</v>
      </c>
      <c r="Q23" s="40">
        <v>3503.9422862103006</v>
      </c>
      <c r="R23" s="40">
        <v>0</v>
      </c>
      <c r="S23" s="40">
        <v>162741.84940194935</v>
      </c>
      <c r="T23" s="40">
        <v>3679380.359616321</v>
      </c>
    </row>
    <row r="24" spans="1:20" x14ac:dyDescent="0.2">
      <c r="A24" s="78">
        <v>22</v>
      </c>
      <c r="B24" s="51" t="s">
        <v>78</v>
      </c>
      <c r="C24" s="38" t="s">
        <v>22</v>
      </c>
      <c r="D24" s="38" t="s">
        <v>23</v>
      </c>
      <c r="E24" s="39" t="s">
        <v>24</v>
      </c>
      <c r="F24" s="39">
        <v>4132727</v>
      </c>
      <c r="G24" s="39">
        <v>69896.137499999997</v>
      </c>
      <c r="H24" s="39">
        <v>3075.921415856476</v>
      </c>
      <c r="I24" s="39">
        <v>17912.600274124779</v>
      </c>
      <c r="J24" s="39">
        <v>-510</v>
      </c>
      <c r="K24" s="39">
        <v>3967.2736402231099</v>
      </c>
      <c r="L24" s="39">
        <v>-270.69750000000005</v>
      </c>
      <c r="M24" s="39">
        <v>40000</v>
      </c>
      <c r="N24" s="39">
        <v>434</v>
      </c>
      <c r="O24" s="39">
        <v>25635.879006680872</v>
      </c>
      <c r="P24" s="39">
        <v>3132</v>
      </c>
      <c r="Q24" s="39">
        <v>4384.7888649848364</v>
      </c>
      <c r="R24" s="39">
        <v>0</v>
      </c>
      <c r="S24" s="39">
        <v>199540.997644449</v>
      </c>
      <c r="T24" s="39">
        <v>4499925.9008463193</v>
      </c>
    </row>
    <row r="25" spans="1:20" x14ac:dyDescent="0.2">
      <c r="A25" s="33">
        <v>23</v>
      </c>
      <c r="B25" s="5" t="s">
        <v>78</v>
      </c>
      <c r="C25" s="50" t="s">
        <v>22</v>
      </c>
      <c r="D25" s="8" t="s">
        <v>27</v>
      </c>
      <c r="E25" s="40" t="s">
        <v>28</v>
      </c>
      <c r="F25" s="40">
        <v>3946826</v>
      </c>
      <c r="G25" s="40">
        <v>62530.101000000002</v>
      </c>
      <c r="H25" s="40">
        <v>2962.2075858099397</v>
      </c>
      <c r="I25" s="40">
        <v>16245.857350525117</v>
      </c>
      <c r="J25" s="40">
        <v>-490</v>
      </c>
      <c r="K25" s="40">
        <v>4671.4209636532805</v>
      </c>
      <c r="L25" s="40">
        <v>-244.13850000000002</v>
      </c>
      <c r="M25" s="40">
        <v>590</v>
      </c>
      <c r="N25" s="40">
        <v>390</v>
      </c>
      <c r="O25" s="40">
        <v>24676.923569628205</v>
      </c>
      <c r="P25" s="40">
        <v>2776</v>
      </c>
      <c r="Q25" s="40">
        <v>3906.6343259439673</v>
      </c>
      <c r="R25" s="40">
        <v>0</v>
      </c>
      <c r="S25" s="40">
        <v>147496.50537733446</v>
      </c>
      <c r="T25" s="40">
        <v>4212337.5116728945</v>
      </c>
    </row>
    <row r="26" spans="1:20" x14ac:dyDescent="0.2">
      <c r="A26" s="33">
        <v>24</v>
      </c>
      <c r="B26" s="5" t="s">
        <v>78</v>
      </c>
      <c r="C26" s="50" t="s">
        <v>22</v>
      </c>
      <c r="D26" s="8" t="s">
        <v>29</v>
      </c>
      <c r="E26" s="40" t="s">
        <v>30</v>
      </c>
      <c r="F26" s="40">
        <v>2952767</v>
      </c>
      <c r="G26" s="40">
        <v>43832.565000000002</v>
      </c>
      <c r="H26" s="40">
        <v>2217.4947439984644</v>
      </c>
      <c r="I26" s="40">
        <v>12450.609218710146</v>
      </c>
      <c r="J26" s="40">
        <v>-366</v>
      </c>
      <c r="K26" s="40">
        <v>2863.079023150272</v>
      </c>
      <c r="L26" s="40">
        <v>-201.2355</v>
      </c>
      <c r="M26" s="40">
        <v>9629</v>
      </c>
      <c r="N26" s="40">
        <v>313</v>
      </c>
      <c r="O26" s="40">
        <v>18142.840922163268</v>
      </c>
      <c r="P26" s="40">
        <v>2219</v>
      </c>
      <c r="Q26" s="40">
        <v>2982.0785984538852</v>
      </c>
      <c r="R26" s="40">
        <v>0</v>
      </c>
      <c r="S26" s="40">
        <v>135707.16810287681</v>
      </c>
      <c r="T26" s="40">
        <v>3182556.6001093527</v>
      </c>
    </row>
    <row r="27" spans="1:20" x14ac:dyDescent="0.2">
      <c r="A27" s="34">
        <v>25</v>
      </c>
      <c r="B27" s="6" t="s">
        <v>78</v>
      </c>
      <c r="C27" s="7" t="s">
        <v>22</v>
      </c>
      <c r="D27" s="36" t="s">
        <v>116</v>
      </c>
      <c r="E27" s="37" t="s">
        <v>117</v>
      </c>
      <c r="F27" s="37">
        <v>7822333</v>
      </c>
      <c r="G27" s="37">
        <v>126087.83100000001</v>
      </c>
      <c r="H27" s="37">
        <v>5808.4561074111098</v>
      </c>
      <c r="I27" s="37">
        <v>33721.086428990639</v>
      </c>
      <c r="J27" s="37">
        <v>-964</v>
      </c>
      <c r="K27" s="37">
        <v>9045.4703649339735</v>
      </c>
      <c r="L27" s="37">
        <v>-555.69600000000014</v>
      </c>
      <c r="M27" s="37">
        <v>60000</v>
      </c>
      <c r="N27" s="37">
        <v>387</v>
      </c>
      <c r="O27" s="37">
        <v>49371.632813024124</v>
      </c>
      <c r="P27" s="37">
        <v>5907</v>
      </c>
      <c r="Q27" s="37">
        <v>8297.498210617312</v>
      </c>
      <c r="R27" s="37">
        <v>0</v>
      </c>
      <c r="S27" s="37">
        <v>377599.29089941474</v>
      </c>
      <c r="T27" s="37">
        <v>8497038.5698243901</v>
      </c>
    </row>
    <row r="28" spans="1:20" x14ac:dyDescent="0.2">
      <c r="A28" s="33">
        <v>26</v>
      </c>
      <c r="B28" s="5" t="s">
        <v>79</v>
      </c>
      <c r="C28" s="8" t="s">
        <v>101</v>
      </c>
      <c r="D28" s="8" t="s">
        <v>35</v>
      </c>
      <c r="E28" s="40" t="s">
        <v>118</v>
      </c>
      <c r="F28" s="40">
        <v>3890146.3987466763</v>
      </c>
      <c r="G28" s="40">
        <v>53746.166078588598</v>
      </c>
      <c r="H28" s="40">
        <v>2923.9595570561132</v>
      </c>
      <c r="I28" s="40">
        <v>16759.24661872174</v>
      </c>
      <c r="J28" s="40">
        <v>-483.59139748879676</v>
      </c>
      <c r="K28" s="40">
        <v>3256.9603008153449</v>
      </c>
      <c r="L28" s="40">
        <v>-223.3318176634381</v>
      </c>
      <c r="M28" s="40">
        <v>20.960151611715929</v>
      </c>
      <c r="N28" s="40">
        <v>176.67210612820116</v>
      </c>
      <c r="O28" s="40">
        <v>23472.607580687036</v>
      </c>
      <c r="P28" s="40">
        <v>3487.7148615257706</v>
      </c>
      <c r="Q28" s="40">
        <v>4022.936436020128</v>
      </c>
      <c r="R28" s="40">
        <v>0</v>
      </c>
      <c r="S28" s="40">
        <v>184287.14774589633</v>
      </c>
      <c r="T28" s="40">
        <v>4181593.8469685744</v>
      </c>
    </row>
    <row r="29" spans="1:20" x14ac:dyDescent="0.2">
      <c r="A29" s="33">
        <v>27</v>
      </c>
      <c r="B29" s="5" t="s">
        <v>79</v>
      </c>
      <c r="C29" s="50" t="s">
        <v>101</v>
      </c>
      <c r="D29" s="8" t="s">
        <v>25</v>
      </c>
      <c r="E29" s="40" t="s">
        <v>26</v>
      </c>
      <c r="F29" s="40">
        <v>3697109</v>
      </c>
      <c r="G29" s="40">
        <v>48876.732000000004</v>
      </c>
      <c r="H29" s="40">
        <v>2788.1829059464367</v>
      </c>
      <c r="I29" s="40">
        <v>15897.960427675824</v>
      </c>
      <c r="J29" s="40">
        <v>-460</v>
      </c>
      <c r="K29" s="40">
        <v>2588.4266155445493</v>
      </c>
      <c r="L29" s="40">
        <v>-358.54649999999998</v>
      </c>
      <c r="M29" s="40">
        <v>0</v>
      </c>
      <c r="N29" s="40">
        <v>430</v>
      </c>
      <c r="O29" s="40">
        <v>21998.698750139003</v>
      </c>
      <c r="P29" s="40">
        <v>3218</v>
      </c>
      <c r="Q29" s="40">
        <v>4054.9835611738258</v>
      </c>
      <c r="R29" s="40">
        <v>0</v>
      </c>
      <c r="S29" s="40">
        <v>174943.3358575466</v>
      </c>
      <c r="T29" s="40">
        <v>3971086.7736180262</v>
      </c>
    </row>
    <row r="30" spans="1:20" x14ac:dyDescent="0.2">
      <c r="A30" s="33">
        <v>28</v>
      </c>
      <c r="B30" s="5" t="s">
        <v>79</v>
      </c>
      <c r="C30" s="50" t="s">
        <v>101</v>
      </c>
      <c r="D30" s="8" t="s">
        <v>119</v>
      </c>
      <c r="E30" s="40" t="s">
        <v>120</v>
      </c>
      <c r="F30" s="40">
        <v>5868396.0620110445</v>
      </c>
      <c r="G30" s="40">
        <v>75368.456700081835</v>
      </c>
      <c r="H30" s="40">
        <v>4424.5482219864716</v>
      </c>
      <c r="I30" s="40">
        <v>24340.536856733528</v>
      </c>
      <c r="J30" s="40">
        <v>-728.93929705351218</v>
      </c>
      <c r="K30" s="40">
        <v>4218.0942457099964</v>
      </c>
      <c r="L30" s="40">
        <v>-289.65620208948832</v>
      </c>
      <c r="M30" s="40">
        <v>581.37962785185937</v>
      </c>
      <c r="N30" s="40">
        <v>675.46573949630158</v>
      </c>
      <c r="O30" s="40">
        <v>34978.181890676868</v>
      </c>
      <c r="P30" s="40">
        <v>4950.1171579391921</v>
      </c>
      <c r="Q30" s="40">
        <v>6103.0164388261746</v>
      </c>
      <c r="R30" s="40">
        <v>0</v>
      </c>
      <c r="S30" s="40">
        <v>263281.31259857514</v>
      </c>
      <c r="T30" s="40">
        <v>6286298.5759897782</v>
      </c>
    </row>
    <row r="31" spans="1:20" x14ac:dyDescent="0.2">
      <c r="A31" s="33">
        <v>29</v>
      </c>
      <c r="B31" s="5" t="s">
        <v>79</v>
      </c>
      <c r="C31" s="50" t="s">
        <v>101</v>
      </c>
      <c r="D31" s="8" t="s">
        <v>121</v>
      </c>
      <c r="E31" s="40" t="s">
        <v>122</v>
      </c>
      <c r="F31" s="40">
        <v>3949976.5392422797</v>
      </c>
      <c r="G31" s="40">
        <v>53499.953721329533</v>
      </c>
      <c r="H31" s="40">
        <v>2919.9290722889559</v>
      </c>
      <c r="I31" s="40">
        <v>17516.170699851435</v>
      </c>
      <c r="J31" s="40">
        <v>-487.46930545769112</v>
      </c>
      <c r="K31" s="40">
        <v>3617.462976583517</v>
      </c>
      <c r="L31" s="40">
        <v>-180.61048024707364</v>
      </c>
      <c r="M31" s="40">
        <v>30379.660220536425</v>
      </c>
      <c r="N31" s="40">
        <v>232.86215437549728</v>
      </c>
      <c r="O31" s="40">
        <v>24205.644369135724</v>
      </c>
      <c r="P31" s="40">
        <v>3425.1679805350368</v>
      </c>
      <c r="Q31" s="40">
        <v>3766.6799101507881</v>
      </c>
      <c r="R31" s="40">
        <v>0</v>
      </c>
      <c r="S31" s="40">
        <v>191105.70964301692</v>
      </c>
      <c r="T31" s="40">
        <v>4279977.700204378</v>
      </c>
    </row>
    <row r="32" spans="1:20" x14ac:dyDescent="0.2">
      <c r="A32" s="78">
        <v>30</v>
      </c>
      <c r="B32" s="51" t="s">
        <v>80</v>
      </c>
      <c r="C32" s="38" t="s">
        <v>102</v>
      </c>
      <c r="D32" s="38" t="s">
        <v>33</v>
      </c>
      <c r="E32" s="39" t="s">
        <v>34</v>
      </c>
      <c r="F32" s="39">
        <v>1740227</v>
      </c>
      <c r="G32" s="39">
        <v>29645.972999999998</v>
      </c>
      <c r="H32" s="39">
        <v>1288.1935776825944</v>
      </c>
      <c r="I32" s="39">
        <v>7613.5349808288966</v>
      </c>
      <c r="J32" s="39">
        <v>-214</v>
      </c>
      <c r="K32" s="39">
        <v>1090.4884951932304</v>
      </c>
      <c r="L32" s="39">
        <v>-144.03149999999999</v>
      </c>
      <c r="M32" s="39">
        <v>326</v>
      </c>
      <c r="N32" s="39">
        <v>79</v>
      </c>
      <c r="O32" s="39">
        <v>10329.442743910851</v>
      </c>
      <c r="P32" s="39">
        <v>1580</v>
      </c>
      <c r="Q32" s="39">
        <v>1798.5140179233542</v>
      </c>
      <c r="R32" s="39">
        <v>0</v>
      </c>
      <c r="S32" s="39">
        <v>82560.314025086234</v>
      </c>
      <c r="T32" s="39">
        <v>1876180.4293406252</v>
      </c>
    </row>
    <row r="33" spans="1:20" x14ac:dyDescent="0.2">
      <c r="A33" s="33">
        <v>31</v>
      </c>
      <c r="B33" s="5" t="s">
        <v>80</v>
      </c>
      <c r="C33" s="50" t="s">
        <v>102</v>
      </c>
      <c r="D33" s="8" t="s">
        <v>38</v>
      </c>
      <c r="E33" s="40" t="s">
        <v>39</v>
      </c>
      <c r="F33" s="40">
        <v>1939511</v>
      </c>
      <c r="G33" s="40">
        <v>27914.530500000001</v>
      </c>
      <c r="H33" s="40">
        <v>1417.9289745217948</v>
      </c>
      <c r="I33" s="40">
        <v>8491.8454531805892</v>
      </c>
      <c r="J33" s="40">
        <v>-238</v>
      </c>
      <c r="K33" s="40">
        <v>1913.3968413576474</v>
      </c>
      <c r="L33" s="40">
        <v>-188.97750000000002</v>
      </c>
      <c r="M33" s="40">
        <v>88</v>
      </c>
      <c r="N33" s="40">
        <v>290</v>
      </c>
      <c r="O33" s="40">
        <v>11894.140923568708</v>
      </c>
      <c r="P33" s="40">
        <v>1624</v>
      </c>
      <c r="Q33" s="40">
        <v>2023.4823326000051</v>
      </c>
      <c r="R33" s="40">
        <v>0</v>
      </c>
      <c r="S33" s="40">
        <v>92887.251401968693</v>
      </c>
      <c r="T33" s="40">
        <v>2087628.5989271977</v>
      </c>
    </row>
    <row r="34" spans="1:20" x14ac:dyDescent="0.2">
      <c r="A34" s="33">
        <v>32</v>
      </c>
      <c r="B34" s="5" t="s">
        <v>80</v>
      </c>
      <c r="C34" s="50" t="s">
        <v>102</v>
      </c>
      <c r="D34" s="8" t="s">
        <v>40</v>
      </c>
      <c r="E34" s="40" t="s">
        <v>41</v>
      </c>
      <c r="F34" s="40">
        <v>1244342</v>
      </c>
      <c r="G34" s="40">
        <v>16456.365000000002</v>
      </c>
      <c r="H34" s="40">
        <v>931.04149794262821</v>
      </c>
      <c r="I34" s="40">
        <v>5384.3138558603796</v>
      </c>
      <c r="J34" s="40">
        <v>-152</v>
      </c>
      <c r="K34" s="40">
        <v>759.40756941053644</v>
      </c>
      <c r="L34" s="40">
        <v>-39.838500000000003</v>
      </c>
      <c r="M34" s="40">
        <v>0</v>
      </c>
      <c r="N34" s="40">
        <v>129</v>
      </c>
      <c r="O34" s="40">
        <v>7336.1761942648454</v>
      </c>
      <c r="P34" s="40">
        <v>1130</v>
      </c>
      <c r="Q34" s="40">
        <v>1273.9280287230597</v>
      </c>
      <c r="R34" s="40">
        <v>0</v>
      </c>
      <c r="S34" s="40">
        <v>58479.484980112182</v>
      </c>
      <c r="T34" s="40">
        <v>1336029.8786263133</v>
      </c>
    </row>
    <row r="35" spans="1:20" x14ac:dyDescent="0.2">
      <c r="A35" s="33">
        <v>33</v>
      </c>
      <c r="B35" s="5" t="s">
        <v>80</v>
      </c>
      <c r="C35" s="50" t="s">
        <v>102</v>
      </c>
      <c r="D35" s="8" t="s">
        <v>42</v>
      </c>
      <c r="E35" s="40" t="s">
        <v>43</v>
      </c>
      <c r="F35" s="40">
        <v>2552560</v>
      </c>
      <c r="G35" s="40">
        <v>33865.789499999999</v>
      </c>
      <c r="H35" s="40">
        <v>1900.3349021980166</v>
      </c>
      <c r="I35" s="40">
        <v>10641.053388687631</v>
      </c>
      <c r="J35" s="40">
        <v>-314</v>
      </c>
      <c r="K35" s="40">
        <v>2195.1667856782246</v>
      </c>
      <c r="L35" s="40">
        <v>-110.322</v>
      </c>
      <c r="M35" s="40">
        <v>0</v>
      </c>
      <c r="N35" s="40">
        <v>189</v>
      </c>
      <c r="O35" s="40">
        <v>15429.386776436548</v>
      </c>
      <c r="P35" s="40">
        <v>2266</v>
      </c>
      <c r="Q35" s="40">
        <v>2536.312634307722</v>
      </c>
      <c r="R35" s="40">
        <v>0</v>
      </c>
      <c r="S35" s="40">
        <v>116428.73518090941</v>
      </c>
      <c r="T35" s="40">
        <v>2737587.4571682177</v>
      </c>
    </row>
    <row r="36" spans="1:20" x14ac:dyDescent="0.2">
      <c r="A36" s="33">
        <v>34</v>
      </c>
      <c r="B36" s="5" t="s">
        <v>80</v>
      </c>
      <c r="C36" s="50" t="s">
        <v>102</v>
      </c>
      <c r="D36" s="8" t="s">
        <v>31</v>
      </c>
      <c r="E36" s="40" t="s">
        <v>32</v>
      </c>
      <c r="F36" s="40">
        <v>1625317</v>
      </c>
      <c r="G36" s="40">
        <v>21636.391500000002</v>
      </c>
      <c r="H36" s="40">
        <v>1217.5524861287668</v>
      </c>
      <c r="I36" s="40">
        <v>7001.5459902371276</v>
      </c>
      <c r="J36" s="40">
        <v>-200</v>
      </c>
      <c r="K36" s="40">
        <v>1577.4583242013175</v>
      </c>
      <c r="L36" s="40">
        <v>-93.978000000000009</v>
      </c>
      <c r="M36" s="40">
        <v>0</v>
      </c>
      <c r="N36" s="40">
        <v>186</v>
      </c>
      <c r="O36" s="40">
        <v>9938.8508382264044</v>
      </c>
      <c r="P36" s="40">
        <v>1742</v>
      </c>
      <c r="Q36" s="40">
        <v>1648.6902971976958</v>
      </c>
      <c r="R36" s="40">
        <v>0</v>
      </c>
      <c r="S36" s="40">
        <v>75682.620197269571</v>
      </c>
      <c r="T36" s="40">
        <v>1745654.1316332612</v>
      </c>
    </row>
    <row r="37" spans="1:20" x14ac:dyDescent="0.2">
      <c r="A37" s="33">
        <v>35</v>
      </c>
      <c r="B37" s="5" t="s">
        <v>80</v>
      </c>
      <c r="C37" s="50" t="s">
        <v>102</v>
      </c>
      <c r="D37" s="8" t="s">
        <v>44</v>
      </c>
      <c r="E37" s="40" t="s">
        <v>45</v>
      </c>
      <c r="F37" s="40">
        <v>1202701</v>
      </c>
      <c r="G37" s="40">
        <v>16592.2245</v>
      </c>
      <c r="H37" s="40">
        <v>896.38083833868586</v>
      </c>
      <c r="I37" s="40">
        <v>5227.6301366631787</v>
      </c>
      <c r="J37" s="40">
        <v>-148</v>
      </c>
      <c r="K37" s="40">
        <v>848.55142459392198</v>
      </c>
      <c r="L37" s="40">
        <v>-57.204000000000008</v>
      </c>
      <c r="M37" s="40">
        <v>0</v>
      </c>
      <c r="N37" s="40">
        <v>54</v>
      </c>
      <c r="O37" s="40">
        <v>7171.5202452104077</v>
      </c>
      <c r="P37" s="40">
        <v>1114</v>
      </c>
      <c r="Q37" s="40">
        <v>1243.8158990860868</v>
      </c>
      <c r="R37" s="40">
        <v>0</v>
      </c>
      <c r="S37" s="40">
        <v>57097.02963395814</v>
      </c>
      <c r="T37" s="40">
        <v>1292740.9486778507</v>
      </c>
    </row>
    <row r="38" spans="1:20" x14ac:dyDescent="0.2">
      <c r="A38" s="33">
        <v>36</v>
      </c>
      <c r="B38" s="5" t="s">
        <v>80</v>
      </c>
      <c r="C38" s="50" t="s">
        <v>102</v>
      </c>
      <c r="D38" s="8" t="s">
        <v>46</v>
      </c>
      <c r="E38" s="40" t="s">
        <v>47</v>
      </c>
      <c r="F38" s="40">
        <v>1192266</v>
      </c>
      <c r="G38" s="40">
        <v>16022.227500000001</v>
      </c>
      <c r="H38" s="40">
        <v>891.57101522053915</v>
      </c>
      <c r="I38" s="40">
        <v>5125.6545089074389</v>
      </c>
      <c r="J38" s="40">
        <v>-146</v>
      </c>
      <c r="K38" s="40">
        <v>861.76042935604357</v>
      </c>
      <c r="L38" s="40">
        <v>-67.419000000000011</v>
      </c>
      <c r="M38" s="40">
        <v>0</v>
      </c>
      <c r="N38" s="40">
        <v>53</v>
      </c>
      <c r="O38" s="40">
        <v>7116.569937838115</v>
      </c>
      <c r="P38" s="40">
        <v>1093</v>
      </c>
      <c r="Q38" s="40">
        <v>1212.256790162076</v>
      </c>
      <c r="R38" s="40">
        <v>0</v>
      </c>
      <c r="S38" s="40">
        <v>55648.373062371429</v>
      </c>
      <c r="T38" s="40">
        <v>1280076.9942438556</v>
      </c>
    </row>
    <row r="39" spans="1:20" x14ac:dyDescent="0.2">
      <c r="A39" s="79"/>
      <c r="B39" s="36"/>
      <c r="C39" s="36"/>
      <c r="D39" s="9"/>
      <c r="E39" s="36"/>
      <c r="F39" s="41"/>
      <c r="G39" s="41"/>
      <c r="H39" s="52"/>
      <c r="I39" s="52"/>
      <c r="J39" s="52"/>
      <c r="K39" s="52"/>
      <c r="L39" s="52"/>
      <c r="M39" s="52"/>
      <c r="N39" s="52"/>
      <c r="O39" s="52"/>
      <c r="P39" s="52"/>
    </row>
    <row r="40" spans="1:20" ht="76.5" x14ac:dyDescent="0.2">
      <c r="A40" s="77" t="s">
        <v>73</v>
      </c>
      <c r="B40" s="88" t="s">
        <v>96</v>
      </c>
      <c r="C40" s="89" t="s">
        <v>97</v>
      </c>
      <c r="D40" s="53" t="s">
        <v>72</v>
      </c>
      <c r="E40" s="47" t="s">
        <v>0</v>
      </c>
      <c r="F40" s="54" t="s">
        <v>124</v>
      </c>
      <c r="G40" s="48" t="s">
        <v>90</v>
      </c>
      <c r="H40" s="48" t="s">
        <v>125</v>
      </c>
      <c r="I40" s="48" t="s">
        <v>91</v>
      </c>
      <c r="J40" s="48" t="s">
        <v>126</v>
      </c>
      <c r="K40" s="48" t="s">
        <v>103</v>
      </c>
      <c r="L40" s="48" t="s">
        <v>127</v>
      </c>
      <c r="M40" s="54" t="s">
        <v>128</v>
      </c>
      <c r="N40" s="48" t="s">
        <v>129</v>
      </c>
      <c r="O40" s="48" t="s">
        <v>130</v>
      </c>
      <c r="P40" s="48" t="s">
        <v>131</v>
      </c>
      <c r="Q40" s="48" t="s">
        <v>132</v>
      </c>
      <c r="R40" s="48" t="s">
        <v>133</v>
      </c>
      <c r="S40" s="54" t="s">
        <v>92</v>
      </c>
      <c r="T40" s="48" t="s">
        <v>134</v>
      </c>
    </row>
    <row r="41" spans="1:20" x14ac:dyDescent="0.2">
      <c r="A41" s="55">
        <v>43</v>
      </c>
      <c r="B41" s="55"/>
      <c r="C41" s="55"/>
      <c r="D41" s="8" t="s">
        <v>74</v>
      </c>
      <c r="E41" s="40" t="s">
        <v>98</v>
      </c>
      <c r="F41" s="40">
        <v>17928253</v>
      </c>
      <c r="G41" s="40">
        <v>259258.74300000002</v>
      </c>
      <c r="H41" s="40">
        <v>13445.975695611998</v>
      </c>
      <c r="I41" s="40">
        <v>77202.817196733726</v>
      </c>
      <c r="J41" s="40">
        <v>-2224</v>
      </c>
      <c r="K41" s="40">
        <v>15133.162314155588</v>
      </c>
      <c r="L41" s="40">
        <v>-842.73750000000007</v>
      </c>
      <c r="M41" s="40">
        <v>40851</v>
      </c>
      <c r="N41" s="40">
        <v>1151</v>
      </c>
      <c r="O41" s="40">
        <v>108741.41536222903</v>
      </c>
      <c r="P41" s="40">
        <v>17466</v>
      </c>
      <c r="Q41" s="40">
        <v>18397.688955642589</v>
      </c>
      <c r="R41" s="40">
        <v>0</v>
      </c>
      <c r="S41" s="40">
        <v>849964.10753381241</v>
      </c>
      <c r="T41" s="40">
        <v>19326798.172558185</v>
      </c>
    </row>
    <row r="42" spans="1:20" x14ac:dyDescent="0.2">
      <c r="A42" s="55">
        <v>44</v>
      </c>
      <c r="B42" s="55"/>
      <c r="C42" s="55"/>
      <c r="D42" s="8" t="s">
        <v>75</v>
      </c>
      <c r="E42" s="40" t="s">
        <v>99</v>
      </c>
      <c r="F42" s="40">
        <v>16133865</v>
      </c>
      <c r="G42" s="40">
        <v>222798.34350000002</v>
      </c>
      <c r="H42" s="40">
        <v>12066.277466345231</v>
      </c>
      <c r="I42" s="40">
        <v>68070.975836149068</v>
      </c>
      <c r="J42" s="40">
        <v>-1996</v>
      </c>
      <c r="K42" s="40">
        <v>14414.661561896581</v>
      </c>
      <c r="L42" s="40">
        <v>-646.60950000000003</v>
      </c>
      <c r="M42" s="40">
        <v>1932</v>
      </c>
      <c r="N42" s="40">
        <v>723</v>
      </c>
      <c r="O42" s="40">
        <v>97983.95951524323</v>
      </c>
      <c r="P42" s="40">
        <v>13721</v>
      </c>
      <c r="Q42" s="40">
        <v>16833.868553203512</v>
      </c>
      <c r="R42" s="40">
        <v>0</v>
      </c>
      <c r="S42" s="40">
        <v>748642.21237516729</v>
      </c>
      <c r="T42" s="40">
        <v>17328408.689308003</v>
      </c>
    </row>
    <row r="43" spans="1:20" x14ac:dyDescent="0.2">
      <c r="A43" s="55">
        <v>45</v>
      </c>
      <c r="B43" s="55"/>
      <c r="C43" s="55"/>
      <c r="D43" s="8" t="s">
        <v>76</v>
      </c>
      <c r="E43" s="40" t="s">
        <v>11</v>
      </c>
      <c r="F43" s="40">
        <v>21946184</v>
      </c>
      <c r="G43" s="40">
        <v>311380.78049999999</v>
      </c>
      <c r="H43" s="40">
        <v>16371.613061199219</v>
      </c>
      <c r="I43" s="40">
        <v>94800.117932076799</v>
      </c>
      <c r="J43" s="40">
        <v>-2712</v>
      </c>
      <c r="K43" s="40">
        <v>18154.986973043699</v>
      </c>
      <c r="L43" s="40">
        <v>-1207.4130000000002</v>
      </c>
      <c r="M43" s="40">
        <v>56522</v>
      </c>
      <c r="N43" s="40">
        <v>2105</v>
      </c>
      <c r="O43" s="40">
        <v>133018.46593774381</v>
      </c>
      <c r="P43" s="40">
        <v>19644</v>
      </c>
      <c r="Q43" s="40">
        <v>22684.442491153903</v>
      </c>
      <c r="R43" s="40">
        <v>8493</v>
      </c>
      <c r="S43" s="40">
        <v>1047194.8056148769</v>
      </c>
      <c r="T43" s="40">
        <v>23672633.799510095</v>
      </c>
    </row>
    <row r="44" spans="1:20" x14ac:dyDescent="0.2">
      <c r="A44" s="55">
        <v>46</v>
      </c>
      <c r="B44" s="55"/>
      <c r="C44" s="55"/>
      <c r="D44" s="8" t="s">
        <v>77</v>
      </c>
      <c r="E44" s="40" t="s">
        <v>100</v>
      </c>
      <c r="F44" s="40">
        <v>12975531</v>
      </c>
      <c r="G44" s="40">
        <v>183639.14100000003</v>
      </c>
      <c r="H44" s="40">
        <v>9683.4561352464843</v>
      </c>
      <c r="I44" s="40">
        <v>55596.442845342026</v>
      </c>
      <c r="J44" s="40">
        <v>-1604</v>
      </c>
      <c r="K44" s="40">
        <v>9488.4588646450411</v>
      </c>
      <c r="L44" s="40">
        <v>-898.92</v>
      </c>
      <c r="M44" s="40">
        <v>25237</v>
      </c>
      <c r="N44" s="40">
        <v>1181</v>
      </c>
      <c r="O44" s="40">
        <v>77757.682909673487</v>
      </c>
      <c r="P44" s="40">
        <v>11538</v>
      </c>
      <c r="Q44" s="40">
        <v>13127.383653829083</v>
      </c>
      <c r="R44" s="40">
        <v>0</v>
      </c>
      <c r="S44" s="40">
        <v>611168.63664810732</v>
      </c>
      <c r="T44" s="40">
        <v>13971445.282056842</v>
      </c>
    </row>
    <row r="45" spans="1:20" x14ac:dyDescent="0.2">
      <c r="A45" s="55">
        <v>47</v>
      </c>
      <c r="B45" s="55"/>
      <c r="C45" s="55"/>
      <c r="D45" s="8" t="s">
        <v>78</v>
      </c>
      <c r="E45" s="40" t="s">
        <v>22</v>
      </c>
      <c r="F45" s="40">
        <v>18854653</v>
      </c>
      <c r="G45" s="40">
        <v>302346.63450000004</v>
      </c>
      <c r="H45" s="40">
        <v>14064.079853075989</v>
      </c>
      <c r="I45" s="40">
        <v>80330.153272350683</v>
      </c>
      <c r="J45" s="40">
        <v>-2330</v>
      </c>
      <c r="K45" s="40">
        <v>20547.243991960637</v>
      </c>
      <c r="L45" s="40">
        <v>-1271.7675000000002</v>
      </c>
      <c r="M45" s="40">
        <v>110219</v>
      </c>
      <c r="N45" s="40">
        <v>1524</v>
      </c>
      <c r="O45" s="40">
        <v>117827.27631149648</v>
      </c>
      <c r="P45" s="40">
        <v>14034</v>
      </c>
      <c r="Q45" s="40">
        <v>19571</v>
      </c>
      <c r="R45" s="40">
        <v>0</v>
      </c>
      <c r="S45" s="40">
        <v>860343.96202407498</v>
      </c>
      <c r="T45" s="40">
        <v>20391858.582452957</v>
      </c>
    </row>
    <row r="46" spans="1:20" x14ac:dyDescent="0.2">
      <c r="A46" s="55">
        <v>48</v>
      </c>
      <c r="B46" s="55"/>
      <c r="C46" s="55"/>
      <c r="D46" s="8" t="s">
        <v>79</v>
      </c>
      <c r="E46" s="40" t="s">
        <v>101</v>
      </c>
      <c r="F46" s="40">
        <v>17405628</v>
      </c>
      <c r="G46" s="40">
        <v>231491.30849999996</v>
      </c>
      <c r="H46" s="40">
        <v>13056.619757277978</v>
      </c>
      <c r="I46" s="40">
        <v>74513.914602982521</v>
      </c>
      <c r="J46" s="40">
        <v>-2160</v>
      </c>
      <c r="K46" s="40">
        <v>13680.944138653405</v>
      </c>
      <c r="L46" s="40">
        <v>-1052.145</v>
      </c>
      <c r="M46" s="40">
        <v>30982</v>
      </c>
      <c r="N46" s="40">
        <v>1515.0000000000002</v>
      </c>
      <c r="O46" s="40">
        <v>104655.13259063863</v>
      </c>
      <c r="P46" s="40">
        <v>15081</v>
      </c>
      <c r="Q46" s="40">
        <v>17947.616346170918</v>
      </c>
      <c r="R46" s="40">
        <v>0</v>
      </c>
      <c r="S46" s="40">
        <v>813617.50584503496</v>
      </c>
      <c r="T46" s="40">
        <v>18718956.896780759</v>
      </c>
    </row>
    <row r="47" spans="1:20" x14ac:dyDescent="0.2">
      <c r="A47" s="55">
        <v>49</v>
      </c>
      <c r="B47" s="55"/>
      <c r="C47" s="55"/>
      <c r="D47" s="8" t="s">
        <v>80</v>
      </c>
      <c r="E47" s="40" t="s">
        <v>102</v>
      </c>
      <c r="F47" s="40">
        <v>11496924</v>
      </c>
      <c r="G47" s="40">
        <v>162133.50150000001</v>
      </c>
      <c r="H47" s="40">
        <v>8543.003292033025</v>
      </c>
      <c r="I47" s="40">
        <v>49485.578314365252</v>
      </c>
      <c r="J47" s="40">
        <v>-1412</v>
      </c>
      <c r="K47" s="40">
        <v>9246.2298697909209</v>
      </c>
      <c r="L47" s="40">
        <v>-701.77049999999997</v>
      </c>
      <c r="M47" s="40">
        <v>414</v>
      </c>
      <c r="N47" s="40">
        <v>980</v>
      </c>
      <c r="O47" s="40">
        <v>69216.087659455879</v>
      </c>
      <c r="P47" s="40">
        <v>10549</v>
      </c>
      <c r="Q47" s="40">
        <v>11737</v>
      </c>
      <c r="R47" s="40">
        <v>0</v>
      </c>
      <c r="S47" s="40">
        <v>538783.80848167557</v>
      </c>
      <c r="T47" s="40">
        <v>12355898.438617323</v>
      </c>
    </row>
    <row r="48" spans="1:20" x14ac:dyDescent="0.2">
      <c r="D48" s="8" t="s">
        <v>87</v>
      </c>
      <c r="E48" s="8" t="s">
        <v>135</v>
      </c>
      <c r="F48" s="56" t="s">
        <v>136</v>
      </c>
      <c r="G48" s="56" t="s">
        <v>137</v>
      </c>
      <c r="H48" s="56" t="s">
        <v>107</v>
      </c>
      <c r="I48" s="56" t="s">
        <v>138</v>
      </c>
      <c r="J48" s="56" t="s">
        <v>139</v>
      </c>
      <c r="K48" s="56" t="s">
        <v>291</v>
      </c>
      <c r="L48" s="56" t="s">
        <v>108</v>
      </c>
      <c r="M48" s="56" t="s">
        <v>140</v>
      </c>
      <c r="N48" s="56" t="s">
        <v>141</v>
      </c>
      <c r="O48" s="56" t="s">
        <v>292</v>
      </c>
      <c r="P48" s="56" t="s">
        <v>142</v>
      </c>
      <c r="Q48" s="56" t="s">
        <v>143</v>
      </c>
      <c r="R48" s="56" t="s">
        <v>144</v>
      </c>
      <c r="S48" s="56" t="s">
        <v>145</v>
      </c>
      <c r="T48" s="56" t="s">
        <v>146</v>
      </c>
    </row>
  </sheetData>
  <pageMargins left="0.25" right="0.25" top="0.75" bottom="0.75" header="0.3" footer="0.3"/>
  <pageSetup paperSize="9" scale="50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16E7-0F85-458F-BAC2-B68392C7621C}">
  <sheetPr>
    <tabColor rgb="FF7C2855"/>
    <pageSetUpPr fitToPage="1"/>
  </sheetPr>
  <dimension ref="A1:K188"/>
  <sheetViews>
    <sheetView workbookViewId="0">
      <selection activeCell="A23" sqref="A23"/>
    </sheetView>
  </sheetViews>
  <sheetFormatPr defaultColWidth="9.140625" defaultRowHeight="12.75" x14ac:dyDescent="0.2"/>
  <cols>
    <col min="1" max="1" width="40.85546875" style="8" customWidth="1"/>
    <col min="2" max="2" width="12.5703125" style="8" bestFit="1" customWidth="1"/>
    <col min="3" max="3" width="5" style="8" customWidth="1"/>
    <col min="4" max="4" width="68.28515625" style="8" customWidth="1"/>
    <col min="5" max="5" width="15" style="8" bestFit="1" customWidth="1"/>
    <col min="6" max="6" width="5" style="8" customWidth="1"/>
    <col min="7" max="7" width="68.5703125" style="8" customWidth="1"/>
    <col min="8" max="8" width="15" style="8" bestFit="1" customWidth="1"/>
    <col min="9" max="9" width="5" style="8" customWidth="1"/>
    <col min="10" max="10" width="68.42578125" style="8" customWidth="1"/>
    <col min="11" max="11" width="15" style="8" bestFit="1" customWidth="1"/>
    <col min="12" max="16384" width="9.140625" style="8"/>
  </cols>
  <sheetData>
    <row r="1" spans="1:11" s="98" customFormat="1" ht="25.5" x14ac:dyDescent="0.35">
      <c r="A1" s="98" t="s">
        <v>89</v>
      </c>
      <c r="E1" s="99"/>
      <c r="H1" s="99"/>
      <c r="K1" s="46" t="s">
        <v>285</v>
      </c>
    </row>
    <row r="3" spans="1:11" x14ac:dyDescent="0.2">
      <c r="A3" s="100" t="s">
        <v>307</v>
      </c>
      <c r="B3" s="101"/>
      <c r="D3" s="100" t="s">
        <v>308</v>
      </c>
      <c r="E3" s="101"/>
      <c r="G3" s="100" t="s">
        <v>309</v>
      </c>
      <c r="H3" s="101"/>
      <c r="J3" s="100" t="s">
        <v>310</v>
      </c>
      <c r="K3" s="101"/>
    </row>
    <row r="4" spans="1:11" x14ac:dyDescent="0.2">
      <c r="A4" s="63" t="s">
        <v>250</v>
      </c>
      <c r="B4" s="102">
        <v>125765999.86128415</v>
      </c>
      <c r="D4" s="63" t="s">
        <v>251</v>
      </c>
      <c r="E4" s="103">
        <v>129204024.89383817</v>
      </c>
      <c r="F4" s="49"/>
      <c r="G4" s="63" t="s">
        <v>252</v>
      </c>
      <c r="H4" s="103">
        <v>132987209.18809587</v>
      </c>
      <c r="J4" s="63" t="s">
        <v>253</v>
      </c>
      <c r="K4" s="103">
        <v>137188748.30162054</v>
      </c>
    </row>
    <row r="5" spans="1:11" x14ac:dyDescent="0.2">
      <c r="A5" s="63" t="s">
        <v>254</v>
      </c>
      <c r="B5" s="102">
        <v>125766000.50411369</v>
      </c>
      <c r="D5" s="63" t="s">
        <v>255</v>
      </c>
      <c r="E5" s="103">
        <v>129204024.89383817</v>
      </c>
      <c r="F5" s="49"/>
      <c r="G5" s="63" t="s">
        <v>256</v>
      </c>
      <c r="H5" s="103">
        <v>132987209.18809587</v>
      </c>
      <c r="J5" s="63" t="s">
        <v>257</v>
      </c>
      <c r="K5" s="103">
        <v>137188748.30162054</v>
      </c>
    </row>
    <row r="6" spans="1:11" x14ac:dyDescent="0.2">
      <c r="A6" s="63" t="s">
        <v>258</v>
      </c>
      <c r="B6" s="102">
        <v>-0.6428295373916626</v>
      </c>
      <c r="D6" s="63" t="s">
        <v>259</v>
      </c>
      <c r="E6" s="103">
        <v>0</v>
      </c>
      <c r="G6" s="63" t="s">
        <v>260</v>
      </c>
      <c r="H6" s="103">
        <v>0</v>
      </c>
      <c r="J6" s="63" t="s">
        <v>261</v>
      </c>
      <c r="K6" s="103">
        <v>0</v>
      </c>
    </row>
    <row r="7" spans="1:11" x14ac:dyDescent="0.2">
      <c r="A7" s="63" t="s">
        <v>262</v>
      </c>
      <c r="B7" s="104">
        <v>125765999.86128415</v>
      </c>
      <c r="D7" s="63" t="s">
        <v>263</v>
      </c>
      <c r="E7" s="105">
        <v>2.7312829042318909E-2</v>
      </c>
      <c r="G7" s="63" t="s">
        <v>264</v>
      </c>
      <c r="H7" s="105">
        <v>2.9254956509492804E-2</v>
      </c>
      <c r="J7" s="63" t="s">
        <v>265</v>
      </c>
      <c r="K7" s="105">
        <v>3.1572064492896346E-2</v>
      </c>
    </row>
    <row r="8" spans="1:11" x14ac:dyDescent="0.2">
      <c r="A8" s="63" t="s">
        <v>266</v>
      </c>
      <c r="B8" s="104">
        <v>63686059.249999993</v>
      </c>
      <c r="D8" s="63" t="s">
        <v>267</v>
      </c>
      <c r="E8" s="106">
        <v>129189871</v>
      </c>
      <c r="F8" s="49"/>
      <c r="G8" s="63" t="s">
        <v>268</v>
      </c>
      <c r="H8" s="106">
        <v>132960939</v>
      </c>
      <c r="J8" s="63" t="s">
        <v>269</v>
      </c>
      <c r="K8" s="106">
        <v>137150129</v>
      </c>
    </row>
    <row r="9" spans="1:11" x14ac:dyDescent="0.2">
      <c r="A9" s="63" t="s">
        <v>270</v>
      </c>
      <c r="B9" s="104">
        <v>2855871.4105916983</v>
      </c>
      <c r="D9" s="63" t="s">
        <v>271</v>
      </c>
      <c r="E9" s="103">
        <v>14153.893838167191</v>
      </c>
      <c r="F9" s="107"/>
      <c r="G9" s="63" t="s">
        <v>272</v>
      </c>
      <c r="H9" s="103">
        <v>26270.188095867634</v>
      </c>
      <c r="J9" s="63" t="s">
        <v>273</v>
      </c>
      <c r="K9" s="103">
        <v>38619.301620543003</v>
      </c>
    </row>
    <row r="10" spans="1:11" x14ac:dyDescent="0.2">
      <c r="D10" s="63" t="s">
        <v>274</v>
      </c>
      <c r="E10" s="108">
        <v>63916250.943290792</v>
      </c>
      <c r="G10" s="63" t="s">
        <v>275</v>
      </c>
      <c r="H10" s="108">
        <v>64140941.876335882</v>
      </c>
      <c r="J10" s="63" t="s">
        <v>276</v>
      </c>
      <c r="K10" s="108">
        <v>64396795.772538684</v>
      </c>
    </row>
    <row r="11" spans="1:11" x14ac:dyDescent="0.2">
      <c r="D11" s="63" t="s">
        <v>277</v>
      </c>
      <c r="E11" s="105">
        <v>3.6144753812947794E-3</v>
      </c>
      <c r="G11" s="63" t="s">
        <v>278</v>
      </c>
      <c r="H11" s="105">
        <v>3.5153960022538122E-3</v>
      </c>
      <c r="J11" s="63" t="s">
        <v>279</v>
      </c>
      <c r="K11" s="105">
        <v>3.9889326336381981E-3</v>
      </c>
    </row>
    <row r="12" spans="1:11" x14ac:dyDescent="0.2">
      <c r="D12" s="63" t="s">
        <v>280</v>
      </c>
      <c r="E12" s="63">
        <v>3</v>
      </c>
      <c r="F12" s="107"/>
      <c r="G12" s="63" t="s">
        <v>281</v>
      </c>
      <c r="H12" s="63">
        <v>3</v>
      </c>
      <c r="J12" s="63" t="s">
        <v>282</v>
      </c>
      <c r="K12" s="63">
        <v>3</v>
      </c>
    </row>
    <row r="14" spans="1:11" x14ac:dyDescent="0.2">
      <c r="D14" s="100" t="str">
        <f>_xlfn.CONCAT("Zone 1: Maximum Convergence (where Distance from Target &gt;",TEXT(E16,"0.00%"),")")</f>
        <v>Zone 1: Maximum Convergence (where Distance from Target &gt;3.00%)</v>
      </c>
      <c r="E14" s="101"/>
      <c r="G14" s="100" t="str">
        <f>_xlfn.CONCAT("Zone 1: Maximum Convergence (where Distance from Target &gt;",TEXT(H16,"0.00%"),")")</f>
        <v>Zone 1: Maximum Convergence (where Distance from Target &gt;3.00%)</v>
      </c>
      <c r="H14" s="101"/>
      <c r="J14" s="100" t="str">
        <f>_xlfn.CONCAT("Zone 1: Maximum Convergence (where Distance from Target &gt;",TEXT(K16,"0.00%"),")")</f>
        <v>Zone 1: Maximum Convergence (where Distance from Target &gt;3.00%)</v>
      </c>
      <c r="K14" s="101"/>
    </row>
    <row r="15" spans="1:11" x14ac:dyDescent="0.2">
      <c r="D15" s="8" t="s">
        <v>70</v>
      </c>
      <c r="E15" s="49">
        <v>-5.0000000000000001E-3</v>
      </c>
      <c r="G15" s="8" t="s">
        <v>70</v>
      </c>
      <c r="H15" s="49">
        <v>-5.0000000000000001E-3</v>
      </c>
      <c r="J15" s="8" t="s">
        <v>70</v>
      </c>
      <c r="K15" s="49">
        <v>-5.0000000000000001E-3</v>
      </c>
    </row>
    <row r="16" spans="1:11" x14ac:dyDescent="0.2">
      <c r="D16" s="8" t="s">
        <v>64</v>
      </c>
      <c r="E16" s="49">
        <v>0.03</v>
      </c>
      <c r="G16" s="8" t="s">
        <v>64</v>
      </c>
      <c r="H16" s="49">
        <v>0.03</v>
      </c>
      <c r="J16" s="8" t="s">
        <v>64</v>
      </c>
      <c r="K16" s="49">
        <v>0.03</v>
      </c>
    </row>
    <row r="17" spans="2:11" x14ac:dyDescent="0.2">
      <c r="B17" s="109"/>
    </row>
    <row r="18" spans="2:11" x14ac:dyDescent="0.2">
      <c r="D18" s="100" t="str">
        <f>_xlfn.CONCAT("Zone 2: Advanced Convergence (where Distance from Target &gt;",TEXT(E21,"0.00%")," and &lt;=",TEXT(E16,"0.00%"),")")</f>
        <v>Zone 2: Advanced Convergence (where Distance from Target &gt;2.50% and &lt;=3.00%)</v>
      </c>
      <c r="E18" s="101"/>
      <c r="G18" s="100" t="str">
        <f>_xlfn.CONCAT("Zone 2: Advanced Convergence (where Distance from Target &gt;",TEXT(H21,"0.00%")," and &lt;=",TEXT(H16,"0.00%"),")")</f>
        <v>Zone 2: Advanced Convergence (where Distance from Target &gt;2.50% and &lt;=3.00%)</v>
      </c>
      <c r="H18" s="101"/>
      <c r="J18" s="100" t="str">
        <f>_xlfn.CONCAT("Zone 2: Advanced Convergence (where Distance from Target &gt;",TEXT(K21,"0.00%")," and &lt;=",TEXT(K16,"0.00%"),")")</f>
        <v>Zone 2: Advanced Convergence (where Distance from Target &gt;2.50% and &lt;=3.00%)</v>
      </c>
      <c r="K18" s="101"/>
    </row>
    <row r="19" spans="2:11" x14ac:dyDescent="0.2">
      <c r="D19" s="8" t="s">
        <v>63</v>
      </c>
      <c r="E19" s="49">
        <v>-2.5000000000000001E-3</v>
      </c>
      <c r="G19" s="8" t="s">
        <v>63</v>
      </c>
      <c r="H19" s="49">
        <v>-2.5000000000000001E-3</v>
      </c>
      <c r="J19" s="8" t="s">
        <v>63</v>
      </c>
      <c r="K19" s="49">
        <v>-2.5000000000000001E-3</v>
      </c>
    </row>
    <row r="20" spans="2:11" x14ac:dyDescent="0.2">
      <c r="D20" s="110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E20" s="111"/>
      <c r="G20" s="110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H20" s="111"/>
      <c r="J20" s="110" t="str">
        <f>_xlfn.CONCAT(Zone2ConvergenceValueYear1," + (Distance from Target - ",Zone2ConvergenceDfTYear1,") * (",Zone1ConvergenceValueYear1," - ",Zone2ConvergenceValueYear1,") / (",Zone1ConvergenceDfTYear1," - ",Zone2ConvergenceDfTYear1,")")</f>
        <v>-0.0025 + (Distance from Target - 0.025) * (-0.005 - -0.0025) / (0.03 - 0.025)</v>
      </c>
      <c r="K20" s="111"/>
    </row>
    <row r="21" spans="2:11" x14ac:dyDescent="0.2">
      <c r="D21" s="8" t="s">
        <v>65</v>
      </c>
      <c r="E21" s="49">
        <v>2.5000000000000001E-2</v>
      </c>
      <c r="G21" s="8" t="s">
        <v>65</v>
      </c>
      <c r="H21" s="49">
        <v>2.5000000000000001E-2</v>
      </c>
      <c r="J21" s="8" t="s">
        <v>65</v>
      </c>
      <c r="K21" s="49">
        <v>2.5000000000000001E-2</v>
      </c>
    </row>
    <row r="23" spans="2:11" x14ac:dyDescent="0.2">
      <c r="D23" s="100" t="str">
        <f>_xlfn.CONCAT("Zone 3: Moderate Convergence (where Distance from Target &gt;",TEXT(E26,"0.00%")," and &lt;=",TEXT(E21,"0.00%"),")")</f>
        <v>Zone 3: Moderate Convergence (where Distance from Target &gt;-2.50% and &lt;=2.50%)</v>
      </c>
      <c r="E23" s="100"/>
      <c r="G23" s="100" t="str">
        <f>_xlfn.CONCAT("Zone 3: Moderate Convergence (where Distance from Target &gt;",TEXT(H26,"0.00%")," and &lt;=",TEXT(H21,"0.00%"),")")</f>
        <v>Zone 3: Moderate Convergence (where Distance from Target &gt;-2.50% and &lt;=2.50%)</v>
      </c>
      <c r="H23" s="100"/>
      <c r="J23" s="100" t="str">
        <f>_xlfn.CONCAT("Zone 3: Moderate Convergence (where Distance from Target &gt;",TEXT(K26,"0.00%")," and &lt;=",TEXT(K21,"0.00%"),")")</f>
        <v>Zone 3: Moderate Convergence (where Distance from Target &gt;-2.50% and &lt;=2.50%)</v>
      </c>
      <c r="K23" s="100"/>
    </row>
    <row r="24" spans="2:11" x14ac:dyDescent="0.2">
      <c r="D24" s="8" t="s">
        <v>66</v>
      </c>
      <c r="E24" s="112">
        <v>2.5000000000000001E-3</v>
      </c>
      <c r="G24" s="8" t="s">
        <v>66</v>
      </c>
      <c r="H24" s="112">
        <v>2.5000000000000001E-3</v>
      </c>
      <c r="J24" s="8" t="s">
        <v>66</v>
      </c>
      <c r="K24" s="112">
        <v>2.5000000000000001E-3</v>
      </c>
    </row>
    <row r="25" spans="2:11" x14ac:dyDescent="0.2">
      <c r="D25" s="110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E25" s="111"/>
      <c r="G25" s="110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H25" s="111"/>
      <c r="J25" s="110" t="str">
        <f>_xlfn.CONCAT(Zone3ConvergenceValueYear1," + (Distance from Target - ",Zone3ConvergenceDfTYear1,") * (",Zone2ConvergenceValueYear1," - ",Zone3ConvergenceValueYear1,") / (",Zone2ConvergenceDfTYear1," - ",Zone3ConvergenceDfTYear1,")")</f>
        <v>0.0025 + (Distance from Target - -0.025) * (-0.0025 - 0.0025) / (0.025 - -0.025)</v>
      </c>
      <c r="K25" s="111"/>
    </row>
    <row r="26" spans="2:11" x14ac:dyDescent="0.2">
      <c r="D26" s="8" t="s">
        <v>67</v>
      </c>
      <c r="E26" s="49">
        <v>-2.5000000000000001E-2</v>
      </c>
      <c r="G26" s="8" t="s">
        <v>67</v>
      </c>
      <c r="H26" s="49">
        <v>-2.5000000000000001E-2</v>
      </c>
      <c r="J26" s="8" t="s">
        <v>67</v>
      </c>
      <c r="K26" s="49">
        <v>-2.5000000000000001E-2</v>
      </c>
    </row>
    <row r="28" spans="2:11" x14ac:dyDescent="0.2">
      <c r="D28" s="100" t="str">
        <f>_xlfn.CONCAT("Zone 4: Central Slope Convergence (where Distance from Target &gt;",TEXT(E31,"0.00%")," and &lt;=",TEXT(E26,"0.00%"),")")</f>
        <v>Zone 4: Central Slope Convergence (where Distance from Target &gt;-3.00% and &lt;=-2.50%)</v>
      </c>
      <c r="E28" s="100"/>
      <c r="G28" s="100" t="str">
        <f>_xlfn.CONCAT("Zone 4: Central Slope Convergence (where Distance from Target &gt;",TEXT(H31,"0.00%")," and &lt;=",TEXT(H26,"0.00%"),")")</f>
        <v>Zone 4: Central Slope Convergence (where Distance from Target &gt;-3.00% and &lt;=-2.50%)</v>
      </c>
      <c r="H28" s="100"/>
      <c r="J28" s="100" t="str">
        <f>_xlfn.CONCAT("Zone 4: Central Slope Convergence (where Distance from Target &gt;",TEXT(K31,"0.00%")," and &lt;=",TEXT(K26,"0.00%"),")")</f>
        <v>Zone 4: Central Slope Convergence (where Distance from Target &gt;-3.00% and &lt;=-2.50%)</v>
      </c>
      <c r="K28" s="100"/>
    </row>
    <row r="29" spans="2:11" x14ac:dyDescent="0.2">
      <c r="D29" s="8" t="s">
        <v>62</v>
      </c>
      <c r="E29" s="49">
        <v>5.0000000000000001E-3</v>
      </c>
      <c r="F29" s="49"/>
      <c r="G29" s="8" t="s">
        <v>62</v>
      </c>
      <c r="H29" s="49">
        <v>5.0000000000000001E-3</v>
      </c>
      <c r="J29" s="8" t="s">
        <v>62</v>
      </c>
      <c r="K29" s="49">
        <v>5.0000000000000001E-3</v>
      </c>
    </row>
    <row r="30" spans="2:11" x14ac:dyDescent="0.2">
      <c r="D30" s="110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E30" s="111"/>
      <c r="G30" s="110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H30" s="111"/>
      <c r="J30" s="110" t="str">
        <f>_xlfn.CONCAT(Zone4ConvergenceValueYear1," + (Distance from Target - ",Zone4ConvergenceDfTYear1,") * (",Zone3ConvergenceValueYear1," - ",Zone4ConvergenceValueYear1,") / (",Zone3ConvergenceDfTYear1," - ",Zone4ConvergenceDfTYear1,")")</f>
        <v>0.005 + (Distance from Target - -0.03) * (0.0025 - 0.005) / (-0.025 - -0.03)</v>
      </c>
      <c r="K30" s="111"/>
    </row>
    <row r="31" spans="2:11" x14ac:dyDescent="0.2">
      <c r="D31" s="8" t="s">
        <v>68</v>
      </c>
      <c r="E31" s="49">
        <v>-0.03</v>
      </c>
      <c r="G31" s="8" t="s">
        <v>68</v>
      </c>
      <c r="H31" s="49">
        <v>-0.03</v>
      </c>
      <c r="J31" s="8" t="s">
        <v>68</v>
      </c>
      <c r="K31" s="49">
        <v>-0.03</v>
      </c>
    </row>
    <row r="33" spans="1:11" x14ac:dyDescent="0.2">
      <c r="A33" s="107"/>
      <c r="D33" s="100" t="str">
        <f>_xlfn.CONCAT("Zone 5: Minimum Convergence (where Distance from Target &lt;=",TEXT(E35,"0.00%"),")")</f>
        <v>Zone 5: Minimum Convergence (where Distance from Target &lt;=-3.00%)</v>
      </c>
      <c r="E33" s="100"/>
      <c r="G33" s="100" t="str">
        <f>_xlfn.CONCAT("Zone 5: Minimum Convergence (where Distance from Target &lt;=",TEXT(H35,"0.00%"),")")</f>
        <v>Zone 5: Minimum Convergence (where Distance from Target &lt;=-3.00%)</v>
      </c>
      <c r="H33" s="100"/>
      <c r="J33" s="100" t="str">
        <f>_xlfn.CONCAT("Zone 5: Minimum Convergence (where Distance from Target &lt;=",TEXT(K35,"0.00%"),")")</f>
        <v>Zone 5: Minimum Convergence (where Distance from Target &lt;=-3.00%)</v>
      </c>
      <c r="K33" s="100"/>
    </row>
    <row r="34" spans="1:11" x14ac:dyDescent="0.2">
      <c r="D34" s="8" t="s">
        <v>71</v>
      </c>
      <c r="E34" s="49">
        <v>5.0000000000000001E-3</v>
      </c>
      <c r="G34" s="8" t="s">
        <v>71</v>
      </c>
      <c r="H34" s="49">
        <v>5.0000000000000001E-3</v>
      </c>
      <c r="J34" s="8" t="s">
        <v>71</v>
      </c>
      <c r="K34" s="49">
        <v>5.0000000000000001E-3</v>
      </c>
    </row>
    <row r="35" spans="1:11" x14ac:dyDescent="0.2">
      <c r="B35" s="113"/>
      <c r="D35" s="8" t="s">
        <v>69</v>
      </c>
      <c r="E35" s="49">
        <v>-0.03</v>
      </c>
      <c r="G35" s="8" t="s">
        <v>69</v>
      </c>
      <c r="H35" s="49">
        <v>-0.03</v>
      </c>
      <c r="J35" s="8" t="s">
        <v>69</v>
      </c>
      <c r="K35" s="49">
        <v>-0.03</v>
      </c>
    </row>
    <row r="36" spans="1:11" x14ac:dyDescent="0.2">
      <c r="B36" s="113"/>
    </row>
    <row r="37" spans="1:11" x14ac:dyDescent="0.2">
      <c r="B37" s="113"/>
    </row>
    <row r="38" spans="1:11" x14ac:dyDescent="0.2">
      <c r="B38" s="113"/>
    </row>
    <row r="39" spans="1:11" x14ac:dyDescent="0.2">
      <c r="B39" s="113"/>
    </row>
    <row r="40" spans="1:11" x14ac:dyDescent="0.2">
      <c r="B40" s="113"/>
    </row>
    <row r="41" spans="1:11" x14ac:dyDescent="0.2">
      <c r="B41" s="113"/>
    </row>
    <row r="42" spans="1:11" x14ac:dyDescent="0.2">
      <c r="B42" s="113"/>
    </row>
    <row r="43" spans="1:11" x14ac:dyDescent="0.2">
      <c r="B43" s="113"/>
    </row>
    <row r="44" spans="1:11" x14ac:dyDescent="0.2">
      <c r="B44" s="113"/>
    </row>
    <row r="45" spans="1:11" x14ac:dyDescent="0.2">
      <c r="B45" s="113"/>
    </row>
    <row r="46" spans="1:11" x14ac:dyDescent="0.2">
      <c r="B46" s="113"/>
    </row>
    <row r="47" spans="1:11" x14ac:dyDescent="0.2">
      <c r="B47" s="113"/>
    </row>
    <row r="48" spans="1:11" x14ac:dyDescent="0.2">
      <c r="B48" s="113"/>
    </row>
    <row r="67" spans="4:11" x14ac:dyDescent="0.2">
      <c r="D67" s="114" t="s">
        <v>283</v>
      </c>
      <c r="E67" s="114" t="s">
        <v>284</v>
      </c>
      <c r="G67" s="114" t="s">
        <v>283</v>
      </c>
      <c r="H67" s="114" t="s">
        <v>284</v>
      </c>
      <c r="J67" s="114" t="s">
        <v>283</v>
      </c>
      <c r="K67" s="114" t="s">
        <v>284</v>
      </c>
    </row>
    <row r="68" spans="4:11" x14ac:dyDescent="0.2">
      <c r="D68" s="97">
        <v>0.06</v>
      </c>
      <c r="E6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8" s="97">
        <v>0.06</v>
      </c>
      <c r="H6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68" s="97">
        <v>0.06</v>
      </c>
      <c r="K6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69" spans="4:11" x14ac:dyDescent="0.2">
      <c r="D69" s="97">
        <v>5.8999999999999997E-2</v>
      </c>
      <c r="E6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69" s="97">
        <v>5.8999999999999997E-2</v>
      </c>
      <c r="H6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69" s="97">
        <v>5.8999999999999997E-2</v>
      </c>
      <c r="K6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0" spans="4:11" x14ac:dyDescent="0.2">
      <c r="D70" s="97">
        <v>5.8000000000000003E-2</v>
      </c>
      <c r="E7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0" s="97">
        <v>5.8000000000000003E-2</v>
      </c>
      <c r="H7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0" s="97">
        <v>5.8000000000000003E-2</v>
      </c>
      <c r="K7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1" spans="4:11" x14ac:dyDescent="0.2">
      <c r="D71" s="97">
        <v>5.7000000000000002E-2</v>
      </c>
      <c r="E7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1" s="97">
        <v>5.7000000000000002E-2</v>
      </c>
      <c r="H7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1" s="97">
        <v>5.7000000000000002E-2</v>
      </c>
      <c r="K7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2" spans="4:11" x14ac:dyDescent="0.2">
      <c r="D72" s="97">
        <v>5.6000000000000001E-2</v>
      </c>
      <c r="E7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2" s="97">
        <v>5.6000000000000001E-2</v>
      </c>
      <c r="H7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2" s="97">
        <v>5.6000000000000001E-2</v>
      </c>
      <c r="K7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3" spans="4:11" x14ac:dyDescent="0.2">
      <c r="D73" s="97">
        <v>5.5E-2</v>
      </c>
      <c r="E7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3" s="97">
        <v>5.5E-2</v>
      </c>
      <c r="H7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3" s="97">
        <v>5.5E-2</v>
      </c>
      <c r="K7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4" spans="4:11" x14ac:dyDescent="0.2">
      <c r="D74" s="97">
        <v>5.3999999999999999E-2</v>
      </c>
      <c r="E7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4" s="97">
        <v>5.3999999999999999E-2</v>
      </c>
      <c r="H7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4" s="97">
        <v>5.3999999999999999E-2</v>
      </c>
      <c r="K7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5" spans="4:11" x14ac:dyDescent="0.2">
      <c r="D75" s="97">
        <v>5.2999999999999999E-2</v>
      </c>
      <c r="E7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5" s="97">
        <v>5.2999999999999999E-2</v>
      </c>
      <c r="H7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5" s="97">
        <v>5.2999999999999999E-2</v>
      </c>
      <c r="K7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6" spans="4:11" x14ac:dyDescent="0.2">
      <c r="D76" s="97">
        <v>5.1999999999999998E-2</v>
      </c>
      <c r="E7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6" s="97">
        <v>5.1999999999999998E-2</v>
      </c>
      <c r="H7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6" s="97">
        <v>5.1999999999999998E-2</v>
      </c>
      <c r="K7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7" spans="4:11" x14ac:dyDescent="0.2">
      <c r="D77" s="97">
        <v>5.0999999999999997E-2</v>
      </c>
      <c r="E7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7" s="97">
        <v>5.0999999999999997E-2</v>
      </c>
      <c r="H7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7" s="97">
        <v>5.0999999999999997E-2</v>
      </c>
      <c r="K7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8" spans="4:11" x14ac:dyDescent="0.2">
      <c r="D78" s="97">
        <v>0.05</v>
      </c>
      <c r="E7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8" s="97">
        <v>0.05</v>
      </c>
      <c r="H7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8" s="97">
        <v>0.05</v>
      </c>
      <c r="K7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79" spans="4:11" x14ac:dyDescent="0.2">
      <c r="D79" s="97">
        <v>4.9000000000000002E-2</v>
      </c>
      <c r="E7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79" s="97">
        <v>4.9000000000000002E-2</v>
      </c>
      <c r="H7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79" s="97">
        <v>4.9000000000000002E-2</v>
      </c>
      <c r="K7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0" spans="4:11" x14ac:dyDescent="0.2">
      <c r="D80" s="97">
        <v>4.8000000000000001E-2</v>
      </c>
      <c r="E8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0" s="97">
        <v>4.8000000000000001E-2</v>
      </c>
      <c r="H8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0" s="97">
        <v>4.8000000000000001E-2</v>
      </c>
      <c r="K8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1" spans="4:11" x14ac:dyDescent="0.2">
      <c r="D81" s="97">
        <v>4.7E-2</v>
      </c>
      <c r="E8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1" s="97">
        <v>4.7E-2</v>
      </c>
      <c r="H8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1" s="97">
        <v>4.7E-2</v>
      </c>
      <c r="K8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2" spans="4:11" x14ac:dyDescent="0.2">
      <c r="D82" s="97">
        <v>4.5999999999999999E-2</v>
      </c>
      <c r="E8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2" s="97">
        <v>4.5999999999999999E-2</v>
      </c>
      <c r="H8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2" s="97">
        <v>4.5999999999999999E-2</v>
      </c>
      <c r="K8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3" spans="4:11" x14ac:dyDescent="0.2">
      <c r="D83" s="97">
        <v>4.4999999999999998E-2</v>
      </c>
      <c r="E8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3" s="97">
        <v>4.4999999999999998E-2</v>
      </c>
      <c r="H8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3" s="97">
        <v>4.4999999999999998E-2</v>
      </c>
      <c r="K8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4" spans="4:11" x14ac:dyDescent="0.2">
      <c r="D84" s="97">
        <v>4.3999999999999997E-2</v>
      </c>
      <c r="E8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4" s="97">
        <v>4.3999999999999997E-2</v>
      </c>
      <c r="H8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4" s="97">
        <v>4.3999999999999997E-2</v>
      </c>
      <c r="K8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5" spans="4:11" x14ac:dyDescent="0.2">
      <c r="D85" s="97">
        <v>4.2999999999999997E-2</v>
      </c>
      <c r="E8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5" s="97">
        <v>4.2999999999999997E-2</v>
      </c>
      <c r="H8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5" s="97">
        <v>4.2999999999999997E-2</v>
      </c>
      <c r="K8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6" spans="4:11" x14ac:dyDescent="0.2">
      <c r="D86" s="97">
        <v>4.2000000000000003E-2</v>
      </c>
      <c r="E8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6" s="97">
        <v>4.2000000000000003E-2</v>
      </c>
      <c r="H8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6" s="97">
        <v>4.2000000000000003E-2</v>
      </c>
      <c r="K8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7" spans="4:11" x14ac:dyDescent="0.2">
      <c r="D87" s="97">
        <v>4.1000000000000002E-2</v>
      </c>
      <c r="E8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7" s="97">
        <v>4.1000000000000002E-2</v>
      </c>
      <c r="H8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7" s="97">
        <v>4.1000000000000002E-2</v>
      </c>
      <c r="K8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8" spans="4:11" x14ac:dyDescent="0.2">
      <c r="D88" s="97">
        <v>0.04</v>
      </c>
      <c r="E8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8" s="97">
        <v>0.04</v>
      </c>
      <c r="H8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8" s="97">
        <v>0.04</v>
      </c>
      <c r="K8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89" spans="4:11" x14ac:dyDescent="0.2">
      <c r="D89" s="97">
        <v>3.9E-2</v>
      </c>
      <c r="E8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89" s="97">
        <v>3.9E-2</v>
      </c>
      <c r="H8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89" s="97">
        <v>3.9E-2</v>
      </c>
      <c r="K8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0" spans="4:11" x14ac:dyDescent="0.2">
      <c r="D90" s="97">
        <v>3.7999999999999999E-2</v>
      </c>
      <c r="E9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0" s="97">
        <v>3.7999999999999999E-2</v>
      </c>
      <c r="H9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0" s="97">
        <v>3.7999999999999999E-2</v>
      </c>
      <c r="K9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1" spans="4:11" x14ac:dyDescent="0.2">
      <c r="D91" s="97">
        <v>3.6999999999999998E-2</v>
      </c>
      <c r="E9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1" s="97">
        <v>3.6999999999999998E-2</v>
      </c>
      <c r="H9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1" s="97">
        <v>3.6999999999999998E-2</v>
      </c>
      <c r="K9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2" spans="4:11" x14ac:dyDescent="0.2">
      <c r="D92" s="97">
        <v>3.5999999999999997E-2</v>
      </c>
      <c r="E9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2" s="97">
        <v>3.5999999999999997E-2</v>
      </c>
      <c r="H9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2" s="97">
        <v>3.5999999999999997E-2</v>
      </c>
      <c r="K9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3" spans="4:11" x14ac:dyDescent="0.2">
      <c r="D93" s="97">
        <v>3.5000000000000003E-2</v>
      </c>
      <c r="E9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3" s="97">
        <v>3.5000000000000003E-2</v>
      </c>
      <c r="H9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3" s="97">
        <v>3.5000000000000003E-2</v>
      </c>
      <c r="K9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4" spans="4:11" x14ac:dyDescent="0.2">
      <c r="D94" s="97">
        <v>3.4000000000000002E-2</v>
      </c>
      <c r="E9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4" s="97">
        <v>3.4000000000000002E-2</v>
      </c>
      <c r="H9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4" s="97">
        <v>3.4000000000000002E-2</v>
      </c>
      <c r="K9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5" spans="4:11" x14ac:dyDescent="0.2">
      <c r="D95" s="97">
        <v>3.3000000000000002E-2</v>
      </c>
      <c r="E9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5" s="97">
        <v>3.3000000000000002E-2</v>
      </c>
      <c r="H9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5" s="97">
        <v>3.3000000000000002E-2</v>
      </c>
      <c r="K9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6" spans="4:11" x14ac:dyDescent="0.2">
      <c r="D96" s="97">
        <v>3.2000000000000001E-2</v>
      </c>
      <c r="E9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6" s="97">
        <v>3.2000000000000001E-2</v>
      </c>
      <c r="H9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6" s="97">
        <v>3.2000000000000001E-2</v>
      </c>
      <c r="K9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7" spans="4:11" x14ac:dyDescent="0.2">
      <c r="D97" s="97">
        <v>3.1E-2</v>
      </c>
      <c r="E9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7" s="97">
        <v>3.1E-2</v>
      </c>
      <c r="H9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7" s="97">
        <v>3.1E-2</v>
      </c>
      <c r="K9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8" spans="4:11" x14ac:dyDescent="0.2">
      <c r="D98" s="97">
        <v>0.03</v>
      </c>
      <c r="E9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-5.0000000000000001E-3</v>
      </c>
      <c r="G98" s="97">
        <v>0.03</v>
      </c>
      <c r="H9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-5.0000000000000001E-3</v>
      </c>
      <c r="J98" s="97">
        <v>0.03</v>
      </c>
      <c r="K9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-5.0000000000000001E-3</v>
      </c>
    </row>
    <row r="99" spans="4:11" x14ac:dyDescent="0.2">
      <c r="D99" s="97">
        <v>2.9000000000000001E-2</v>
      </c>
      <c r="E9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-4.5000000000000014E-3</v>
      </c>
      <c r="G99" s="97">
        <v>2.9000000000000001E-2</v>
      </c>
      <c r="H9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-4.5000000000000014E-3</v>
      </c>
      <c r="J99" s="97">
        <v>2.9000000000000001E-2</v>
      </c>
      <c r="K9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-4.5000000000000014E-3</v>
      </c>
    </row>
    <row r="100" spans="4:11" x14ac:dyDescent="0.2">
      <c r="D100" s="97">
        <v>2.8000000000000001E-2</v>
      </c>
      <c r="E10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-4.0000000000000001E-3</v>
      </c>
      <c r="G100" s="97">
        <v>2.8000000000000001E-2</v>
      </c>
      <c r="H10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-4.0000000000000001E-3</v>
      </c>
      <c r="J100" s="97">
        <v>2.8000000000000001E-2</v>
      </c>
      <c r="K10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-4.0000000000000001E-3</v>
      </c>
    </row>
    <row r="101" spans="4:11" x14ac:dyDescent="0.2">
      <c r="D101" s="97">
        <v>2.7E-2</v>
      </c>
      <c r="E10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-3.4999999999999996E-3</v>
      </c>
      <c r="G101" s="97">
        <v>2.7E-2</v>
      </c>
      <c r="H10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-3.4999999999999996E-3</v>
      </c>
      <c r="J101" s="97">
        <v>2.7E-2</v>
      </c>
      <c r="K10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-3.4999999999999996E-3</v>
      </c>
    </row>
    <row r="102" spans="4:11" x14ac:dyDescent="0.2">
      <c r="D102" s="97">
        <v>2.5999999999999999E-2</v>
      </c>
      <c r="E10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-2.9999999999999992E-3</v>
      </c>
      <c r="G102" s="97">
        <v>2.5999999999999999E-2</v>
      </c>
      <c r="H10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-2.9999999999999992E-3</v>
      </c>
      <c r="J102" s="97">
        <v>2.5999999999999999E-2</v>
      </c>
      <c r="K10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-2.9999999999999992E-3</v>
      </c>
    </row>
    <row r="103" spans="4:11" x14ac:dyDescent="0.2">
      <c r="D103" s="97">
        <v>2.5000000000000001E-2</v>
      </c>
      <c r="E10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-2.5000000000000001E-3</v>
      </c>
      <c r="G103" s="97">
        <v>2.5000000000000001E-2</v>
      </c>
      <c r="H10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-2.5000000000000001E-3</v>
      </c>
      <c r="J103" s="97">
        <v>2.5000000000000001E-2</v>
      </c>
      <c r="K10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-2.5000000000000001E-3</v>
      </c>
    </row>
    <row r="104" spans="4:11" x14ac:dyDescent="0.2">
      <c r="D104" s="97">
        <v>2.4E-2</v>
      </c>
      <c r="E10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-2.3999999999999998E-3</v>
      </c>
      <c r="G104" s="97">
        <v>2.4E-2</v>
      </c>
      <c r="H10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-2.3999999999999998E-3</v>
      </c>
      <c r="J104" s="97">
        <v>2.4E-2</v>
      </c>
      <c r="K10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-2.3999999999999998E-3</v>
      </c>
    </row>
    <row r="105" spans="4:11" x14ac:dyDescent="0.2">
      <c r="D105" s="97">
        <v>2.3E-2</v>
      </c>
      <c r="E10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-2.2999999999999995E-3</v>
      </c>
      <c r="G105" s="97">
        <v>2.3E-2</v>
      </c>
      <c r="H10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-2.2999999999999995E-3</v>
      </c>
      <c r="J105" s="97">
        <v>2.3E-2</v>
      </c>
      <c r="K10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-2.2999999999999995E-3</v>
      </c>
    </row>
    <row r="106" spans="4:11" x14ac:dyDescent="0.2">
      <c r="D106" s="97">
        <v>2.1999999999999999E-2</v>
      </c>
      <c r="E10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-2.1999999999999993E-3</v>
      </c>
      <c r="G106" s="97">
        <v>2.1999999999999999E-2</v>
      </c>
      <c r="H10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-2.1999999999999993E-3</v>
      </c>
      <c r="J106" s="97">
        <v>2.1999999999999999E-2</v>
      </c>
      <c r="K10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-2.1999999999999993E-3</v>
      </c>
    </row>
    <row r="107" spans="4:11" x14ac:dyDescent="0.2">
      <c r="D107" s="97">
        <v>2.1000000000000001E-2</v>
      </c>
      <c r="E10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-2.0999999999999999E-3</v>
      </c>
      <c r="G107" s="97">
        <v>2.1000000000000001E-2</v>
      </c>
      <c r="H10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-2.0999999999999999E-3</v>
      </c>
      <c r="J107" s="97">
        <v>2.1000000000000001E-2</v>
      </c>
      <c r="K10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-2.0999999999999999E-3</v>
      </c>
    </row>
    <row r="108" spans="4:11" x14ac:dyDescent="0.2">
      <c r="D108" s="97">
        <v>0.02</v>
      </c>
      <c r="E10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-1.9999999999999996E-3</v>
      </c>
      <c r="G108" s="97">
        <v>0.02</v>
      </c>
      <c r="H10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-1.9999999999999996E-3</v>
      </c>
      <c r="J108" s="97">
        <v>0.02</v>
      </c>
      <c r="K10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-1.9999999999999996E-3</v>
      </c>
    </row>
    <row r="109" spans="4:11" x14ac:dyDescent="0.2">
      <c r="D109" s="97">
        <v>1.9E-2</v>
      </c>
      <c r="E10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-1.8999999999999993E-3</v>
      </c>
      <c r="G109" s="97">
        <v>1.9E-2</v>
      </c>
      <c r="H10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-1.8999999999999993E-3</v>
      </c>
      <c r="J109" s="97">
        <v>1.9E-2</v>
      </c>
      <c r="K10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-1.8999999999999993E-3</v>
      </c>
    </row>
    <row r="110" spans="4:11" x14ac:dyDescent="0.2">
      <c r="D110" s="97">
        <v>1.7999999999999999E-2</v>
      </c>
      <c r="E11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-1.8E-3</v>
      </c>
      <c r="G110" s="97">
        <v>1.7999999999999999E-2</v>
      </c>
      <c r="H11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-1.8E-3</v>
      </c>
      <c r="J110" s="97">
        <v>1.7999999999999999E-2</v>
      </c>
      <c r="K11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-1.8E-3</v>
      </c>
    </row>
    <row r="111" spans="4:11" x14ac:dyDescent="0.2">
      <c r="D111" s="97">
        <v>1.7000000000000001E-2</v>
      </c>
      <c r="E11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-1.6999999999999997E-3</v>
      </c>
      <c r="G111" s="97">
        <v>1.7000000000000001E-2</v>
      </c>
      <c r="H11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-1.6999999999999997E-3</v>
      </c>
      <c r="J111" s="97">
        <v>1.7000000000000001E-2</v>
      </c>
      <c r="K11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-1.6999999999999997E-3</v>
      </c>
    </row>
    <row r="112" spans="4:11" x14ac:dyDescent="0.2">
      <c r="D112" s="97">
        <v>1.6E-2</v>
      </c>
      <c r="E11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-1.6000000000000003E-3</v>
      </c>
      <c r="G112" s="97">
        <v>1.6E-2</v>
      </c>
      <c r="H11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-1.6000000000000003E-3</v>
      </c>
      <c r="J112" s="97">
        <v>1.6E-2</v>
      </c>
      <c r="K11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-1.6000000000000003E-3</v>
      </c>
    </row>
    <row r="113" spans="4:11" x14ac:dyDescent="0.2">
      <c r="D113" s="97">
        <v>1.4999999999999999E-2</v>
      </c>
      <c r="E11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-1.5E-3</v>
      </c>
      <c r="G113" s="97">
        <v>1.4999999999999999E-2</v>
      </c>
      <c r="H11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-1.5E-3</v>
      </c>
      <c r="J113" s="97">
        <v>1.4999999999999999E-2</v>
      </c>
      <c r="K11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-1.5E-3</v>
      </c>
    </row>
    <row r="114" spans="4:11" x14ac:dyDescent="0.2">
      <c r="D114" s="97">
        <v>1.4E-2</v>
      </c>
      <c r="E11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-1.3999999999999998E-3</v>
      </c>
      <c r="G114" s="97">
        <v>1.4E-2</v>
      </c>
      <c r="H11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-1.3999999999999998E-3</v>
      </c>
      <c r="J114" s="97">
        <v>1.4E-2</v>
      </c>
      <c r="K11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-1.3999999999999998E-3</v>
      </c>
    </row>
    <row r="115" spans="4:11" x14ac:dyDescent="0.2">
      <c r="D115" s="97">
        <v>1.2999999999999999E-2</v>
      </c>
      <c r="E11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-1.2999999999999999E-3</v>
      </c>
      <c r="G115" s="97">
        <v>1.2999999999999999E-2</v>
      </c>
      <c r="H11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-1.2999999999999999E-3</v>
      </c>
      <c r="J115" s="97">
        <v>1.2999999999999999E-2</v>
      </c>
      <c r="K11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-1.2999999999999999E-3</v>
      </c>
    </row>
    <row r="116" spans="4:11" x14ac:dyDescent="0.2">
      <c r="D116" s="97">
        <v>1.2E-2</v>
      </c>
      <c r="E11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-1.2000000000000001E-3</v>
      </c>
      <c r="G116" s="97">
        <v>1.2E-2</v>
      </c>
      <c r="H11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-1.2000000000000001E-3</v>
      </c>
      <c r="J116" s="97">
        <v>1.2E-2</v>
      </c>
      <c r="K11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-1.2000000000000001E-3</v>
      </c>
    </row>
    <row r="117" spans="4:11" x14ac:dyDescent="0.2">
      <c r="D117" s="97">
        <v>1.0999999999999999E-2</v>
      </c>
      <c r="E11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-1.0999999999999998E-3</v>
      </c>
      <c r="G117" s="97">
        <v>1.0999999999999999E-2</v>
      </c>
      <c r="H11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-1.0999999999999998E-3</v>
      </c>
      <c r="J117" s="97">
        <v>1.0999999999999999E-2</v>
      </c>
      <c r="K11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-1.0999999999999998E-3</v>
      </c>
    </row>
    <row r="118" spans="4:11" x14ac:dyDescent="0.2">
      <c r="D118" s="97">
        <v>0.01</v>
      </c>
      <c r="E11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-1.0000000000000005E-3</v>
      </c>
      <c r="G118" s="97">
        <v>0.01</v>
      </c>
      <c r="H11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-1.0000000000000005E-3</v>
      </c>
      <c r="J118" s="97">
        <v>0.01</v>
      </c>
      <c r="K11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-1.0000000000000005E-3</v>
      </c>
    </row>
    <row r="119" spans="4:11" x14ac:dyDescent="0.2">
      <c r="D119" s="97">
        <v>8.9999999999999993E-3</v>
      </c>
      <c r="E11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-9.0000000000000019E-4</v>
      </c>
      <c r="G119" s="97">
        <v>8.9999999999999993E-3</v>
      </c>
      <c r="H11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-9.0000000000000019E-4</v>
      </c>
      <c r="J119" s="97">
        <v>8.9999999999999993E-3</v>
      </c>
      <c r="K11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-9.0000000000000019E-4</v>
      </c>
    </row>
    <row r="120" spans="4:11" x14ac:dyDescent="0.2">
      <c r="D120" s="97">
        <v>8.0000000000000002E-3</v>
      </c>
      <c r="E12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-7.9999999999999993E-4</v>
      </c>
      <c r="G120" s="97">
        <v>8.0000000000000002E-3</v>
      </c>
      <c r="H12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-7.9999999999999993E-4</v>
      </c>
      <c r="J120" s="97">
        <v>8.0000000000000002E-3</v>
      </c>
      <c r="K12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-7.9999999999999993E-4</v>
      </c>
    </row>
    <row r="121" spans="4:11" x14ac:dyDescent="0.2">
      <c r="D121" s="97">
        <v>7.0000000000000001E-3</v>
      </c>
      <c r="E12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-7.000000000000001E-4</v>
      </c>
      <c r="G121" s="97">
        <v>7.0000000000000001E-3</v>
      </c>
      <c r="H12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-7.000000000000001E-4</v>
      </c>
      <c r="J121" s="97">
        <v>7.0000000000000001E-3</v>
      </c>
      <c r="K12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-7.000000000000001E-4</v>
      </c>
    </row>
    <row r="122" spans="4:11" x14ac:dyDescent="0.2">
      <c r="D122" s="97">
        <v>6.0000000000000001E-3</v>
      </c>
      <c r="E12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-5.9999999999999984E-4</v>
      </c>
      <c r="G122" s="97">
        <v>6.0000000000000001E-3</v>
      </c>
      <c r="H12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-5.9999999999999984E-4</v>
      </c>
      <c r="J122" s="97">
        <v>6.0000000000000001E-3</v>
      </c>
      <c r="K12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-5.9999999999999984E-4</v>
      </c>
    </row>
    <row r="123" spans="4:11" x14ac:dyDescent="0.2">
      <c r="D123" s="97">
        <v>5.0000000000000001E-3</v>
      </c>
      <c r="E12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-5.0000000000000001E-4</v>
      </c>
      <c r="G123" s="97">
        <v>5.0000000000000001E-3</v>
      </c>
      <c r="H12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-5.0000000000000001E-4</v>
      </c>
      <c r="J123" s="97">
        <v>5.0000000000000001E-3</v>
      </c>
      <c r="K12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-5.0000000000000001E-4</v>
      </c>
    </row>
    <row r="124" spans="4:11" x14ac:dyDescent="0.2">
      <c r="D124" s="97">
        <v>4.0000000000000001E-3</v>
      </c>
      <c r="E12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-3.9999999999999975E-4</v>
      </c>
      <c r="G124" s="97">
        <v>4.0000000000000001E-3</v>
      </c>
      <c r="H12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-3.9999999999999975E-4</v>
      </c>
      <c r="J124" s="97">
        <v>4.0000000000000001E-3</v>
      </c>
      <c r="K12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-3.9999999999999975E-4</v>
      </c>
    </row>
    <row r="125" spans="4:11" x14ac:dyDescent="0.2">
      <c r="D125" s="97">
        <v>2.9999999999998999E-3</v>
      </c>
      <c r="E12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-2.9999999999998994E-4</v>
      </c>
      <c r="G125" s="97">
        <v>2.9999999999998999E-3</v>
      </c>
      <c r="H12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-2.9999999999998994E-4</v>
      </c>
      <c r="J125" s="97">
        <v>2.9999999999998999E-3</v>
      </c>
      <c r="K12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-2.9999999999998994E-4</v>
      </c>
    </row>
    <row r="126" spans="4:11" x14ac:dyDescent="0.2">
      <c r="D126" s="97">
        <v>1.9999999999998999E-3</v>
      </c>
      <c r="E12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-1.9999999999999012E-4</v>
      </c>
      <c r="G126" s="97">
        <v>1.9999999999998999E-3</v>
      </c>
      <c r="H12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-1.9999999999999012E-4</v>
      </c>
      <c r="J126" s="97">
        <v>1.9999999999998999E-3</v>
      </c>
      <c r="K12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-1.9999999999999012E-4</v>
      </c>
    </row>
    <row r="127" spans="4:11" x14ac:dyDescent="0.2">
      <c r="D127" s="97">
        <v>9.9999999999989702E-4</v>
      </c>
      <c r="E12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-9.9999999999989854E-5</v>
      </c>
      <c r="G127" s="97">
        <v>9.9999999999989702E-4</v>
      </c>
      <c r="H12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-9.9999999999989854E-5</v>
      </c>
      <c r="J127" s="97">
        <v>9.9999999999989702E-4</v>
      </c>
      <c r="K12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-9.9999999999989854E-5</v>
      </c>
    </row>
    <row r="128" spans="4:11" x14ac:dyDescent="0.2">
      <c r="D128" s="97">
        <v>-1.0408340855860799E-16</v>
      </c>
      <c r="E12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1.0408340855860843E-17</v>
      </c>
      <c r="G128" s="97">
        <v>-1.0408340855860799E-16</v>
      </c>
      <c r="H12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1.0408340855860843E-17</v>
      </c>
      <c r="J128" s="97">
        <v>-1.0408340855860799E-16</v>
      </c>
      <c r="K12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1.0408340855860843E-17</v>
      </c>
    </row>
    <row r="129" spans="4:11" x14ac:dyDescent="0.2">
      <c r="D129" s="97">
        <v>-1.0000000000001E-3</v>
      </c>
      <c r="E12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1.0000000000001024E-4</v>
      </c>
      <c r="G129" s="97">
        <v>-1.0000000000001E-3</v>
      </c>
      <c r="H12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1.0000000000001024E-4</v>
      </c>
      <c r="J129" s="97">
        <v>-1.0000000000001E-3</v>
      </c>
      <c r="K12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1.0000000000001024E-4</v>
      </c>
    </row>
    <row r="130" spans="4:11" x14ac:dyDescent="0.2">
      <c r="D130" s="97">
        <v>-2.0000000000000998E-3</v>
      </c>
      <c r="E13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2.0000000000001007E-4</v>
      </c>
      <c r="G130" s="97">
        <v>-2.0000000000000998E-3</v>
      </c>
      <c r="H13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2.0000000000001007E-4</v>
      </c>
      <c r="J130" s="97">
        <v>-2.0000000000000998E-3</v>
      </c>
      <c r="K13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2.0000000000001007E-4</v>
      </c>
    </row>
    <row r="131" spans="4:11" x14ac:dyDescent="0.2">
      <c r="D131" s="97">
        <v>-3.0000000000000998E-3</v>
      </c>
      <c r="E13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3.0000000000000989E-4</v>
      </c>
      <c r="G131" s="97">
        <v>-3.0000000000000998E-3</v>
      </c>
      <c r="H13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3.0000000000000989E-4</v>
      </c>
      <c r="J131" s="97">
        <v>-3.0000000000000998E-3</v>
      </c>
      <c r="K13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3.0000000000000989E-4</v>
      </c>
    </row>
    <row r="132" spans="4:11" x14ac:dyDescent="0.2">
      <c r="D132" s="97">
        <v>-4.0000000000000998E-3</v>
      </c>
      <c r="E13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4.0000000000001016E-4</v>
      </c>
      <c r="G132" s="97">
        <v>-4.0000000000000998E-3</v>
      </c>
      <c r="H13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4.0000000000001016E-4</v>
      </c>
      <c r="J132" s="97">
        <v>-4.0000000000000998E-3</v>
      </c>
      <c r="K13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4.0000000000001016E-4</v>
      </c>
    </row>
    <row r="133" spans="4:11" x14ac:dyDescent="0.2">
      <c r="D133" s="97">
        <v>-5.0000000000000999E-3</v>
      </c>
      <c r="E13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5.0000000000000999E-4</v>
      </c>
      <c r="G133" s="97">
        <v>-5.0000000000000999E-3</v>
      </c>
      <c r="H13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5.0000000000000999E-4</v>
      </c>
      <c r="J133" s="97">
        <v>-5.0000000000000999E-3</v>
      </c>
      <c r="K13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5.0000000000000999E-4</v>
      </c>
    </row>
    <row r="134" spans="4:11" x14ac:dyDescent="0.2">
      <c r="D134" s="97">
        <v>-6.0000000000000999E-3</v>
      </c>
      <c r="E13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6.0000000000000981E-4</v>
      </c>
      <c r="G134" s="97">
        <v>-6.0000000000000999E-3</v>
      </c>
      <c r="H13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6.0000000000000981E-4</v>
      </c>
      <c r="J134" s="97">
        <v>-6.0000000000000999E-3</v>
      </c>
      <c r="K13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6.0000000000000981E-4</v>
      </c>
    </row>
    <row r="135" spans="4:11" x14ac:dyDescent="0.2">
      <c r="D135" s="97">
        <v>-7.0000000000000999E-3</v>
      </c>
      <c r="E13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7.0000000000001008E-4</v>
      </c>
      <c r="G135" s="97">
        <v>-7.0000000000000999E-3</v>
      </c>
      <c r="H13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7.0000000000001008E-4</v>
      </c>
      <c r="J135" s="97">
        <v>-7.0000000000000999E-3</v>
      </c>
      <c r="K13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7.0000000000001008E-4</v>
      </c>
    </row>
    <row r="136" spans="4:11" x14ac:dyDescent="0.2">
      <c r="D136" s="97">
        <v>-8.0000000000001008E-3</v>
      </c>
      <c r="E13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8.0000000000001012E-4</v>
      </c>
      <c r="G136" s="97">
        <v>-8.0000000000001008E-3</v>
      </c>
      <c r="H13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8.0000000000001012E-4</v>
      </c>
      <c r="J136" s="97">
        <v>-8.0000000000001008E-3</v>
      </c>
      <c r="K13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8.0000000000001012E-4</v>
      </c>
    </row>
    <row r="137" spans="4:11" x14ac:dyDescent="0.2">
      <c r="D137" s="97">
        <v>-9.0000000000001103E-3</v>
      </c>
      <c r="E13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9.0000000000001103E-4</v>
      </c>
      <c r="G137" s="97">
        <v>-9.0000000000001103E-3</v>
      </c>
      <c r="H13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9.0000000000001103E-4</v>
      </c>
      <c r="J137" s="97">
        <v>-9.0000000000001103E-3</v>
      </c>
      <c r="K13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9.0000000000001103E-4</v>
      </c>
    </row>
    <row r="138" spans="4:11" x14ac:dyDescent="0.2">
      <c r="D138" s="97">
        <v>-1.0000000000000101E-2</v>
      </c>
      <c r="E13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1.00000000000001E-3</v>
      </c>
      <c r="G138" s="97">
        <v>-1.0000000000000101E-2</v>
      </c>
      <c r="H13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1.00000000000001E-3</v>
      </c>
      <c r="J138" s="97">
        <v>-1.0000000000000101E-2</v>
      </c>
      <c r="K13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1.00000000000001E-3</v>
      </c>
    </row>
    <row r="139" spans="4:11" x14ac:dyDescent="0.2">
      <c r="D139" s="97">
        <v>-1.10000000000001E-2</v>
      </c>
      <c r="E13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1.10000000000001E-3</v>
      </c>
      <c r="G139" s="97">
        <v>-1.10000000000001E-2</v>
      </c>
      <c r="H13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1.10000000000001E-3</v>
      </c>
      <c r="J139" s="97">
        <v>-1.10000000000001E-2</v>
      </c>
      <c r="K13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1.10000000000001E-3</v>
      </c>
    </row>
    <row r="140" spans="4:11" x14ac:dyDescent="0.2">
      <c r="D140" s="97">
        <v>-1.2000000000000101E-2</v>
      </c>
      <c r="E14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1.2000000000000101E-3</v>
      </c>
      <c r="G140" s="97">
        <v>-1.2000000000000101E-2</v>
      </c>
      <c r="H14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1.2000000000000101E-3</v>
      </c>
      <c r="J140" s="97">
        <v>-1.2000000000000101E-2</v>
      </c>
      <c r="K14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1.2000000000000101E-3</v>
      </c>
    </row>
    <row r="141" spans="4:11" x14ac:dyDescent="0.2">
      <c r="D141" s="97">
        <v>-1.30000000000001E-2</v>
      </c>
      <c r="E14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1.3000000000000099E-3</v>
      </c>
      <c r="G141" s="97">
        <v>-1.30000000000001E-2</v>
      </c>
      <c r="H14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1.3000000000000099E-3</v>
      </c>
      <c r="J141" s="97">
        <v>-1.30000000000001E-2</v>
      </c>
      <c r="K14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1.3000000000000099E-3</v>
      </c>
    </row>
    <row r="142" spans="4:11" x14ac:dyDescent="0.2">
      <c r="D142" s="97">
        <v>-1.4000000000000099E-2</v>
      </c>
      <c r="E14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1.4000000000000097E-3</v>
      </c>
      <c r="G142" s="97">
        <v>-1.4000000000000099E-2</v>
      </c>
      <c r="H14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1.4000000000000097E-3</v>
      </c>
      <c r="J142" s="97">
        <v>-1.4000000000000099E-2</v>
      </c>
      <c r="K14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1.4000000000000097E-3</v>
      </c>
    </row>
    <row r="143" spans="4:11" x14ac:dyDescent="0.2">
      <c r="D143" s="97">
        <v>-1.50000000000001E-2</v>
      </c>
      <c r="E14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1.50000000000001E-3</v>
      </c>
      <c r="G143" s="97">
        <v>-1.50000000000001E-2</v>
      </c>
      <c r="H14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1.50000000000001E-3</v>
      </c>
      <c r="J143" s="97">
        <v>-1.50000000000001E-2</v>
      </c>
      <c r="K14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1.50000000000001E-3</v>
      </c>
    </row>
    <row r="144" spans="4:11" x14ac:dyDescent="0.2">
      <c r="D144" s="97">
        <v>-1.6000000000000101E-2</v>
      </c>
      <c r="E14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1.6000000000000101E-3</v>
      </c>
      <c r="G144" s="97">
        <v>-1.6000000000000101E-2</v>
      </c>
      <c r="H14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1.6000000000000101E-3</v>
      </c>
      <c r="J144" s="97">
        <v>-1.6000000000000101E-2</v>
      </c>
      <c r="K14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1.6000000000000101E-3</v>
      </c>
    </row>
    <row r="145" spans="4:11" x14ac:dyDescent="0.2">
      <c r="D145" s="97">
        <v>-1.7000000000000098E-2</v>
      </c>
      <c r="E14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1.7000000000000097E-3</v>
      </c>
      <c r="G145" s="97">
        <v>-1.7000000000000098E-2</v>
      </c>
      <c r="H14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1.7000000000000097E-3</v>
      </c>
      <c r="J145" s="97">
        <v>-1.7000000000000098E-2</v>
      </c>
      <c r="K14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1.7000000000000097E-3</v>
      </c>
    </row>
    <row r="146" spans="4:11" x14ac:dyDescent="0.2">
      <c r="D146" s="97">
        <v>-1.8000000000000099E-2</v>
      </c>
      <c r="E14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1.8000000000000099E-3</v>
      </c>
      <c r="G146" s="97">
        <v>-1.8000000000000099E-2</v>
      </c>
      <c r="H14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1.8000000000000099E-3</v>
      </c>
      <c r="J146" s="97">
        <v>-1.8000000000000099E-2</v>
      </c>
      <c r="K14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1.8000000000000099E-3</v>
      </c>
    </row>
    <row r="147" spans="4:11" x14ac:dyDescent="0.2">
      <c r="D147" s="97">
        <v>-1.90000000000001E-2</v>
      </c>
      <c r="E14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1.90000000000001E-3</v>
      </c>
      <c r="G147" s="97">
        <v>-1.90000000000001E-2</v>
      </c>
      <c r="H14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1.90000000000001E-3</v>
      </c>
      <c r="J147" s="97">
        <v>-1.90000000000001E-2</v>
      </c>
      <c r="K14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1.90000000000001E-3</v>
      </c>
    </row>
    <row r="148" spans="4:11" x14ac:dyDescent="0.2">
      <c r="D148" s="97">
        <v>-2.0000000000000101E-2</v>
      </c>
      <c r="E14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2.00000000000001E-3</v>
      </c>
      <c r="G148" s="97">
        <v>-2.0000000000000101E-2</v>
      </c>
      <c r="H14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2.00000000000001E-3</v>
      </c>
      <c r="J148" s="97">
        <v>-2.0000000000000101E-2</v>
      </c>
      <c r="K14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2.00000000000001E-3</v>
      </c>
    </row>
    <row r="149" spans="4:11" x14ac:dyDescent="0.2">
      <c r="D149" s="97">
        <v>-2.1000000000000098E-2</v>
      </c>
      <c r="E14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2.1000000000000098E-3</v>
      </c>
      <c r="G149" s="97">
        <v>-2.1000000000000098E-2</v>
      </c>
      <c r="H14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2.1000000000000098E-3</v>
      </c>
      <c r="J149" s="97">
        <v>-2.1000000000000098E-2</v>
      </c>
      <c r="K14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2.1000000000000098E-3</v>
      </c>
    </row>
    <row r="150" spans="4:11" x14ac:dyDescent="0.2">
      <c r="D150" s="97">
        <v>-2.2000000000000099E-2</v>
      </c>
      <c r="E15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2.2000000000000097E-3</v>
      </c>
      <c r="G150" s="97">
        <v>-2.2000000000000099E-2</v>
      </c>
      <c r="H15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2.2000000000000097E-3</v>
      </c>
      <c r="J150" s="97">
        <v>-2.2000000000000099E-2</v>
      </c>
      <c r="K15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2.2000000000000097E-3</v>
      </c>
    </row>
    <row r="151" spans="4:11" x14ac:dyDescent="0.2">
      <c r="D151" s="97">
        <v>-2.30000000000001E-2</v>
      </c>
      <c r="E15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2.3000000000000099E-3</v>
      </c>
      <c r="G151" s="97">
        <v>-2.30000000000001E-2</v>
      </c>
      <c r="H15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2.3000000000000099E-3</v>
      </c>
      <c r="J151" s="97">
        <v>-2.30000000000001E-2</v>
      </c>
      <c r="K15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2.3000000000000099E-3</v>
      </c>
    </row>
    <row r="152" spans="4:11" x14ac:dyDescent="0.2">
      <c r="D152" s="97">
        <v>-2.4000000000000101E-2</v>
      </c>
      <c r="E15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2.4000000000000102E-3</v>
      </c>
      <c r="G152" s="97">
        <v>-2.4000000000000101E-2</v>
      </c>
      <c r="H15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2.4000000000000102E-3</v>
      </c>
      <c r="J152" s="97">
        <v>-2.4000000000000101E-2</v>
      </c>
      <c r="K15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2.4000000000000102E-3</v>
      </c>
    </row>
    <row r="153" spans="4:11" x14ac:dyDescent="0.2">
      <c r="D153" s="97">
        <v>-2.5000000000000099E-2</v>
      </c>
      <c r="E15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2.5000000000000486E-3</v>
      </c>
      <c r="G153" s="97">
        <v>-2.5000000000000099E-2</v>
      </c>
      <c r="H15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2.5000000000000486E-3</v>
      </c>
      <c r="J153" s="97">
        <v>-2.5000000000000099E-2</v>
      </c>
      <c r="K15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2.5000000000000486E-3</v>
      </c>
    </row>
    <row r="154" spans="4:11" x14ac:dyDescent="0.2">
      <c r="D154" s="97">
        <v>-2.6000000000000099E-2</v>
      </c>
      <c r="E15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3.0000000000000495E-3</v>
      </c>
      <c r="G154" s="97">
        <v>-2.6000000000000099E-2</v>
      </c>
      <c r="H15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3.0000000000000495E-3</v>
      </c>
      <c r="J154" s="97">
        <v>-2.6000000000000099E-2</v>
      </c>
      <c r="K15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3.0000000000000495E-3</v>
      </c>
    </row>
    <row r="155" spans="4:11" x14ac:dyDescent="0.2">
      <c r="D155" s="97">
        <v>-2.70000000000001E-2</v>
      </c>
      <c r="E15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3.5000000000000499E-3</v>
      </c>
      <c r="G155" s="97">
        <v>-2.70000000000001E-2</v>
      </c>
      <c r="H15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3.5000000000000499E-3</v>
      </c>
      <c r="J155" s="97">
        <v>-2.70000000000001E-2</v>
      </c>
      <c r="K15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3.5000000000000499E-3</v>
      </c>
    </row>
    <row r="156" spans="4:11" x14ac:dyDescent="0.2">
      <c r="D156" s="97">
        <v>-2.8000000000000101E-2</v>
      </c>
      <c r="E15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4.0000000000000504E-3</v>
      </c>
      <c r="G156" s="97">
        <v>-2.8000000000000101E-2</v>
      </c>
      <c r="H15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4.0000000000000504E-3</v>
      </c>
      <c r="J156" s="97">
        <v>-2.8000000000000101E-2</v>
      </c>
      <c r="K15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4.0000000000000504E-3</v>
      </c>
    </row>
    <row r="157" spans="4:11" x14ac:dyDescent="0.2">
      <c r="D157" s="97">
        <v>-2.9000000000000099E-2</v>
      </c>
      <c r="E15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4.50000000000005E-3</v>
      </c>
      <c r="G157" s="97">
        <v>-2.9000000000000099E-2</v>
      </c>
      <c r="H15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4.50000000000005E-3</v>
      </c>
      <c r="J157" s="97">
        <v>-2.9000000000000099E-2</v>
      </c>
      <c r="K15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4.50000000000005E-3</v>
      </c>
    </row>
    <row r="158" spans="4:11" x14ac:dyDescent="0.2">
      <c r="D158" s="97">
        <v>-3.00000000000001E-2</v>
      </c>
      <c r="E15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8" s="97">
        <v>-3.00000000000001E-2</v>
      </c>
      <c r="H15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58" s="97">
        <v>-3.00000000000001E-2</v>
      </c>
      <c r="K15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59" spans="4:11" x14ac:dyDescent="0.2">
      <c r="D159" s="97">
        <v>-3.10000000000001E-2</v>
      </c>
      <c r="E15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59" s="97">
        <v>-3.10000000000001E-2</v>
      </c>
      <c r="H15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59" s="97">
        <v>-3.10000000000001E-2</v>
      </c>
      <c r="K15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0" spans="4:11" x14ac:dyDescent="0.2">
      <c r="D160" s="97">
        <v>-3.2000000000000098E-2</v>
      </c>
      <c r="E16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0" s="97">
        <v>-3.2000000000000098E-2</v>
      </c>
      <c r="H16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0" s="97">
        <v>-3.2000000000000098E-2</v>
      </c>
      <c r="K16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1" spans="4:11" x14ac:dyDescent="0.2">
      <c r="D161" s="97">
        <v>-3.3000000000000099E-2</v>
      </c>
      <c r="E16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1" s="97">
        <v>-3.3000000000000099E-2</v>
      </c>
      <c r="H16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1" s="97">
        <v>-3.3000000000000099E-2</v>
      </c>
      <c r="K16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2" spans="4:11" x14ac:dyDescent="0.2">
      <c r="D162" s="97">
        <v>-3.40000000000001E-2</v>
      </c>
      <c r="E16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2" s="97">
        <v>-3.40000000000001E-2</v>
      </c>
      <c r="H16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2" s="97">
        <v>-3.40000000000001E-2</v>
      </c>
      <c r="K16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3" spans="4:11" x14ac:dyDescent="0.2">
      <c r="D163" s="97">
        <v>-3.50000000000001E-2</v>
      </c>
      <c r="E16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3" s="97">
        <v>-3.50000000000001E-2</v>
      </c>
      <c r="H16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3" s="97">
        <v>-3.50000000000001E-2</v>
      </c>
      <c r="K16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4" spans="4:11" x14ac:dyDescent="0.2">
      <c r="D164" s="97">
        <v>-3.6000000000000101E-2</v>
      </c>
      <c r="E16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4" s="97">
        <v>-3.6000000000000101E-2</v>
      </c>
      <c r="H16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4" s="97">
        <v>-3.6000000000000101E-2</v>
      </c>
      <c r="K16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5" spans="4:11" x14ac:dyDescent="0.2">
      <c r="D165" s="97">
        <v>-3.7000000000000102E-2</v>
      </c>
      <c r="E16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5" s="97">
        <v>-3.7000000000000102E-2</v>
      </c>
      <c r="H16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5" s="97">
        <v>-3.7000000000000102E-2</v>
      </c>
      <c r="K16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6" spans="4:11" x14ac:dyDescent="0.2">
      <c r="D166" s="97">
        <v>-3.8000000000000103E-2</v>
      </c>
      <c r="E16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6" s="97">
        <v>-3.8000000000000103E-2</v>
      </c>
      <c r="H16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6" s="97">
        <v>-3.8000000000000103E-2</v>
      </c>
      <c r="K16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7" spans="4:11" x14ac:dyDescent="0.2">
      <c r="D167" s="97">
        <v>-3.9000000000000097E-2</v>
      </c>
      <c r="E16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7" s="97">
        <v>-3.9000000000000097E-2</v>
      </c>
      <c r="H16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7" s="97">
        <v>-3.9000000000000097E-2</v>
      </c>
      <c r="K16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8" spans="4:11" x14ac:dyDescent="0.2">
      <c r="D168" s="97">
        <v>-0.04</v>
      </c>
      <c r="E16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8" s="97">
        <v>-0.04</v>
      </c>
      <c r="H16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8" s="97">
        <v>-0.04</v>
      </c>
      <c r="K16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69" spans="4:11" x14ac:dyDescent="0.2">
      <c r="D169" s="97">
        <v>-4.1000000000000002E-2</v>
      </c>
      <c r="E16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69" s="97">
        <v>-4.1000000000000002E-2</v>
      </c>
      <c r="H16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69" s="97">
        <v>-4.1000000000000002E-2</v>
      </c>
      <c r="K16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0" spans="4:11" x14ac:dyDescent="0.2">
      <c r="D170" s="97">
        <v>-4.2000000000000003E-2</v>
      </c>
      <c r="E17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0" s="97">
        <v>-4.2000000000000003E-2</v>
      </c>
      <c r="H17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0" s="97">
        <v>-4.2000000000000003E-2</v>
      </c>
      <c r="K17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1" spans="4:11" x14ac:dyDescent="0.2">
      <c r="D171" s="97">
        <v>-4.2999999999999997E-2</v>
      </c>
      <c r="E17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1" s="97">
        <v>-4.2999999999999997E-2</v>
      </c>
      <c r="H17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1" s="97">
        <v>-4.2999999999999997E-2</v>
      </c>
      <c r="K17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2" spans="4:11" x14ac:dyDescent="0.2">
      <c r="D172" s="97">
        <v>-4.3999999999999997E-2</v>
      </c>
      <c r="E17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2" s="97">
        <v>-4.3999999999999997E-2</v>
      </c>
      <c r="H17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2" s="97">
        <v>-4.3999999999999997E-2</v>
      </c>
      <c r="K17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3" spans="4:11" x14ac:dyDescent="0.2">
      <c r="D173" s="97">
        <v>-4.4999999999999998E-2</v>
      </c>
      <c r="E17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3" s="97">
        <v>-4.4999999999999998E-2</v>
      </c>
      <c r="H17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3" s="97">
        <v>-4.4999999999999998E-2</v>
      </c>
      <c r="K17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4" spans="4:11" x14ac:dyDescent="0.2">
      <c r="D174" s="97">
        <v>-4.5999999999999999E-2</v>
      </c>
      <c r="E17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4" s="97">
        <v>-4.5999999999999999E-2</v>
      </c>
      <c r="H17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4" s="97">
        <v>-4.5999999999999999E-2</v>
      </c>
      <c r="K17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5" spans="4:11" x14ac:dyDescent="0.2">
      <c r="D175" s="97">
        <v>-4.7E-2</v>
      </c>
      <c r="E17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5" s="97">
        <v>-4.7E-2</v>
      </c>
      <c r="H17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5" s="97">
        <v>-4.7E-2</v>
      </c>
      <c r="K17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6" spans="4:11" x14ac:dyDescent="0.2">
      <c r="D176" s="97">
        <v>-4.8000000000000001E-2</v>
      </c>
      <c r="E17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6" s="97">
        <v>-4.8000000000000001E-2</v>
      </c>
      <c r="H17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6" s="97">
        <v>-4.8000000000000001E-2</v>
      </c>
      <c r="K17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7" spans="4:11" x14ac:dyDescent="0.2">
      <c r="D177" s="97">
        <v>-4.9000000000000002E-2</v>
      </c>
      <c r="E17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7" s="97">
        <v>-4.9000000000000002E-2</v>
      </c>
      <c r="H17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7" s="97">
        <v>-4.9000000000000002E-2</v>
      </c>
      <c r="K17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8" spans="4:11" x14ac:dyDescent="0.2">
      <c r="D178" s="97">
        <v>-0.05</v>
      </c>
      <c r="E17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8" s="97">
        <v>-0.05</v>
      </c>
      <c r="H17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8" s="97">
        <v>-0.05</v>
      </c>
      <c r="K17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79" spans="4:11" x14ac:dyDescent="0.2">
      <c r="D179" s="97">
        <v>-5.0999999999999997E-2</v>
      </c>
      <c r="E179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79" s="97">
        <v>-5.0999999999999997E-2</v>
      </c>
      <c r="H179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79" s="97">
        <v>-5.0999999999999997E-2</v>
      </c>
      <c r="K179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0" spans="4:11" x14ac:dyDescent="0.2">
      <c r="D180" s="97">
        <v>-5.1999999999999998E-2</v>
      </c>
      <c r="E180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0" s="97">
        <v>-5.1999999999999998E-2</v>
      </c>
      <c r="H180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0" s="97">
        <v>-5.1999999999999998E-2</v>
      </c>
      <c r="K180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1" spans="4:11" x14ac:dyDescent="0.2">
      <c r="D181" s="97">
        <v>-5.2999999999999999E-2</v>
      </c>
      <c r="E181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1" s="97">
        <v>-5.2999999999999999E-2</v>
      </c>
      <c r="H181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1" s="97">
        <v>-5.2999999999999999E-2</v>
      </c>
      <c r="K181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2" spans="4:11" x14ac:dyDescent="0.2">
      <c r="D182" s="97">
        <v>-5.3999999999999999E-2</v>
      </c>
      <c r="E182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2" s="97">
        <v>-5.3999999999999999E-2</v>
      </c>
      <c r="H182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2" s="97">
        <v>-5.3999999999999999E-2</v>
      </c>
      <c r="K182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3" spans="4:11" x14ac:dyDescent="0.2">
      <c r="D183" s="97">
        <v>-5.5E-2</v>
      </c>
      <c r="E183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3" s="97">
        <v>-5.5E-2</v>
      </c>
      <c r="H183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3" s="97">
        <v>-5.5E-2</v>
      </c>
      <c r="K183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4" spans="4:11" x14ac:dyDescent="0.2">
      <c r="D184" s="97">
        <v>-5.6000000000000001E-2</v>
      </c>
      <c r="E184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4" s="97">
        <v>-5.6000000000000001E-2</v>
      </c>
      <c r="H184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4" s="97">
        <v>-5.6000000000000001E-2</v>
      </c>
      <c r="K184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5" spans="4:11" x14ac:dyDescent="0.2">
      <c r="D185" s="97">
        <v>-5.7000000000000002E-2</v>
      </c>
      <c r="E185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5" s="97">
        <v>-5.7000000000000002E-2</v>
      </c>
      <c r="H185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5" s="97">
        <v>-5.7000000000000002E-2</v>
      </c>
      <c r="K185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6" spans="4:11" x14ac:dyDescent="0.2">
      <c r="D186" s="97">
        <v>-5.8000000000000003E-2</v>
      </c>
      <c r="E186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6" s="97">
        <v>-5.8000000000000003E-2</v>
      </c>
      <c r="H186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6" s="97">
        <v>-5.8000000000000003E-2</v>
      </c>
      <c r="K186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7" spans="4:11" x14ac:dyDescent="0.2">
      <c r="D187" s="97">
        <v>-5.8999999999999997E-2</v>
      </c>
      <c r="E187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7" s="97">
        <v>-5.8999999999999997E-2</v>
      </c>
      <c r="H187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7" s="97">
        <v>-5.8999999999999997E-2</v>
      </c>
      <c r="K187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  <row r="188" spans="4:11" x14ac:dyDescent="0.2">
      <c r="D188" s="97">
        <v>-0.06</v>
      </c>
      <c r="E188" s="49">
        <f>IF(SampleDfTYear1[[#This Row],[Sample DfT]]&gt;Zone1ConvergenceDfTYear1,Zone1ConvergenceValueYear1,IF(AND(SampleDfTYear1[[#This Row],[Sample DfT]]&gt;Zone2ConvergenceDfTYear1,SampleDfTYear1[[#This Row],[Sample DfT]]&lt;=Zone1ConvergenceDfTYear1),Zone2ConvergenceValueYear1+(SampleDfTYear1[[#This Row],[Sample DfT]]-Zone2ConvergenceDfTYear1)*(Zone1ConvergenceValueYear1-Zone2ConvergenceValueYear1)/(Zone1ConvergenceDfTYear1-Zone2ConvergenceDfTYear1),IF(AND(SampleDfTYear1[[#This Row],[Sample DfT]]&gt;Zone3ConvergenceDfTYear1,SampleDfTYear1[[#This Row],[Sample DfT]]&lt;=Zone2ConvergenceDfTYear1),Zone3ConvergenceValueYear1+(SampleDfTYear1[[#This Row],[Sample DfT]]-Zone3ConvergenceDfTYear1)*(Zone2ConvergenceValueYear1-Zone3ConvergenceValueYear1)/(Zone2ConvergenceDfTYear1-Zone3ConvergenceDfTYear1),IF(AND(SampleDfTYear1[[#This Row],[Sample DfT]]&gt;Zone4ConvergenceDfTYear1,SampleDfTYear1[[#This Row],[Sample DfT]]&lt;=Zone3ConvergenceDfTYear1),Zone4ConvergenceValueYear1+(SampleDfTYear1[[#This Row],[Sample DfT]]-Zone4ConvergenceDfTYear1)*(Zone3ConvergenceValueYear1-Zone4ConvergenceValueYear1)/(Zone3ConvergenceDfTYear1-Zone4ConvergenceDfTYear1),IF(SampleDfTYear1[[#This Row],[Sample DfT]]&lt;=Zone5ConvergenceDfTYear1,Zone5ConvergenceValueYear1,"ERROR")))))</f>
        <v>5.0000000000000001E-3</v>
      </c>
      <c r="G188" s="97">
        <v>-0.06</v>
      </c>
      <c r="H188" s="49">
        <f>IF(SampleDfTYear2[[#This Row],[Sample DfT]]&gt;Zone1ConvergenceDfTYear2,Zone1ConvergenceValueYear2,IF(AND(SampleDfTYear2[[#This Row],[Sample DfT]]&gt;Zone2ConvergenceDfTYear2,SampleDfTYear2[[#This Row],[Sample DfT]]&lt;=Zone1ConvergenceDfTYear2),Zone2ConvergenceValueYear2+(SampleDfTYear2[[#This Row],[Sample DfT]]-Zone2ConvergenceDfTYear2)*(Zone1ConvergenceValueYear2-Zone2ConvergenceValueYear2)/(Zone1ConvergenceDfTYear2-Zone2ConvergenceDfTYear2),IF(AND(SampleDfTYear2[[#This Row],[Sample DfT]]&gt;Zone3ConvergenceDfTYear2,SampleDfTYear2[[#This Row],[Sample DfT]]&lt;=Zone2ConvergenceDfTYear2),Zone3ConvergenceValueYear2+(SampleDfTYear2[[#This Row],[Sample DfT]]-Zone3ConvergenceDfTYear2)*(Zone2ConvergenceValueYear2-Zone3ConvergenceValueYear2)/(Zone2ConvergenceDfTYear2-Zone3ConvergenceDfTYear2),IF(AND(SampleDfTYear2[[#This Row],[Sample DfT]]&gt;Zone4ConvergenceDfTYear2,SampleDfTYear2[[#This Row],[Sample DfT]]&lt;=Zone3ConvergenceDfTYear2),Zone4ConvergenceValueYear2+(SampleDfTYear2[[#This Row],[Sample DfT]]-Zone4ConvergenceDfTYear2)*(Zone3ConvergenceValueYear2-Zone4ConvergenceValueYear2)/(Zone3ConvergenceDfTYear2-Zone4ConvergenceDfTYear2),IF(SampleDfTYear2[[#This Row],[Sample DfT]]&lt;=Zone5ConvergenceDfTYear2,Zone5ConvergenceValueYear2,"ERROR")))))</f>
        <v>5.0000000000000001E-3</v>
      </c>
      <c r="J188" s="97">
        <v>-0.06</v>
      </c>
      <c r="K188" s="49">
        <f>IF(SampleDfTYear3[[#This Row],[Sample DfT]]&gt;Zone1ConvergenceDfTYear3,Zone1ConvergenceValueYear3,IF(AND(SampleDfTYear3[[#This Row],[Sample DfT]]&gt;Zone2ConvergenceDfTYear3,SampleDfTYear3[[#This Row],[Sample DfT]]&lt;=Zone1ConvergenceDfTYear3),Zone2ConvergenceValueYear3+(SampleDfTYear3[[#This Row],[Sample DfT]]-Zone2ConvergenceDfTYear3)*(Zone1ConvergenceValueYear3-Zone2ConvergenceValueYear3)/(Zone1ConvergenceDfTYear3-Zone2ConvergenceDfTYear3),IF(AND(SampleDfTYear3[[#This Row],[Sample DfT]]&gt;Zone3ConvergenceDfTYear3,SampleDfTYear3[[#This Row],[Sample DfT]]&lt;=Zone2ConvergenceDfTYear3),Zone3ConvergenceValueYear3+(SampleDfTYear3[[#This Row],[Sample DfT]]-Zone3ConvergenceDfTYear3)*(Zone2ConvergenceValueYear3-Zone3ConvergenceValueYear3)/(Zone2ConvergenceDfTYear3-Zone3ConvergenceDfTYear3),IF(AND(SampleDfTYear3[[#This Row],[Sample DfT]]&gt;Zone4ConvergenceDfTYear3,SampleDfTYear3[[#This Row],[Sample DfT]]&lt;=Zone3ConvergenceDfTYear3),Zone4ConvergenceValueYear3+(SampleDfTYear3[[#This Row],[Sample DfT]]-Zone4ConvergenceDfTYear3)*(Zone3ConvergenceValueYear3-Zone4ConvergenceValueYear3)/(Zone3ConvergenceDfTYear3-Zone4ConvergenceDfTYear3),IF(SampleDfTYear3[[#This Row],[Sample DfT]]&lt;=Zone5ConvergenceDfTYear3,Zone5ConvergenceValueYear3,"ERROR")))))</f>
        <v>5.0000000000000001E-3</v>
      </c>
    </row>
  </sheetData>
  <dataValidations count="1">
    <dataValidation type="list" allowBlank="1" showInputMessage="1" showErrorMessage="1" sqref="K12 E12 H12" xr:uid="{D67F325D-3D05-4C47-84CB-098FE1FA65CE}">
      <formula1>"1,2,3"</formula1>
    </dataValidation>
  </dataValidations>
  <pageMargins left="0.25" right="0.25" top="0.75" bottom="0.75" header="0.3" footer="0.3"/>
  <pageSetup paperSize="9" scale="65" orientation="landscape" horizontalDpi="90" verticalDpi="90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2A0A948A1DF4590B532C1823DE513" ma:contentTypeVersion="23" ma:contentTypeDescription="Create a new document." ma:contentTypeScope="" ma:versionID="eab3dad83e5b880ee44d69564f9cad99">
  <xsd:schema xmlns:xsd="http://www.w3.org/2001/XMLSchema" xmlns:xs="http://www.w3.org/2001/XMLSchema" xmlns:p="http://schemas.microsoft.com/office/2006/metadata/properties" xmlns:ns2="95109afe-48bb-45fc-924c-91843d29e86c" xmlns:ns3="bbb1cdd1-cf5a-48b9-b14b-3d868fa48288" targetNamespace="http://schemas.microsoft.com/office/2006/metadata/properties" ma:root="true" ma:fieldsID="e05e7f10b31146700041d9d896a256c5" ns2:_="" ns3:_="">
    <xsd:import namespace="95109afe-48bb-45fc-924c-91843d29e86c"/>
    <xsd:import namespace="bbb1cdd1-cf5a-48b9-b14b-3d868fa48288"/>
    <xsd:element name="properties">
      <xsd:complexType>
        <xsd:sequence>
          <xsd:element name="documentManagement">
            <xsd:complexType>
              <xsd:all>
                <xsd:element ref="ns2:WorkingLead" minOccurs="0"/>
                <xsd:element ref="ns2:AnalysisandInsightforFinance" minOccurs="0"/>
                <xsd:element ref="ns2:Review_x0020_Dat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09afe-48bb-45fc-924c-91843d29e86c" elementFormDefault="qualified">
    <xsd:import namespace="http://schemas.microsoft.com/office/2006/documentManagement/types"/>
    <xsd:import namespace="http://schemas.microsoft.com/office/infopath/2007/PartnerControls"/>
    <xsd:element name="WorkingLead" ma:index="5" nillable="true" ma:displayName="Working Lead" ma:description="&#10;" ma:list="UserInfo" ma:SearchPeopleOnly="false" ma:SharePointGroup="0" ma:internalName="WorkingLead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alysisandInsightforFinance" ma:index="6" nillable="true" ma:displayName="AnalysisandInsightforFinance" ma:list="UserInfo" ma:SharePointGroup="0" ma:internalName="AnalysisandInsightforFinanc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_x0020_Date" ma:index="7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1cdd1-cf5a-48b9-b14b-3d868fa48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21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5" nillable="true" ma:displayName="Taxonomy Catch All Column" ma:hidden="true" ma:list="{b87fcb59-3518-4cc0-ba6a-4520f0c3fe3b}" ma:internalName="TaxCatchAll" ma:showField="CatchAllData" ma:web="bbb1cdd1-cf5a-48b9-b14b-3d868fa48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isandInsightforFinance xmlns="95109afe-48bb-45fc-924c-91843d29e86c">
      <UserInfo>
        <DisplayName/>
        <AccountId xsi:nil="true"/>
        <AccountType/>
      </UserInfo>
    </AnalysisandInsightforFinance>
    <WorkingLead xmlns="95109afe-48bb-45fc-924c-91843d29e86c">
      <UserInfo>
        <DisplayName/>
        <AccountId xsi:nil="true"/>
        <AccountType/>
      </UserInfo>
    </WorkingLead>
    <Review_x0020_Date xmlns="95109afe-48bb-45fc-924c-91843d29e86c" xsi:nil="true"/>
    <TaxCatchAll xmlns="bbb1cdd1-cf5a-48b9-b14b-3d868fa48288" xsi:nil="true"/>
    <_ip_UnifiedCompliancePolicyUIAction xmlns="bbb1cdd1-cf5a-48b9-b14b-3d868fa48288" xsi:nil="true"/>
    <_ip_UnifiedCompliancePolicyProperties xmlns="bbb1cdd1-cf5a-48b9-b14b-3d868fa48288" xsi:nil="true"/>
    <lcf76f155ced4ddcb4097134ff3c332f xmlns="95109afe-48bb-45fc-924c-91843d29e8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678E22-C6BE-478B-A398-8413CF510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09afe-48bb-45fc-924c-91843d29e86c"/>
    <ds:schemaRef ds:uri="bbb1cdd1-cf5a-48b9-b14b-3d868fa4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2BAB73-2BDC-450C-A44D-71EEBD711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306E48-6B52-4154-8EC5-9FBFF2D94D9D}">
  <ds:schemaRefs>
    <ds:schemaRef ds:uri="95109afe-48bb-45fc-924c-91843d29e86c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bbb1cdd1-cf5a-48b9-b14b-3d868fa48288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68</vt:i4>
      </vt:variant>
    </vt:vector>
  </HeadingPairs>
  <TitlesOfParts>
    <vt:vector size="74" baseType="lpstr">
      <vt:lpstr>notes</vt:lpstr>
      <vt:lpstr>convergence_2627</vt:lpstr>
      <vt:lpstr>convergence_2728</vt:lpstr>
      <vt:lpstr>convergence_2829</vt:lpstr>
      <vt:lpstr>baseline_adjustments_2627</vt:lpstr>
      <vt:lpstr>glidepath_parameters</vt:lpstr>
      <vt:lpstr>glidepath_parameters!AvailableEnvelopeYear0</vt:lpstr>
      <vt:lpstr>glidepath_parameters!AvailableEnvelopeYear1</vt:lpstr>
      <vt:lpstr>glidepath_parameters!AvailableEnvelopeYear2</vt:lpstr>
      <vt:lpstr>glidepath_parameters!AvailableEnvelopeYear3</vt:lpstr>
      <vt:lpstr>glidepath_parameters!BalanceYear1</vt:lpstr>
      <vt:lpstr>BalanceYear2</vt:lpstr>
      <vt:lpstr>BalanceYear3</vt:lpstr>
      <vt:lpstr>glidepath_parameters!BaseGrowthSelectorYear1</vt:lpstr>
      <vt:lpstr>glidepath_parameters!BaseGrowthSelectorYear2</vt:lpstr>
      <vt:lpstr>glidepath_parameters!BaseGrowthSelectorYear3</vt:lpstr>
      <vt:lpstr>glidepath_parameters!BaselinesTotalYear0</vt:lpstr>
      <vt:lpstr>glidepath_parameters!BaselinesTotalYear1</vt:lpstr>
      <vt:lpstr>glidepath_parameters!BaselinesTotalYear2</vt:lpstr>
      <vt:lpstr>glidepath_parameters!BaselinesTotalYear3</vt:lpstr>
      <vt:lpstr>glidepath_parameters!EnvelopeGapYear0</vt:lpstr>
      <vt:lpstr>glidepath_parameters!EnvelopeGapYear1</vt:lpstr>
      <vt:lpstr>EnvelopeGapYear2</vt:lpstr>
      <vt:lpstr>EnvelopeGapYear3</vt:lpstr>
      <vt:lpstr>glidepath_parameters!ERFCore_Year0</vt:lpstr>
      <vt:lpstr>glidepath_parameters!GlidepathEnvelopeYear0</vt:lpstr>
      <vt:lpstr>glidepath_parameters!GlidepathEnvelopeYear1</vt:lpstr>
      <vt:lpstr>glidepath_parameters!GlidepathEnvelopeYear2</vt:lpstr>
      <vt:lpstr>glidepath_parameters!GlidepathEnvelopeYear3</vt:lpstr>
      <vt:lpstr>glidepath_parameters!GrowthBeforeConvergenceYear1</vt:lpstr>
      <vt:lpstr>glidepath_parameters!GrowthBeforeConvergenceYear2</vt:lpstr>
      <vt:lpstr>glidepath_parameters!GrowthBeforeConvergenceYear3</vt:lpstr>
      <vt:lpstr>baseline_adjustments_2627!Print_Area</vt:lpstr>
      <vt:lpstr>convergence_2627!Print_Area</vt:lpstr>
      <vt:lpstr>convergence_2728!Print_Area</vt:lpstr>
      <vt:lpstr>convergence_2829!Print_Area</vt:lpstr>
      <vt:lpstr>glidepath_parameters!Print_Area</vt:lpstr>
      <vt:lpstr>glidepath_parameters!WeightedPopGrowthYear1</vt:lpstr>
      <vt:lpstr>glidepath_parameters!WeightedPopGrowthYear2</vt:lpstr>
      <vt:lpstr>glidepath_parameters!WeightedPopGrowthYear3</vt:lpstr>
      <vt:lpstr>glidepath_parameters!WeightedPopYear0</vt:lpstr>
      <vt:lpstr>glidepath_parameters!WeightedPopYear1</vt:lpstr>
      <vt:lpstr>glidepath_parameters!WeightedPopYear2</vt:lpstr>
      <vt:lpstr>glidepath_parameters!WeightedPopYear3</vt:lpstr>
      <vt:lpstr>glidepath_parameters!Zone1ConvergenceDfTYear1</vt:lpstr>
      <vt:lpstr>glidepath_parameters!Zone1ConvergenceDfTYear2</vt:lpstr>
      <vt:lpstr>glidepath_parameters!Zone1ConvergenceDfTYear3</vt:lpstr>
      <vt:lpstr>glidepath_parameters!Zone1ConvergenceValueYear1</vt:lpstr>
      <vt:lpstr>glidepath_parameters!Zone1ConvergenceValueYear2</vt:lpstr>
      <vt:lpstr>glidepath_parameters!Zone1ConvergenceValueYear3</vt:lpstr>
      <vt:lpstr>glidepath_parameters!Zone2ConvergenceDfTYear1</vt:lpstr>
      <vt:lpstr>glidepath_parameters!Zone2ConvergenceDfTYear2</vt:lpstr>
      <vt:lpstr>glidepath_parameters!Zone2ConvergenceDfTYear3</vt:lpstr>
      <vt:lpstr>glidepath_parameters!Zone2ConvergenceValueYear1</vt:lpstr>
      <vt:lpstr>glidepath_parameters!Zone2ConvergenceValueYear2</vt:lpstr>
      <vt:lpstr>glidepath_parameters!Zone2ConvergenceValueYear3</vt:lpstr>
      <vt:lpstr>glidepath_parameters!Zone3ConvergenceDfTYear1</vt:lpstr>
      <vt:lpstr>glidepath_parameters!Zone3ConvergenceDfTYear2</vt:lpstr>
      <vt:lpstr>glidepath_parameters!Zone3ConvergenceDfTYear3</vt:lpstr>
      <vt:lpstr>glidepath_parameters!Zone3ConvergenceValueYear1</vt:lpstr>
      <vt:lpstr>glidepath_parameters!Zone3ConvergenceValueYear2</vt:lpstr>
      <vt:lpstr>glidepath_parameters!Zone3ConvergenceValueYear3</vt:lpstr>
      <vt:lpstr>glidepath_parameters!Zone4ConvergenceDfTYear1</vt:lpstr>
      <vt:lpstr>glidepath_parameters!Zone4ConvergenceDfTYear2</vt:lpstr>
      <vt:lpstr>glidepath_parameters!Zone4ConvergenceDfTYear3</vt:lpstr>
      <vt:lpstr>glidepath_parameters!Zone4ConvergenceValueYear1</vt:lpstr>
      <vt:lpstr>glidepath_parameters!Zone4ConvergenceValueYear2</vt:lpstr>
      <vt:lpstr>glidepath_parameters!Zone4ConvergenceValueYear3</vt:lpstr>
      <vt:lpstr>glidepath_parameters!Zone5ConvergenceDfTYear1</vt:lpstr>
      <vt:lpstr>glidepath_parameters!Zone5ConvergenceDfTYear2</vt:lpstr>
      <vt:lpstr>glidepath_parameters!Zone5ConvergenceDfTYear3</vt:lpstr>
      <vt:lpstr>glidepath_parameters!Zone5ConvergenceValueYear1</vt:lpstr>
      <vt:lpstr>glidepath_parameters!Zone5ConvergenceValueYear2</vt:lpstr>
      <vt:lpstr>glidepath_parameters!Zone5ConvergenceValueYear3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Samuel Leat</dc:creator>
  <cp:lastModifiedBy>ROSS, Heather (NHS ENGLAND)</cp:lastModifiedBy>
  <cp:lastPrinted>2025-01-23T15:55:09Z</cp:lastPrinted>
  <dcterms:created xsi:type="dcterms:W3CDTF">2022-07-27T11:49:35Z</dcterms:created>
  <dcterms:modified xsi:type="dcterms:W3CDTF">2025-12-16T13:22:51Z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0x01010023F2A0A948A1DF4590B532C1823DE513</vt:lpwstr>
  </property>
  <property fmtid="{D5CDD505-2E9C-101B-9397-08002B2CF9AE}" pid="3" name="Order">
    <vt:r8>10610400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