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.sharepoint.com/sites/CFO/sf/sfp/ResLib/AIF/Allocations/Allocation years/2026-27/Publications/Workbooks/"/>
    </mc:Choice>
  </mc:AlternateContent>
  <xr:revisionPtr revIDLastSave="5900" documentId="13_ncr:1_{5485D548-4D9E-47A2-A3B9-B7838AAEDE55}" xr6:coauthVersionLast="47" xr6:coauthVersionMax="47" xr10:uidLastSave="{DA61BBDE-E212-41AF-A705-2FCD5C333949}"/>
  <bookViews>
    <workbookView xWindow="-120" yWindow="-120" windowWidth="29040" windowHeight="15720" activeTab="1" xr2:uid="{DBC559A9-46B1-4332-B7C0-D91A9EAE4049}"/>
  </bookViews>
  <sheets>
    <sheet name="notes" sheetId="24" r:id="rId1"/>
    <sheet name="waterfalls" sheetId="13" r:id="rId2"/>
    <sheet name="background" sheetId="34" r:id="rId3"/>
    <sheet name="Hidden sheets &gt;&gt;&gt;" sheetId="25" state="hidden" r:id="rId4"/>
    <sheet name="graph data" sheetId="12" state="hidden" r:id="rId5"/>
    <sheet name="calculation2" sheetId="57" state="hidden" r:id="rId6"/>
    <sheet name="model 2 target" sheetId="59" state="hidden" r:id="rId7"/>
    <sheet name="pop2526" sheetId="44" state="hidden" r:id="rId8"/>
    <sheet name="imd19" sheetId="46" state="hidden" r:id="rId9"/>
  </sheets>
  <definedNames>
    <definedName name="____net1" localSheetId="8" hidden="1">{"NET",#N/A,FALSE,"401C11"}</definedName>
    <definedName name="____net1" localSheetId="0" hidden="1">{"NET",#N/A,FALSE,"401C11"}</definedName>
    <definedName name="____net1" hidden="1">{"NET",#N/A,FALSE,"401C11"}</definedName>
    <definedName name="__123Graph_A" localSheetId="0" hidden="1">#REF!</definedName>
    <definedName name="__123Graph_A" hidden="1">#REF!</definedName>
    <definedName name="__123Graph_B" localSheetId="0" hidden="1">#REF!</definedName>
    <definedName name="__123Graph_B" hidden="1">#REF!</definedName>
    <definedName name="__123Graph_C" hidden="1">#REF!</definedName>
    <definedName name="__123Graph_X" hidden="1">#REF!</definedName>
    <definedName name="__net1" localSheetId="8" hidden="1">{"NET",#N/A,FALSE,"401C11"}</definedName>
    <definedName name="__net1" localSheetId="0" hidden="1">{"NET",#N/A,FALSE,"401C11"}</definedName>
    <definedName name="__net1" hidden="1">{"NET",#N/A,FALSE,"401C11"}</definedName>
    <definedName name="_1_0__123Grap" hidden="1">#REF!</definedName>
    <definedName name="_1_123Grap" localSheetId="0" hidden="1">#REF!</definedName>
    <definedName name="_1_123Grap" hidden="1">#REF!</definedName>
    <definedName name="_123Graph_A_1" hidden="1">#REF!</definedName>
    <definedName name="_123Graph_B_1" hidden="1">#REF!</definedName>
    <definedName name="_2_0__123Grap" hidden="1">#REF!</definedName>
    <definedName name="_2_123Grap" localSheetId="0" hidden="1">#REF!</definedName>
    <definedName name="_2_123Grap" hidden="1">#REF!</definedName>
    <definedName name="_3_0_S" localSheetId="0" hidden="1">#REF!</definedName>
    <definedName name="_3_0_S" hidden="1">#REF!</definedName>
    <definedName name="_3_123Grap" localSheetId="0" hidden="1">#REF!</definedName>
    <definedName name="_3_123Grap" hidden="1">#REF!</definedName>
    <definedName name="_34_123Grap" localSheetId="0" hidden="1">#REF!</definedName>
    <definedName name="_34_123Grap" hidden="1">#REF!</definedName>
    <definedName name="_42S" localSheetId="0" hidden="1">#REF!</definedName>
    <definedName name="_42S" hidden="1">#REF!</definedName>
    <definedName name="_4S" localSheetId="0" hidden="1">#REF!</definedName>
    <definedName name="_4S" hidden="1">#REF!</definedName>
    <definedName name="_5_0__123Grap" hidden="1">#REF!</definedName>
    <definedName name="_6_0_S" localSheetId="0" hidden="1">#REF!</definedName>
    <definedName name="_6_0_S" hidden="1">#REF!</definedName>
    <definedName name="_6_123Grap" localSheetId="0" hidden="1">#REF!</definedName>
    <definedName name="_6_123Grap" hidden="1">#REF!</definedName>
    <definedName name="_8_123Grap" hidden="1">#REF!</definedName>
    <definedName name="_8S" hidden="1">#REF!</definedName>
    <definedName name="_AMO_UniqueIdentifier" localSheetId="0" hidden="1">"'fae9f4c5-50d1-450b-8d5d-61afb6336b01'"</definedName>
    <definedName name="_AMO_UniqueIdentifier" hidden="1">"'95855f14-3708-42be-827a-67de891e7598'"</definedName>
    <definedName name="_AMO_UniqueIdentifier2" hidden="1">"'f6a48cb9-158b-447f-a1b7-2ab5a8bc2aae'"</definedName>
    <definedName name="_Key1" localSheetId="0" hidden="1">#REF!</definedName>
    <definedName name="_Key1" hidden="1">#REF!</definedName>
    <definedName name="_net1" localSheetId="8" hidden="1">{"NET",#N/A,FALSE,"401C11"}</definedName>
    <definedName name="_net1" localSheetId="0" hidden="1">{"NET",#N/A,FALSE,"401C11"}</definedName>
    <definedName name="_net1" hidden="1">{"NET",#N/A,FALSE,"401C11"}</definedName>
    <definedName name="_Order1" hidden="1">0</definedName>
    <definedName name="_Sort" hidden="1">#REF!</definedName>
    <definedName name="_xlcn.WorksheetConnection_findCCGslikeminesimilar10andclustersApril2018testv5combinedAsian.xlsxTable191" localSheetId="0" hidden="1">Table19</definedName>
    <definedName name="_xlcn.WorksheetConnection_findCCGslikeminesimilar10andclustersApril2018testv5combinedAsian.xlsxTable191" hidden="1">Table19</definedName>
    <definedName name="_xlcn.WorksheetConnection_findCCGslikeminesimilar10andclustersApril2018testv5combinedAsian.xlsxTable201" localSheetId="0" hidden="1">Table20</definedName>
    <definedName name="_xlcn.WorksheetConnection_findCCGslikeminesimilar10andclustersApril2018testv5combinedAsian.xlsxTable201" hidden="1">Table20</definedName>
    <definedName name="a" localSheetId="8" hidden="1">{"CHARGE",#N/A,FALSE,"401C11"}</definedName>
    <definedName name="a" localSheetId="0" hidden="1">{"CHARGE",#N/A,FALSE,"401C11"}</definedName>
    <definedName name="a" hidden="1">{"CHARGE",#N/A,FALSE,"401C11"}</definedName>
    <definedName name="aa" localSheetId="8" hidden="1">{"CHARGE",#N/A,FALSE,"401C11"}</definedName>
    <definedName name="aa" localSheetId="0" hidden="1">{"CHARGE",#N/A,FALSE,"401C11"}</definedName>
    <definedName name="aa" hidden="1">{"CHARGE",#N/A,FALSE,"401C11"}</definedName>
    <definedName name="aaa" localSheetId="8" hidden="1">{"CHARGE",#N/A,FALSE,"401C11"}</definedName>
    <definedName name="aaa" localSheetId="0" hidden="1">{"CHARGE",#N/A,FALSE,"401C11"}</definedName>
    <definedName name="aaa" hidden="1">{"CHARGE",#N/A,FALSE,"401C11"}</definedName>
    <definedName name="aaaa" localSheetId="8" hidden="1">{"CHARGE",#N/A,FALSE,"401C11"}</definedName>
    <definedName name="aaaa" localSheetId="0" hidden="1">{"CHARGE",#N/A,FALSE,"401C11"}</definedName>
    <definedName name="aaaa" hidden="1">{"CHARGE",#N/A,FALSE,"401C11"}</definedName>
    <definedName name="abc" localSheetId="8" hidden="1">{"NET",#N/A,FALSE,"401C11"}</definedName>
    <definedName name="abc" localSheetId="0" hidden="1">{"NET",#N/A,FALSE,"401C11"}</definedName>
    <definedName name="abc" hidden="1">{"NET",#N/A,FALSE,"401C11"}</definedName>
    <definedName name="Act" localSheetId="0" hidden="1">{#N/A,#N/A,TRUE,"Cover sheet";#N/A,#N/A,TRUE,"Subsector summary 1";#N/A,#N/A,TRUE,"Subsector summary 2";#N/A,#N/A,TRUE,"MOP variances in the month";#N/A,#N/A,TRUE,"MOP variances YTD and FY";#N/A,#N/A,TRUE,"Sensitivities To Mop LE";#N/A,#N/A,TRUE,"Sensitivities to Bud";#N/A,#N/A,TRUE,"Trend analysis by contract";#N/A,#N/A,TRUE,"Debtors Analysis";#N/A,#N/A,TRUE,"Provisions Held";#N/A,#N/A,TRUE,"Commentary";#N/A,#N/A,TRUE,"Integration memo";#N/A,#N/A,TRUE,"Procurement";#N/A,#N/A,TRUE,"Appendix divider";#N/A,#N/A,TRUE,"Chepstow 1";#N/A,#N/A,TRUE,"Chepstow 2";#N/A,#N/A,TRUE,"Didcot 1";#N/A,#N/A,TRUE,"Didcot 2";#N/A,#N/A,TRUE,"Strood 1";#N/A,#N/A,TRUE,"Strood 2";#N/A,#N/A,TRUE,"Thurrock 1";#N/A,#N/A,TRUE,"Thurrock 2";#N/A,#N/A,TRUE,"New B 1";#N/A,#N/A,TRUE,"New B 2";#N/A,#N/A,TRUE,"Fastway 1";#N/A,#N/A,TRUE,"Fastway 2";#N/A,#N/A,TRUE,"Coventry 1";#N/A,#N/A,TRUE,"Coventry 2";#N/A,#N/A,TRUE,"Central 1";#N/A,#N/A,TRUE,"Central 2";#N/A,#N/A,TRUE,"MMA "}</definedName>
    <definedName name="Act" hidden="1">{#N/A,#N/A,TRUE,"Cover sheet";#N/A,#N/A,TRUE,"Subsector summary 1";#N/A,#N/A,TRUE,"Subsector summary 2";#N/A,#N/A,TRUE,"MOP variances in the month";#N/A,#N/A,TRUE,"MOP variances YTD and FY";#N/A,#N/A,TRUE,"Sensitivities To Mop LE";#N/A,#N/A,TRUE,"Sensitivities to Bud";#N/A,#N/A,TRUE,"Trend analysis by contract";#N/A,#N/A,TRUE,"Debtors Analysis";#N/A,#N/A,TRUE,"Provisions Held";#N/A,#N/A,TRUE,"Commentary";#N/A,#N/A,TRUE,"Integration memo";#N/A,#N/A,TRUE,"Procurement";#N/A,#N/A,TRUE,"Appendix divider";#N/A,#N/A,TRUE,"Chepstow 1";#N/A,#N/A,TRUE,"Chepstow 2";#N/A,#N/A,TRUE,"Didcot 1";#N/A,#N/A,TRUE,"Didcot 2";#N/A,#N/A,TRUE,"Strood 1";#N/A,#N/A,TRUE,"Strood 2";#N/A,#N/A,TRUE,"Thurrock 1";#N/A,#N/A,TRUE,"Thurrock 2";#N/A,#N/A,TRUE,"New B 1";#N/A,#N/A,TRUE,"New B 2";#N/A,#N/A,TRUE,"Fastway 1";#N/A,#N/A,TRUE,"Fastway 2";#N/A,#N/A,TRUE,"Coventry 1";#N/A,#N/A,TRUE,"Coventry 2";#N/A,#N/A,TRUE,"Central 1";#N/A,#N/A,TRUE,"Central 2";#N/A,#N/A,TRUE,"MMA "}</definedName>
    <definedName name="adbr" localSheetId="8" hidden="1">{"CHARGE",#N/A,FALSE,"401C11"}</definedName>
    <definedName name="adbr" localSheetId="0" hidden="1">{"CHARGE",#N/A,FALSE,"401C11"}</definedName>
    <definedName name="adbr" hidden="1">{"CHARGE",#N/A,FALSE,"401C11"}</definedName>
    <definedName name="Area" hidden="1">#REF!</definedName>
    <definedName name="b" localSheetId="8" hidden="1">{"CHARGE",#N/A,FALSE,"401C11"}</definedName>
    <definedName name="b" localSheetId="0" hidden="1">{"CHARGE",#N/A,FALSE,"401C11"}</definedName>
    <definedName name="b" hidden="1">{"CHARGE",#N/A,FALSE,"401C11"}</definedName>
    <definedName name="BMGHIndex" hidden="1">"O"</definedName>
    <definedName name="bn" localSheetId="0" hidden="1">#REF!</definedName>
    <definedName name="bn" hidden="1">#REF!</definedName>
    <definedName name="CapSchemes">OFFSET(#REF!,1,0,COUNTA(#REF!),1)</definedName>
    <definedName name="change1" localSheetId="8" hidden="1">{"CHARGE",#N/A,FALSE,"401C11"}</definedName>
    <definedName name="change1" localSheetId="0" hidden="1">{"CHARGE",#N/A,FALSE,"401C11"}</definedName>
    <definedName name="change1" hidden="1">{"CHARGE",#N/A,FALSE,"401C11"}</definedName>
    <definedName name="charge" localSheetId="8" hidden="1">{"CHARGE",#N/A,FALSE,"401C11"}</definedName>
    <definedName name="charge" localSheetId="0" hidden="1">{"CHARGE",#N/A,FALSE,"401C11"}</definedName>
    <definedName name="charge" hidden="1">{"CHARGE",#N/A,FALSE,"401C11"}</definedName>
    <definedName name="ddd" localSheetId="0" hidden="1">{#N/A,#N/A,FALSE,"Summary";#N/A,#N/A,FALSE,"Retail";#N/A,#N/A,FALSE,"Ret Sensitivity";#N/A,#N/A,FALSE,"Manufacturing";#N/A,#N/A,FALSE,"Man Sensitivity";#N/A,#N/A,FALSE,"Ops UK &amp; I HO";#N/A,#N/A,FALSE,"UK &amp; I HO sensitivity "}</definedName>
    <definedName name="ddd" hidden="1">{#N/A,#N/A,FALSE,"Summary";#N/A,#N/A,FALSE,"Retail";#N/A,#N/A,FALSE,"Ret Sensitivity";#N/A,#N/A,FALSE,"Manufacturing";#N/A,#N/A,FALSE,"Man Sensitivity";#N/A,#N/A,FALSE,"Ops UK &amp; I HO";#N/A,#N/A,FALSE,"UK &amp; I HO sensitivity "}</definedName>
    <definedName name="dog" localSheetId="8" hidden="1">{"NET",#N/A,FALSE,"401C11"}</definedName>
    <definedName name="dog" localSheetId="0" hidden="1">{"NET",#N/A,FALSE,"401C11"}</definedName>
    <definedName name="dog" hidden="1">{"NET",#N/A,FALSE,"401C11"}</definedName>
    <definedName name="EV__LASTREFTIME__" hidden="1">40339.4799074074</definedName>
    <definedName name="Expired" hidden="1">FALSE</definedName>
    <definedName name="Fccg" localSheetId="8">INDIRECT("Threshold!$U$3:$U$"&amp;#REF!)</definedName>
    <definedName name="Fccg">INDIRECT("Threshold!$U$3:$U$"&amp;#REF!)</definedName>
    <definedName name="Fstpccg" localSheetId="8">INDIRECT("Threshold!$S$3:$S$"&amp;#REF!)</definedName>
    <definedName name="Fstpccg">INDIRECT("Threshold!$S$3:$S$"&amp;#REF!)</definedName>
    <definedName name="Fstptrust" localSheetId="8">INDIRECT("Threshold!$W$3:$W$"&amp;#REF!)</definedName>
    <definedName name="Fstptrust">INDIRECT("Threshold!$W$3:$W$"&amp;#REF!)</definedName>
    <definedName name="Ftrust">"INDIRECT(""Threshold!$Y$3:$Y$""&amp;$AH$2)"</definedName>
    <definedName name="gfff" localSheetId="8" hidden="1">{"CHARGE",#N/A,FALSE,"401C11"}</definedName>
    <definedName name="gfff" localSheetId="0" hidden="1">{"CHARGE",#N/A,FALSE,"401C11"}</definedName>
    <definedName name="gfff" hidden="1">{"CHARGE",#N/A,FALSE,"401C11"}</definedName>
    <definedName name="GG" hidden="1">#REF!</definedName>
    <definedName name="gross" localSheetId="8" hidden="1">{"GROSS",#N/A,FALSE,"401C11"}</definedName>
    <definedName name="gross" localSheetId="0" hidden="1">{"GROSS",#N/A,FALSE,"401C11"}</definedName>
    <definedName name="gross" hidden="1">{"GROSS",#N/A,FALSE,"401C11"}</definedName>
    <definedName name="gross1" localSheetId="8" hidden="1">{"GROSS",#N/A,FALSE,"401C11"}</definedName>
    <definedName name="gross1" localSheetId="0" hidden="1">{"GROSS",#N/A,FALSE,"401C11"}</definedName>
    <definedName name="gross1" hidden="1">{"GROSS",#N/A,FALSE,"401C11"}</definedName>
    <definedName name="hasdfjklhklj" localSheetId="8" hidden="1">{"NET",#N/A,FALSE,"401C11"}</definedName>
    <definedName name="hasdfjklhklj" localSheetId="0" hidden="1">{"NET",#N/A,FALSE,"401C11"}</definedName>
    <definedName name="hasdfjklhklj" hidden="1">{"NET",#N/A,FALSE,"401C11"}</definedName>
    <definedName name="help" localSheetId="8" hidden="1">{"CHARGE",#N/A,FALSE,"401C11"}</definedName>
    <definedName name="help" localSheetId="0" hidden="1">{"CHARGE",#N/A,FALSE,"401C11"}</definedName>
    <definedName name="help" hidden="1">{"CHARGE",#N/A,FALSE,"401C11"}</definedName>
    <definedName name="hghghhj" localSheetId="8" hidden="1">{"CHARGE",#N/A,FALSE,"401C11"}</definedName>
    <definedName name="hghghhj" localSheetId="0" hidden="1">{"CHARGE",#N/A,FALSE,"401C11"}</definedName>
    <definedName name="hghghhj" hidden="1">{"CHARGE",#N/A,FALSE,"401C11"}</definedName>
    <definedName name="HTML_CodePage" hidden="1">1252</definedName>
    <definedName name="HTML_Control" localSheetId="8" hidden="1">{"'Trust by name'!$A$6:$E$350","'Trust by name'!$A$1:$D$348"}</definedName>
    <definedName name="HTML_Control" localSheetId="0" hidden="1">{"'Trust by name'!$A$6:$E$350","'Trust by name'!$A$1:$D$348"}</definedName>
    <definedName name="HTML_Control" hidden="1">{"'Trust by name'!$A$6:$E$350","'Trust by name'!$A$1:$D$348"}</definedName>
    <definedName name="HTML_Description" hidden="1">""</definedName>
    <definedName name="HTML_Email" hidden="1">""</definedName>
    <definedName name="HTML_Header" hidden="1">"Trust by name"</definedName>
    <definedName name="HTML_LastUpdate" hidden="1">"22/03/2001"</definedName>
    <definedName name="HTML_LineAfter" hidden="1">FALSE</definedName>
    <definedName name="HTML_LineBefore" hidden="1">FALSE</definedName>
    <definedName name="HTML_Name" hidden="1">"OISIII"</definedName>
    <definedName name="HTML_OBDlg2" hidden="1">TRUE</definedName>
    <definedName name="HTML_OBDlg4" hidden="1">TRUE</definedName>
    <definedName name="HTML_OS" hidden="1">0</definedName>
    <definedName name="HTML_PathFile" hidden="1">"G:\ACTIVITY\HELP\DTPANIC\2001-02\MyHTML.htm"</definedName>
    <definedName name="HTML_Title" hidden="1">"Section 1"</definedName>
    <definedName name="JFELL" localSheetId="0" hidden="1">#REF!</definedName>
    <definedName name="JFELL" hidden="1">#REF!</definedName>
    <definedName name="mbn" hidden="1">#REF!</definedName>
    <definedName name="month">"Mth07"</definedName>
    <definedName name="nb" localSheetId="0" hidden="1">#REF!</definedName>
    <definedName name="nb" hidden="1">#REF!</definedName>
    <definedName name="OISIII" hidden="1">#REF!</definedName>
    <definedName name="Orgs">OFFSET(#REF!,MATCH("start",#REF!,FALSE),,COUNTIFS(#REF!,#REF!),1)</definedName>
    <definedName name="Planning_Year">"2019/20"</definedName>
    <definedName name="PopCache_GL_INTERFACE_REFERENCE7" hidden="1">#REF!</definedName>
    <definedName name="Previous_Year">"2018/19"</definedName>
    <definedName name="Print" localSheetId="0" hidden="1">{#N/A,#N/A,FALSE,"Summary";#N/A,#N/A,FALSE,"Retail";#N/A,#N/A,FALSE,"Ret Sensitivity";#N/A,#N/A,FALSE,"Manufacturing";#N/A,#N/A,FALSE,"Man Sensitivity";#N/A,#N/A,FALSE,"Ops UK &amp; I HO";#N/A,#N/A,FALSE,"UK &amp; I HO sensitivity "}</definedName>
    <definedName name="Print" hidden="1">{#N/A,#N/A,FALSE,"Summary";#N/A,#N/A,FALSE,"Retail";#N/A,#N/A,FALSE,"Ret Sensitivity";#N/A,#N/A,FALSE,"Manufacturing";#N/A,#N/A,FALSE,"Man Sensitivity";#N/A,#N/A,FALSE,"Ops UK &amp; I HO";#N/A,#N/A,FALSE,"UK &amp; I HO sensitivity "}</definedName>
    <definedName name="_xlnm.Print_Area" localSheetId="0">notes!$A$1:$J$48</definedName>
    <definedName name="_xlnm.Print_Area" localSheetId="1">waterfalls!$A$1:$AC$56</definedName>
    <definedName name="Providers" hidden="1">#REF!</definedName>
    <definedName name="qfx" localSheetId="8" hidden="1">{"NET",#N/A,FALSE,"401C11"}</definedName>
    <definedName name="qfx" localSheetId="0" hidden="1">{"NET",#N/A,FALSE,"401C11"}</definedName>
    <definedName name="qfx" hidden="1">{"NET",#N/A,FALSE,"401C11"}</definedName>
    <definedName name="Region">"Y54"</definedName>
    <definedName name="rngComparison3">OFFSET(#REF!,0,0,COUNTA(#REF!)-2,)</definedName>
    <definedName name="rrrr" localSheetId="0" hidden="1">{#N/A,#N/A,FALSE,"Summary";#N/A,#N/A,FALSE,"Retail";#N/A,#N/A,FALSE,"Ret Sensitivity";#N/A,#N/A,FALSE,"Manufacturing";#N/A,#N/A,FALSE,"Man Sensitivity";#N/A,#N/A,FALSE,"Ops UK &amp; I HO";#N/A,#N/A,FALSE,"UK &amp; I HO sensitivity "}</definedName>
    <definedName name="rrrr" hidden="1">{#N/A,#N/A,FALSE,"Summary";#N/A,#N/A,FALSE,"Retail";#N/A,#N/A,FALSE,"Ret Sensitivity";#N/A,#N/A,FALSE,"Manufacturing";#N/A,#N/A,FALSE,"Man Sensitivity";#N/A,#N/A,FALSE,"Ops UK &amp; I HO";#N/A,#N/A,FALSE,"UK &amp; I HO sensitivity "}</definedName>
    <definedName name="rytry" localSheetId="8" hidden="1">{"NET",#N/A,FALSE,"401C11"}</definedName>
    <definedName name="rytry" localSheetId="0" hidden="1">{"NET",#N/A,FALSE,"401C11"}</definedName>
    <definedName name="rytry" hidden="1">{"NET",#N/A,FALSE,"401C11"}</definedName>
    <definedName name="status">"banner"</definedName>
    <definedName name="Table3.4" localSheetId="8" hidden="1">{"CHARGE",#N/A,FALSE,"401C11"}</definedName>
    <definedName name="Table3.4" localSheetId="0" hidden="1">{"CHARGE",#N/A,FALSE,"401C11"}</definedName>
    <definedName name="Table3.4" hidden="1">{"CHARGE",#N/A,FALSE,"401C11"}</definedName>
    <definedName name="TableName">"Dummy"</definedName>
    <definedName name="Test23" localSheetId="8" hidden="1">{"NET",#N/A,FALSE,"401C11"}</definedName>
    <definedName name="Test23" localSheetId="0" hidden="1">{"NET",#N/A,FALSE,"401C11"}</definedName>
    <definedName name="Test23" hidden="1">{"NET",#N/A,FALSE,"401C11"}</definedName>
    <definedName name="UnderLyingCategories">INDIRECT("Tbl_Underlying[Category]")</definedName>
    <definedName name="wert" localSheetId="8" hidden="1">{"GROSS",#N/A,FALSE,"401C11"}</definedName>
    <definedName name="wert" localSheetId="0" hidden="1">{"GROSS",#N/A,FALSE,"401C11"}</definedName>
    <definedName name="wert" hidden="1">{"GROSS",#N/A,FALSE,"401C11"}</definedName>
    <definedName name="wombat" localSheetId="0" hidden="1">#REF!</definedName>
    <definedName name="wombat" hidden="1">#REF!</definedName>
    <definedName name="wrn.CHARGE." localSheetId="8" hidden="1">{"CHARGE",#N/A,FALSE,"401C11"}</definedName>
    <definedName name="wrn.CHARGE." localSheetId="0" hidden="1">{"CHARGE",#N/A,FALSE,"401C11"}</definedName>
    <definedName name="wrn.CHARGE." hidden="1">{"CHARGE",#N/A,FALSE,"401C11"}</definedName>
    <definedName name="wrn.GROSS." localSheetId="8" hidden="1">{"GROSS",#N/A,FALSE,"401C11"}</definedName>
    <definedName name="wrn.GROSS." localSheetId="0" hidden="1">{"GROSS",#N/A,FALSE,"401C11"}</definedName>
    <definedName name="wrn.GROSS." hidden="1">{"GROSS",#N/A,FALSE,"401C11"}</definedName>
    <definedName name="wrn.NET." localSheetId="8" hidden="1">{"NET",#N/A,FALSE,"401C11"}</definedName>
    <definedName name="wrn.NET." localSheetId="0" hidden="1">{"NET",#N/A,FALSE,"401C11"}</definedName>
    <definedName name="wrn.NET." hidden="1">{"NET",#N/A,FALSE,"401C11"}</definedName>
    <definedName name="wrn.Period._.3." localSheetId="0" hidden="1">{#N/A,#N/A,TRUE,"Cover sheet";#N/A,#N/A,TRUE,"Subsector summary 1";#N/A,#N/A,TRUE,"Subsector summary 2";#N/A,#N/A,TRUE,"MOP variances in the month";#N/A,#N/A,TRUE,"MOP variances YTD and FY";#N/A,#N/A,TRUE,"Sensitivities To Mop LE";#N/A,#N/A,TRUE,"Sensitivities to Bud";#N/A,#N/A,TRUE,"Trend analysis by contract";#N/A,#N/A,TRUE,"Debtors Analysis";#N/A,#N/A,TRUE,"Provisions Held";#N/A,#N/A,TRUE,"Commentary";#N/A,#N/A,TRUE,"Integration memo";#N/A,#N/A,TRUE,"Procurement";#N/A,#N/A,TRUE,"Appendix divider";#N/A,#N/A,TRUE,"Chepstow 1";#N/A,#N/A,TRUE,"Chepstow 2";#N/A,#N/A,TRUE,"Didcot 1";#N/A,#N/A,TRUE,"Didcot 2";#N/A,#N/A,TRUE,"Strood 1";#N/A,#N/A,TRUE,"Strood 2";#N/A,#N/A,TRUE,"Thurrock 1";#N/A,#N/A,TRUE,"Thurrock 2";#N/A,#N/A,TRUE,"New B 1";#N/A,#N/A,TRUE,"New B 2";#N/A,#N/A,TRUE,"Fastway 1";#N/A,#N/A,TRUE,"Fastway 2";#N/A,#N/A,TRUE,"Coventry 1";#N/A,#N/A,TRUE,"Coventry 2";#N/A,#N/A,TRUE,"Central 1";#N/A,#N/A,TRUE,"Central 2";#N/A,#N/A,TRUE,"MMA "}</definedName>
    <definedName name="wrn.Period._.3." hidden="1">{#N/A,#N/A,TRUE,"Cover sheet";#N/A,#N/A,TRUE,"Subsector summary 1";#N/A,#N/A,TRUE,"Subsector summary 2";#N/A,#N/A,TRUE,"MOP variances in the month";#N/A,#N/A,TRUE,"MOP variances YTD and FY";#N/A,#N/A,TRUE,"Sensitivities To Mop LE";#N/A,#N/A,TRUE,"Sensitivities to Bud";#N/A,#N/A,TRUE,"Trend analysis by contract";#N/A,#N/A,TRUE,"Debtors Analysis";#N/A,#N/A,TRUE,"Provisions Held";#N/A,#N/A,TRUE,"Commentary";#N/A,#N/A,TRUE,"Integration memo";#N/A,#N/A,TRUE,"Procurement";#N/A,#N/A,TRUE,"Appendix divider";#N/A,#N/A,TRUE,"Chepstow 1";#N/A,#N/A,TRUE,"Chepstow 2";#N/A,#N/A,TRUE,"Didcot 1";#N/A,#N/A,TRUE,"Didcot 2";#N/A,#N/A,TRUE,"Strood 1";#N/A,#N/A,TRUE,"Strood 2";#N/A,#N/A,TRUE,"Thurrock 1";#N/A,#N/A,TRUE,"Thurrock 2";#N/A,#N/A,TRUE,"New B 1";#N/A,#N/A,TRUE,"New B 2";#N/A,#N/A,TRUE,"Fastway 1";#N/A,#N/A,TRUE,"Fastway 2";#N/A,#N/A,TRUE,"Coventry 1";#N/A,#N/A,TRUE,"Coventry 2";#N/A,#N/A,TRUE,"Central 1";#N/A,#N/A,TRUE,"Central 2";#N/A,#N/A,TRUE,"MMA "}</definedName>
    <definedName name="wrn.printall." localSheetId="0" hidden="1">{#N/A,#N/A,FALSE,"Summary";#N/A,#N/A,FALSE,"Retail";#N/A,#N/A,FALSE,"Ret Sensitivity";#N/A,#N/A,FALSE,"Manufacturing";#N/A,#N/A,FALSE,"Man Sensitivity";#N/A,#N/A,FALSE,"Ops UK &amp; I HO";#N/A,#N/A,FALSE,"UK &amp; I HO sensitivity "}</definedName>
    <definedName name="wrn.printall." hidden="1">{#N/A,#N/A,FALSE,"Summary";#N/A,#N/A,FALSE,"Retail";#N/A,#N/A,FALSE,"Ret Sensitivity";#N/A,#N/A,FALSE,"Manufacturing";#N/A,#N/A,FALSE,"Man Sensitivity";#N/A,#N/A,FALSE,"Ops UK &amp; I HO";#N/A,#N/A,FALSE,"UK &amp; I HO sensitivity "}</definedName>
    <definedName name="Xrange" localSheetId="8">INDIRECT("Threshold!$AB$3:$AB$"&amp;#REF!)</definedName>
    <definedName name="Xrange">INDIRECT("Threshold!$AB$3:$AB$"&amp;#REF!)</definedName>
    <definedName name="xx" localSheetId="0" hidden="1">{#N/A,#N/A,FALSE,"Summary";#N/A,#N/A,FALSE,"Retail";#N/A,#N/A,FALSE,"Ret Sensitivity";#N/A,#N/A,FALSE,"Manufacturing";#N/A,#N/A,FALSE,"Man Sensitivity";#N/A,#N/A,FALSE,"Ops UK &amp; I HO";#N/A,#N/A,FALSE,"UK &amp; I HO sensitivity "}</definedName>
    <definedName name="xx" hidden="1">{#N/A,#N/A,FALSE,"Summary";#N/A,#N/A,FALSE,"Retail";#N/A,#N/A,FALSE,"Ret Sensitivity";#N/A,#N/A,FALSE,"Manufacturing";#N/A,#N/A,FALSE,"Man Sensitivity";#N/A,#N/A,FALSE,"Ops UK &amp; I HO";#N/A,#N/A,FALSE,"UK &amp; I HO sensitivity "}</definedName>
    <definedName name="xxx" localSheetId="8" hidden="1">{"CHARGE",#N/A,FALSE,"401C11"}</definedName>
    <definedName name="xxx" localSheetId="0" hidden="1">{"CHARGE",#N/A,FALSE,"401C11"}</definedName>
    <definedName name="xxx" hidden="1">{"CHARGE",#N/A,FALSE,"401C11"}</definedName>
    <definedName name="Yccg" localSheetId="8">INDIRECT("Threshold!$AD$3:$AD$"&amp;#REF!)</definedName>
    <definedName name="Yccg">INDIRECT("Threshold!$AD$3:$AD$"&amp;#REF!)</definedName>
    <definedName name="Ytrust" localSheetId="8">INDIRECT("Threshold!$AE$3:$AE$"&amp;#REF!)</definedName>
    <definedName name="Ytrust">INDIRECT("Threshold!$AE$3:$AE$"&amp;#REF!)</definedName>
    <definedName name="yyy" localSheetId="8" hidden="1">{"GROSS",#N/A,FALSE,"401C11"}</definedName>
    <definedName name="yyy" localSheetId="0" hidden="1">{"GROSS",#N/A,FALSE,"401C11"}</definedName>
    <definedName name="yyy" hidden="1">{"GROSS",#N/A,FALSE,"401C11"}</definedName>
    <definedName name="zzz" localSheetId="8" hidden="1">{"NET",#N/A,FALSE,"401C11"}</definedName>
    <definedName name="zzz" localSheetId="0" hidden="1">{"NET",#N/A,FALSE,"401C11"}</definedName>
    <definedName name="zzz" hidden="1">{"NET",#N/A,FALSE,"401C11"}</definedName>
  </definedNames>
  <calcPr calcId="191028" iterate="1" iterateCount="1000" iterateDelta="9.9999999999999995E-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3" l="1"/>
  <c r="AT44" i="57" l="1"/>
  <c r="AE44" i="57"/>
  <c r="AG44" i="57" s="1"/>
  <c r="Y44" i="57"/>
  <c r="Z44" i="57" s="1"/>
  <c r="U44" i="57"/>
  <c r="Q44" i="57"/>
  <c r="R44" i="57" s="1"/>
  <c r="M44" i="57"/>
  <c r="N44" i="57" s="1"/>
  <c r="I44" i="57"/>
  <c r="J44" i="57" s="1"/>
  <c r="C44" i="57"/>
  <c r="F44" i="57" s="1"/>
  <c r="AT43" i="57"/>
  <c r="AA43" i="57"/>
  <c r="AC43" i="57" s="1"/>
  <c r="AD43" i="57" s="1"/>
  <c r="Y43" i="57"/>
  <c r="Z43" i="57" s="1"/>
  <c r="U43" i="57"/>
  <c r="Q43" i="57"/>
  <c r="M43" i="57"/>
  <c r="I43" i="57"/>
  <c r="C43" i="57"/>
  <c r="F43" i="57" s="1"/>
  <c r="AT42" i="57"/>
  <c r="AA42" i="57"/>
  <c r="AC42" i="57" s="1"/>
  <c r="AD42" i="57" s="1"/>
  <c r="Y42" i="57"/>
  <c r="Z42" i="57" s="1"/>
  <c r="V42" i="57"/>
  <c r="U42" i="57"/>
  <c r="Q42" i="57"/>
  <c r="R42" i="57" s="1"/>
  <c r="M42" i="57"/>
  <c r="I42" i="57"/>
  <c r="C42" i="57"/>
  <c r="F42" i="57" s="1"/>
  <c r="AT41" i="57"/>
  <c r="Y41" i="57"/>
  <c r="U41" i="57"/>
  <c r="Q41" i="57"/>
  <c r="M41" i="57"/>
  <c r="N41" i="57" s="1"/>
  <c r="I41" i="57"/>
  <c r="J41" i="57" s="1"/>
  <c r="C41" i="57"/>
  <c r="F41" i="57" s="1"/>
  <c r="AT40" i="57"/>
  <c r="AE40" i="57"/>
  <c r="AG40" i="57" s="1"/>
  <c r="Y40" i="57"/>
  <c r="Z40" i="57" s="1"/>
  <c r="U40" i="57"/>
  <c r="Q40" i="57"/>
  <c r="V40" i="57" s="1"/>
  <c r="M40" i="57"/>
  <c r="I40" i="57"/>
  <c r="J40" i="57" s="1"/>
  <c r="C40" i="57"/>
  <c r="F40" i="57" s="1"/>
  <c r="AT39" i="57"/>
  <c r="AA39" i="57"/>
  <c r="AC39" i="57" s="1"/>
  <c r="AD39" i="57" s="1"/>
  <c r="Y39" i="57"/>
  <c r="U39" i="57"/>
  <c r="Q39" i="57"/>
  <c r="M39" i="57"/>
  <c r="J39" i="57"/>
  <c r="I39" i="57"/>
  <c r="F39" i="57"/>
  <c r="C39" i="57"/>
  <c r="AT38" i="57"/>
  <c r="AE38" i="57"/>
  <c r="AG38" i="57" s="1"/>
  <c r="Y38" i="57"/>
  <c r="Z38" i="57" s="1"/>
  <c r="U38" i="57"/>
  <c r="V38" i="57" s="1"/>
  <c r="Q38" i="57"/>
  <c r="R38" i="57" s="1"/>
  <c r="M38" i="57"/>
  <c r="I38" i="57"/>
  <c r="C38" i="57"/>
  <c r="F38" i="57" s="1"/>
  <c r="AT37" i="57"/>
  <c r="Y37" i="57"/>
  <c r="Z37" i="57" s="1"/>
  <c r="U37" i="57"/>
  <c r="Q37" i="57"/>
  <c r="M37" i="57"/>
  <c r="I37" i="57"/>
  <c r="C37" i="57"/>
  <c r="F37" i="57" s="1"/>
  <c r="AT36" i="57"/>
  <c r="Y36" i="57"/>
  <c r="U36" i="57"/>
  <c r="Z36" i="57" s="1"/>
  <c r="Q36" i="57"/>
  <c r="R36" i="57" s="1"/>
  <c r="M36" i="57"/>
  <c r="I36" i="57"/>
  <c r="C36" i="57"/>
  <c r="F36" i="57" s="1"/>
  <c r="AT35" i="57"/>
  <c r="Y35" i="57"/>
  <c r="U35" i="57"/>
  <c r="V35" i="57" s="1"/>
  <c r="R35" i="57"/>
  <c r="Q35" i="57"/>
  <c r="M35" i="57"/>
  <c r="N35" i="57" s="1"/>
  <c r="I35" i="57"/>
  <c r="F35" i="57"/>
  <c r="C35" i="57"/>
  <c r="AT34" i="57"/>
  <c r="Y34" i="57"/>
  <c r="Z34" i="57" s="1"/>
  <c r="V34" i="57"/>
  <c r="U34" i="57"/>
  <c r="Q34" i="57"/>
  <c r="R34" i="57" s="1"/>
  <c r="M34" i="57"/>
  <c r="I34" i="57"/>
  <c r="C34" i="57"/>
  <c r="F34" i="57" s="1"/>
  <c r="AT33" i="57"/>
  <c r="AA33" i="57"/>
  <c r="AC33" i="57" s="1"/>
  <c r="AD33" i="57" s="1"/>
  <c r="Y33" i="57"/>
  <c r="U33" i="57"/>
  <c r="V33" i="57" s="1"/>
  <c r="R33" i="57"/>
  <c r="Q33" i="57"/>
  <c r="M33" i="57"/>
  <c r="N33" i="57" s="1"/>
  <c r="I33" i="57"/>
  <c r="C33" i="57"/>
  <c r="F33" i="57" s="1"/>
  <c r="AT32" i="57"/>
  <c r="AA32" i="57"/>
  <c r="AC32" i="57" s="1"/>
  <c r="AD32" i="57" s="1"/>
  <c r="Z32" i="57"/>
  <c r="Y32" i="57"/>
  <c r="U32" i="57"/>
  <c r="V32" i="57" s="1"/>
  <c r="Q32" i="57"/>
  <c r="R32" i="57" s="1"/>
  <c r="M32" i="57"/>
  <c r="I32" i="57"/>
  <c r="C32" i="57"/>
  <c r="F32" i="57" s="1"/>
  <c r="AT31" i="57"/>
  <c r="Y31" i="57"/>
  <c r="U31" i="57"/>
  <c r="V31" i="57" s="1"/>
  <c r="R31" i="57"/>
  <c r="Q31" i="57"/>
  <c r="M31" i="57"/>
  <c r="N31" i="57" s="1"/>
  <c r="I31" i="57"/>
  <c r="F31" i="57"/>
  <c r="C31" i="57"/>
  <c r="AT30" i="57"/>
  <c r="Y30" i="57"/>
  <c r="Z30" i="57" s="1"/>
  <c r="V30" i="57"/>
  <c r="U30" i="57"/>
  <c r="Q30" i="57"/>
  <c r="R30" i="57" s="1"/>
  <c r="M30" i="57"/>
  <c r="I30" i="57"/>
  <c r="C30" i="57"/>
  <c r="F30" i="57" s="1"/>
  <c r="AT29" i="57"/>
  <c r="Y29" i="57"/>
  <c r="Z29" i="57" s="1"/>
  <c r="U29" i="57"/>
  <c r="V29" i="57" s="1"/>
  <c r="R29" i="57"/>
  <c r="Q29" i="57"/>
  <c r="M29" i="57"/>
  <c r="N29" i="57" s="1"/>
  <c r="I29" i="57"/>
  <c r="C29" i="57"/>
  <c r="F29" i="57" s="1"/>
  <c r="AT28" i="57"/>
  <c r="AA28" i="57"/>
  <c r="AC28" i="57" s="1"/>
  <c r="AD28" i="57" s="1"/>
  <c r="Y28" i="57"/>
  <c r="U28" i="57"/>
  <c r="V28" i="57" s="1"/>
  <c r="Q28" i="57"/>
  <c r="R28" i="57" s="1"/>
  <c r="M28" i="57"/>
  <c r="I28" i="57"/>
  <c r="C28" i="57"/>
  <c r="F28" i="57" s="1"/>
  <c r="AT27" i="57"/>
  <c r="Y27" i="57"/>
  <c r="U27" i="57"/>
  <c r="R27" i="57"/>
  <c r="Q27" i="57"/>
  <c r="M27" i="57"/>
  <c r="N27" i="57" s="1"/>
  <c r="I27" i="57"/>
  <c r="C27" i="57"/>
  <c r="F27" i="57" s="1"/>
  <c r="AT26" i="57"/>
  <c r="Y26" i="57"/>
  <c r="Z26" i="57" s="1"/>
  <c r="U26" i="57"/>
  <c r="V26" i="57" s="1"/>
  <c r="Q26" i="57"/>
  <c r="R26" i="57" s="1"/>
  <c r="M26" i="57"/>
  <c r="I26" i="57"/>
  <c r="C26" i="57"/>
  <c r="F26" i="57" s="1"/>
  <c r="AT25" i="57"/>
  <c r="Y25" i="57"/>
  <c r="U25" i="57"/>
  <c r="R25" i="57"/>
  <c r="Q25" i="57"/>
  <c r="M25" i="57"/>
  <c r="N25" i="57" s="1"/>
  <c r="I25" i="57"/>
  <c r="C25" i="57"/>
  <c r="F25" i="57" s="1"/>
  <c r="AT24" i="57"/>
  <c r="Y24" i="57"/>
  <c r="U24" i="57"/>
  <c r="Z24" i="57" s="1"/>
  <c r="Q24" i="57"/>
  <c r="R24" i="57" s="1"/>
  <c r="M24" i="57"/>
  <c r="I24" i="57"/>
  <c r="C24" i="57"/>
  <c r="F24" i="57" s="1"/>
  <c r="AT23" i="57"/>
  <c r="Y23" i="57"/>
  <c r="U23" i="57"/>
  <c r="R23" i="57"/>
  <c r="Q23" i="57"/>
  <c r="M23" i="57"/>
  <c r="N23" i="57" s="1"/>
  <c r="I23" i="57"/>
  <c r="C23" i="57"/>
  <c r="F23" i="57" s="1"/>
  <c r="AT22" i="57"/>
  <c r="Y22" i="57"/>
  <c r="U22" i="57"/>
  <c r="Z22" i="57" s="1"/>
  <c r="Q22" i="57"/>
  <c r="R22" i="57" s="1"/>
  <c r="M22" i="57"/>
  <c r="I22" i="57"/>
  <c r="C22" i="57"/>
  <c r="F22" i="57" s="1"/>
  <c r="AT21" i="57"/>
  <c r="AI21" i="57"/>
  <c r="AK21" i="57" s="1"/>
  <c r="AA21" i="57"/>
  <c r="AC21" i="57" s="1"/>
  <c r="AD21" i="57" s="1"/>
  <c r="Y21" i="57"/>
  <c r="U21" i="57"/>
  <c r="R21" i="57"/>
  <c r="Q21" i="57"/>
  <c r="M21" i="57"/>
  <c r="N21" i="57" s="1"/>
  <c r="I21" i="57"/>
  <c r="C21" i="57"/>
  <c r="F21" i="57" s="1"/>
  <c r="AT20" i="57"/>
  <c r="Y20" i="57"/>
  <c r="Z20" i="57" s="1"/>
  <c r="U20" i="57"/>
  <c r="V20" i="57" s="1"/>
  <c r="Q20" i="57"/>
  <c r="R20" i="57" s="1"/>
  <c r="M20" i="57"/>
  <c r="I20" i="57"/>
  <c r="F20" i="57"/>
  <c r="C20" i="57"/>
  <c r="AT19" i="57"/>
  <c r="AA19" i="57"/>
  <c r="AC19" i="57" s="1"/>
  <c r="AD19" i="57" s="1"/>
  <c r="Y19" i="57"/>
  <c r="U19" i="57"/>
  <c r="R19" i="57"/>
  <c r="Q19" i="57"/>
  <c r="M19" i="57"/>
  <c r="I19" i="57"/>
  <c r="C19" i="57"/>
  <c r="F19" i="57" s="1"/>
  <c r="AT18" i="57"/>
  <c r="Y18" i="57"/>
  <c r="Z18" i="57" s="1"/>
  <c r="U18" i="57"/>
  <c r="V18" i="57" s="1"/>
  <c r="Q18" i="57"/>
  <c r="R18" i="57" s="1"/>
  <c r="M18" i="57"/>
  <c r="I18" i="57"/>
  <c r="F18" i="57"/>
  <c r="C18" i="57"/>
  <c r="AT17" i="57"/>
  <c r="Y17" i="57"/>
  <c r="U17" i="57"/>
  <c r="R17" i="57"/>
  <c r="Q17" i="57"/>
  <c r="M17" i="57"/>
  <c r="I17" i="57"/>
  <c r="C17" i="57"/>
  <c r="F17" i="57" s="1"/>
  <c r="AT16" i="57"/>
  <c r="Y16" i="57"/>
  <c r="Z16" i="57" s="1"/>
  <c r="U16" i="57"/>
  <c r="V16" i="57" s="1"/>
  <c r="Q16" i="57"/>
  <c r="R16" i="57" s="1"/>
  <c r="M16" i="57"/>
  <c r="I16" i="57"/>
  <c r="C16" i="57"/>
  <c r="F16" i="57" s="1"/>
  <c r="AT15" i="57"/>
  <c r="AM15" i="57"/>
  <c r="AO15" i="57" s="1"/>
  <c r="AP15" i="57" s="1"/>
  <c r="AI15" i="57"/>
  <c r="AK15" i="57" s="1"/>
  <c r="Y15" i="57"/>
  <c r="U15" i="57"/>
  <c r="R15" i="57"/>
  <c r="Q15" i="57"/>
  <c r="M15" i="57"/>
  <c r="I15" i="57"/>
  <c r="C15" i="57"/>
  <c r="F15" i="57" s="1"/>
  <c r="AT14" i="57"/>
  <c r="Y14" i="57"/>
  <c r="U14" i="57"/>
  <c r="V14" i="57" s="1"/>
  <c r="Q14" i="57"/>
  <c r="R14" i="57" s="1"/>
  <c r="M14" i="57"/>
  <c r="I14" i="57"/>
  <c r="C14" i="57"/>
  <c r="F14" i="57" s="1"/>
  <c r="AT13" i="57"/>
  <c r="AI13" i="57"/>
  <c r="AK13" i="57" s="1"/>
  <c r="Y13" i="57"/>
  <c r="U13" i="57"/>
  <c r="R13" i="57"/>
  <c r="Q13" i="57"/>
  <c r="M13" i="57"/>
  <c r="I13" i="57"/>
  <c r="C13" i="57"/>
  <c r="F13" i="57" s="1"/>
  <c r="AT12" i="57"/>
  <c r="Y12" i="57"/>
  <c r="U12" i="57"/>
  <c r="V12" i="57" s="1"/>
  <c r="Q12" i="57"/>
  <c r="R12" i="57" s="1"/>
  <c r="M12" i="57"/>
  <c r="I12" i="57"/>
  <c r="F12" i="57"/>
  <c r="C12" i="57"/>
  <c r="AT11" i="57"/>
  <c r="AA11" i="57"/>
  <c r="AC11" i="57" s="1"/>
  <c r="AD11" i="57" s="1"/>
  <c r="Z11" i="57"/>
  <c r="Y11" i="57"/>
  <c r="U11" i="57"/>
  <c r="Q11" i="57"/>
  <c r="M11" i="57"/>
  <c r="N11" i="57" s="1"/>
  <c r="I11" i="57"/>
  <c r="C11" i="57"/>
  <c r="F11" i="57" s="1"/>
  <c r="J11" i="57" s="1"/>
  <c r="AT10" i="57"/>
  <c r="AA10" i="57"/>
  <c r="AC10" i="57" s="1"/>
  <c r="Y10" i="57"/>
  <c r="U10" i="57"/>
  <c r="Z10" i="57" s="1"/>
  <c r="Q10" i="57"/>
  <c r="M10" i="57"/>
  <c r="N10" i="57" s="1"/>
  <c r="I10" i="57"/>
  <c r="J10" i="57" s="1"/>
  <c r="C10" i="57"/>
  <c r="F10" i="57" s="1"/>
  <c r="AT9" i="57"/>
  <c r="AA9" i="57"/>
  <c r="AC9" i="57" s="1"/>
  <c r="AD9" i="57" s="1"/>
  <c r="Z9" i="57"/>
  <c r="Y9" i="57"/>
  <c r="U9" i="57"/>
  <c r="V9" i="57" s="1"/>
  <c r="Q9" i="57"/>
  <c r="M9" i="57"/>
  <c r="I9" i="57"/>
  <c r="F9" i="57"/>
  <c r="C9" i="57"/>
  <c r="AS7" i="57"/>
  <c r="AR7" i="57"/>
  <c r="X7" i="57"/>
  <c r="Y7" i="57" s="1"/>
  <c r="W7" i="57"/>
  <c r="T7" i="57"/>
  <c r="U7" i="57" s="1"/>
  <c r="S7" i="57"/>
  <c r="P7" i="57"/>
  <c r="Q7" i="57" s="1"/>
  <c r="R7" i="57" s="1"/>
  <c r="O7" i="57"/>
  <c r="L7" i="57"/>
  <c r="M7" i="57" s="1"/>
  <c r="K7" i="57"/>
  <c r="H7" i="57"/>
  <c r="I7" i="57" s="1"/>
  <c r="G7" i="57"/>
  <c r="D7" i="57"/>
  <c r="F7" i="57" s="1"/>
  <c r="AA12" i="57" l="1"/>
  <c r="AC12" i="57" s="1"/>
  <c r="AD12" i="57" s="1"/>
  <c r="AA16" i="57"/>
  <c r="AC16" i="57" s="1"/>
  <c r="AD16" i="57" s="1"/>
  <c r="AE15" i="57"/>
  <c r="AG15" i="57" s="1"/>
  <c r="AA24" i="57"/>
  <c r="AC24" i="57" s="1"/>
  <c r="AD24" i="57" s="1"/>
  <c r="AA41" i="57"/>
  <c r="AC41" i="57" s="1"/>
  <c r="AD41" i="57" s="1"/>
  <c r="AA23" i="57"/>
  <c r="AC23" i="57" s="1"/>
  <c r="AD23" i="57" s="1"/>
  <c r="AA36" i="57"/>
  <c r="AC36" i="57" s="1"/>
  <c r="AD36" i="57" s="1"/>
  <c r="AA40" i="57"/>
  <c r="AC40" i="57" s="1"/>
  <c r="AD40" i="57" s="1"/>
  <c r="AA22" i="57"/>
  <c r="AC22" i="57" s="1"/>
  <c r="AD22" i="57" s="1"/>
  <c r="AM39" i="57"/>
  <c r="AO39" i="57" s="1"/>
  <c r="AI39" i="57"/>
  <c r="AK39" i="57" s="1"/>
  <c r="AI9" i="57"/>
  <c r="AK9" i="57" s="1"/>
  <c r="AE9" i="57"/>
  <c r="AG9" i="57" s="1"/>
  <c r="AH9" i="57" s="1"/>
  <c r="AE13" i="57"/>
  <c r="AG13" i="57" s="1"/>
  <c r="AM13" i="57"/>
  <c r="AO13" i="57" s="1"/>
  <c r="AA30" i="57"/>
  <c r="AC30" i="57" s="1"/>
  <c r="AD30" i="57" s="1"/>
  <c r="AQ15" i="57"/>
  <c r="AE11" i="57"/>
  <c r="AG11" i="57" s="1"/>
  <c r="AH11" i="57" s="1"/>
  <c r="AA20" i="57"/>
  <c r="AC20" i="57" s="1"/>
  <c r="AD20" i="57" s="1"/>
  <c r="AA25" i="57"/>
  <c r="AC25" i="57" s="1"/>
  <c r="AD25" i="57" s="1"/>
  <c r="AA29" i="57"/>
  <c r="AC29" i="57" s="1"/>
  <c r="AD29" i="57" s="1"/>
  <c r="AA35" i="57"/>
  <c r="AC35" i="57" s="1"/>
  <c r="AD35" i="57" s="1"/>
  <c r="AA13" i="57"/>
  <c r="AC13" i="57" s="1"/>
  <c r="AD13" i="57" s="1"/>
  <c r="AA14" i="57"/>
  <c r="AC14" i="57" s="1"/>
  <c r="AD14" i="57" s="1"/>
  <c r="AA38" i="57"/>
  <c r="AC38" i="57" s="1"/>
  <c r="AD38" i="57" s="1"/>
  <c r="AA44" i="57"/>
  <c r="AC44" i="57" s="1"/>
  <c r="AD44" i="57" s="1"/>
  <c r="AE42" i="57"/>
  <c r="AG42" i="57" s="1"/>
  <c r="AH42" i="57" s="1"/>
  <c r="AA37" i="57"/>
  <c r="AC37" i="57" s="1"/>
  <c r="AD37" i="57" s="1"/>
  <c r="Z14" i="57"/>
  <c r="AA27" i="57"/>
  <c r="AC27" i="57" s="1"/>
  <c r="AD27" i="57" s="1"/>
  <c r="J31" i="57"/>
  <c r="V7" i="57"/>
  <c r="N39" i="57"/>
  <c r="J9" i="57"/>
  <c r="AE43" i="57"/>
  <c r="AG43" i="57" s="1"/>
  <c r="AH43" i="57" s="1"/>
  <c r="Z28" i="57"/>
  <c r="AA17" i="57"/>
  <c r="AC17" i="57" s="1"/>
  <c r="AD17" i="57" s="1"/>
  <c r="AE10" i="57"/>
  <c r="AG10" i="57" s="1"/>
  <c r="AH10" i="57" s="1"/>
  <c r="AH13" i="57"/>
  <c r="AA34" i="57"/>
  <c r="AC34" i="57" s="1"/>
  <c r="AD34" i="57" s="1"/>
  <c r="AH44" i="57"/>
  <c r="N9" i="57"/>
  <c r="AH38" i="57"/>
  <c r="R10" i="57"/>
  <c r="AE19" i="57"/>
  <c r="AG19" i="57" s="1"/>
  <c r="AH19" i="57" s="1"/>
  <c r="Z12" i="57"/>
  <c r="J7" i="57"/>
  <c r="AQ13" i="57"/>
  <c r="AP13" i="57"/>
  <c r="Z23" i="57"/>
  <c r="V23" i="57"/>
  <c r="AE25" i="57"/>
  <c r="AG25" i="57" s="1"/>
  <c r="AH25" i="57" s="1"/>
  <c r="R11" i="57"/>
  <c r="AE23" i="57"/>
  <c r="AG23" i="57" s="1"/>
  <c r="AH23" i="57" s="1"/>
  <c r="AE35" i="57"/>
  <c r="AG35" i="57" s="1"/>
  <c r="AH35" i="57" s="1"/>
  <c r="R9" i="57"/>
  <c r="J17" i="57"/>
  <c r="J19" i="57"/>
  <c r="Z31" i="57"/>
  <c r="AE33" i="57"/>
  <c r="AG33" i="57" s="1"/>
  <c r="AH33" i="57" s="1"/>
  <c r="V36" i="57"/>
  <c r="J37" i="57"/>
  <c r="Z13" i="57"/>
  <c r="V13" i="57"/>
  <c r="AE16" i="57"/>
  <c r="AG16" i="57" s="1"/>
  <c r="AH16" i="57" s="1"/>
  <c r="AA18" i="57"/>
  <c r="AC18" i="57" s="1"/>
  <c r="AD18" i="57" s="1"/>
  <c r="N19" i="57"/>
  <c r="J21" i="57"/>
  <c r="AM21" i="57"/>
  <c r="AO21" i="57" s="1"/>
  <c r="AP21" i="57" s="1"/>
  <c r="J25" i="57"/>
  <c r="AA26" i="57"/>
  <c r="AC26" i="57" s="1"/>
  <c r="AD26" i="57" s="1"/>
  <c r="AA31" i="57"/>
  <c r="AC31" i="57" s="1"/>
  <c r="AD31" i="57" s="1"/>
  <c r="N37" i="57"/>
  <c r="N40" i="57"/>
  <c r="AE41" i="57"/>
  <c r="AG41" i="57" s="1"/>
  <c r="AH41" i="57" s="1"/>
  <c r="J29" i="57"/>
  <c r="N13" i="57"/>
  <c r="Z33" i="57"/>
  <c r="V41" i="57"/>
  <c r="AE21" i="57"/>
  <c r="AG21" i="57" s="1"/>
  <c r="AH21" i="57" s="1"/>
  <c r="V10" i="57"/>
  <c r="AE14" i="57"/>
  <c r="AG14" i="57" s="1"/>
  <c r="V22" i="57"/>
  <c r="V24" i="57"/>
  <c r="AE18" i="57"/>
  <c r="AG18" i="57" s="1"/>
  <c r="J23" i="57"/>
  <c r="AE26" i="57"/>
  <c r="AG26" i="57" s="1"/>
  <c r="AD10" i="57"/>
  <c r="J12" i="57"/>
  <c r="N12" i="57"/>
  <c r="Z17" i="57"/>
  <c r="V17" i="57"/>
  <c r="AE20" i="57"/>
  <c r="AG20" i="57" s="1"/>
  <c r="Z27" i="57"/>
  <c r="V27" i="57"/>
  <c r="J35" i="57"/>
  <c r="J38" i="57"/>
  <c r="R40" i="57"/>
  <c r="N43" i="57"/>
  <c r="AE32" i="57"/>
  <c r="AG32" i="57" s="1"/>
  <c r="AH32" i="57" s="1"/>
  <c r="Z35" i="57"/>
  <c r="J13" i="57"/>
  <c r="R39" i="57"/>
  <c r="N15" i="57"/>
  <c r="J27" i="57"/>
  <c r="Z41" i="57"/>
  <c r="AE28" i="57"/>
  <c r="AG28" i="57" s="1"/>
  <c r="AH28" i="57" s="1"/>
  <c r="Z7" i="57"/>
  <c r="N7" i="57"/>
  <c r="AL13" i="57"/>
  <c r="AA15" i="57"/>
  <c r="AC15" i="57" s="1"/>
  <c r="AD15" i="57" s="1"/>
  <c r="Z19" i="57"/>
  <c r="V19" i="57"/>
  <c r="AE22" i="57"/>
  <c r="AG22" i="57" s="1"/>
  <c r="AE24" i="57"/>
  <c r="AG24" i="57" s="1"/>
  <c r="AH24" i="57" s="1"/>
  <c r="AE29" i="57"/>
  <c r="AG29" i="57" s="1"/>
  <c r="AE36" i="57"/>
  <c r="AG36" i="57" s="1"/>
  <c r="AH36" i="57" s="1"/>
  <c r="N38" i="57"/>
  <c r="AE39" i="57"/>
  <c r="AG39" i="57" s="1"/>
  <c r="AH39" i="57" s="1"/>
  <c r="V44" i="57"/>
  <c r="R41" i="57"/>
  <c r="J15" i="57"/>
  <c r="AE30" i="57"/>
  <c r="AG30" i="57" s="1"/>
  <c r="AH30" i="57" s="1"/>
  <c r="AE12" i="57"/>
  <c r="AG12" i="57" s="1"/>
  <c r="AH12" i="57" s="1"/>
  <c r="N17" i="57"/>
  <c r="Z15" i="57"/>
  <c r="V15" i="57"/>
  <c r="AE31" i="57"/>
  <c r="AG31" i="57" s="1"/>
  <c r="J43" i="57"/>
  <c r="AL15" i="57"/>
  <c r="Z21" i="57"/>
  <c r="V21" i="57"/>
  <c r="Z25" i="57"/>
  <c r="V25" i="57"/>
  <c r="J33" i="57"/>
  <c r="N22" i="57"/>
  <c r="J22" i="57"/>
  <c r="N24" i="57"/>
  <c r="J24" i="57"/>
  <c r="N26" i="57"/>
  <c r="J26" i="57"/>
  <c r="N28" i="57"/>
  <c r="J28" i="57"/>
  <c r="J32" i="57"/>
  <c r="J36" i="57"/>
  <c r="J42" i="57"/>
  <c r="N30" i="57"/>
  <c r="N32" i="57"/>
  <c r="N34" i="57"/>
  <c r="N36" i="57"/>
  <c r="N42" i="57"/>
  <c r="N14" i="57"/>
  <c r="J14" i="57"/>
  <c r="J34" i="57"/>
  <c r="Z39" i="57"/>
  <c r="V11" i="57"/>
  <c r="R37" i="57"/>
  <c r="R43" i="57"/>
  <c r="V39" i="57"/>
  <c r="N16" i="57"/>
  <c r="J16" i="57"/>
  <c r="N18" i="57"/>
  <c r="J18" i="57"/>
  <c r="N20" i="57"/>
  <c r="J20" i="57"/>
  <c r="J30" i="57"/>
  <c r="V37" i="57"/>
  <c r="V43" i="57"/>
  <c r="AH22" i="57" l="1"/>
  <c r="AP39" i="57"/>
  <c r="AH40" i="57"/>
  <c r="AQ39" i="57"/>
  <c r="AH14" i="57"/>
  <c r="AM9" i="57"/>
  <c r="AO9" i="57" s="1"/>
  <c r="AI11" i="57"/>
  <c r="AK11" i="57" s="1"/>
  <c r="AL11" i="57" s="1"/>
  <c r="AM40" i="57"/>
  <c r="AO40" i="57" s="1"/>
  <c r="AI40" i="57"/>
  <c r="AK40" i="57" s="1"/>
  <c r="AL40" i="57" s="1"/>
  <c r="AH29" i="57"/>
  <c r="AH20" i="57"/>
  <c r="AL9" i="57"/>
  <c r="AI32" i="57"/>
  <c r="AK32" i="57" s="1"/>
  <c r="AL32" i="57" s="1"/>
  <c r="AM32" i="57"/>
  <c r="AO32" i="57" s="1"/>
  <c r="AI23" i="57"/>
  <c r="AK23" i="57" s="1"/>
  <c r="AL23" i="57" s="1"/>
  <c r="AM23" i="57"/>
  <c r="AO23" i="57" s="1"/>
  <c r="AI28" i="57"/>
  <c r="AK28" i="57" s="1"/>
  <c r="AL28" i="57" s="1"/>
  <c r="AM28" i="57"/>
  <c r="AO28" i="57" s="1"/>
  <c r="AI24" i="57"/>
  <c r="AK24" i="57" s="1"/>
  <c r="AL24" i="57" s="1"/>
  <c r="AM24" i="57"/>
  <c r="AO24" i="57" s="1"/>
  <c r="AH26" i="57"/>
  <c r="AM10" i="57"/>
  <c r="AO10" i="57" s="1"/>
  <c r="AI10" i="57"/>
  <c r="AK10" i="57" s="1"/>
  <c r="AL10" i="57" s="1"/>
  <c r="AI12" i="57"/>
  <c r="AK12" i="57" s="1"/>
  <c r="AL12" i="57" s="1"/>
  <c r="AM12" i="57"/>
  <c r="AO12" i="57" s="1"/>
  <c r="AH31" i="57"/>
  <c r="AI22" i="57"/>
  <c r="AK22" i="57" s="1"/>
  <c r="AL22" i="57" s="1"/>
  <c r="AM22" i="57"/>
  <c r="AO22" i="57" s="1"/>
  <c r="AI18" i="57"/>
  <c r="AK18" i="57" s="1"/>
  <c r="AL18" i="57" s="1"/>
  <c r="AM18" i="57"/>
  <c r="AO18" i="57" s="1"/>
  <c r="AI25" i="57"/>
  <c r="AK25" i="57" s="1"/>
  <c r="AL25" i="57" s="1"/>
  <c r="AM25" i="57"/>
  <c r="AO25" i="57" s="1"/>
  <c r="AI19" i="57"/>
  <c r="AK19" i="57" s="1"/>
  <c r="AL19" i="57" s="1"/>
  <c r="AM19" i="57"/>
  <c r="AO19" i="57" s="1"/>
  <c r="AQ21" i="57"/>
  <c r="AM42" i="57"/>
  <c r="AO42" i="57" s="1"/>
  <c r="AI42" i="57"/>
  <c r="AK42" i="57" s="1"/>
  <c r="AL42" i="57" s="1"/>
  <c r="AI35" i="57"/>
  <c r="AK35" i="57" s="1"/>
  <c r="AL35" i="57" s="1"/>
  <c r="AM35" i="57"/>
  <c r="AO35" i="57" s="1"/>
  <c r="AI43" i="57"/>
  <c r="AK43" i="57" s="1"/>
  <c r="AL43" i="57" s="1"/>
  <c r="AM43" i="57"/>
  <c r="AO43" i="57" s="1"/>
  <c r="AE34" i="57"/>
  <c r="AG34" i="57" s="1"/>
  <c r="AH34" i="57" s="1"/>
  <c r="AM38" i="57"/>
  <c r="AO38" i="57" s="1"/>
  <c r="AI38" i="57"/>
  <c r="AK38" i="57" s="1"/>
  <c r="AL38" i="57" s="1"/>
  <c r="AI33" i="57"/>
  <c r="AK33" i="57" s="1"/>
  <c r="AL33" i="57" s="1"/>
  <c r="AM33" i="57"/>
  <c r="AO33" i="57" s="1"/>
  <c r="AI29" i="57"/>
  <c r="AK29" i="57" s="1"/>
  <c r="AL29" i="57" s="1"/>
  <c r="AM29" i="57"/>
  <c r="AO29" i="57" s="1"/>
  <c r="AI26" i="57"/>
  <c r="AK26" i="57" s="1"/>
  <c r="AL26" i="57" s="1"/>
  <c r="AM26" i="57"/>
  <c r="AO26" i="57" s="1"/>
  <c r="AQ9" i="57"/>
  <c r="AP9" i="57"/>
  <c r="AI31" i="57"/>
  <c r="AK31" i="57" s="1"/>
  <c r="AL31" i="57" s="1"/>
  <c r="AM31" i="57"/>
  <c r="AO31" i="57" s="1"/>
  <c r="AL21" i="57"/>
  <c r="AH18" i="57"/>
  <c r="AI16" i="57"/>
  <c r="AK16" i="57" s="1"/>
  <c r="AL16" i="57" s="1"/>
  <c r="AM16" i="57"/>
  <c r="AO16" i="57" s="1"/>
  <c r="AH15" i="57"/>
  <c r="AE17" i="57"/>
  <c r="AG17" i="57" s="1"/>
  <c r="AH17" i="57" s="1"/>
  <c r="AM41" i="57"/>
  <c r="AO41" i="57" s="1"/>
  <c r="AI41" i="57"/>
  <c r="AK41" i="57" s="1"/>
  <c r="AL41" i="57" s="1"/>
  <c r="AI14" i="57"/>
  <c r="AK14" i="57" s="1"/>
  <c r="AL14" i="57" s="1"/>
  <c r="AM14" i="57"/>
  <c r="AO14" i="57" s="1"/>
  <c r="AM36" i="57"/>
  <c r="AO36" i="57" s="1"/>
  <c r="AI36" i="57"/>
  <c r="AK36" i="57" s="1"/>
  <c r="AL36" i="57" s="1"/>
  <c r="AE27" i="57"/>
  <c r="AG27" i="57" s="1"/>
  <c r="AH27" i="57" s="1"/>
  <c r="AI30" i="57"/>
  <c r="AK30" i="57" s="1"/>
  <c r="AL30" i="57" s="1"/>
  <c r="AM30" i="57"/>
  <c r="AO30" i="57" s="1"/>
  <c r="AE37" i="57"/>
  <c r="AG37" i="57" s="1"/>
  <c r="AH37" i="57" s="1"/>
  <c r="AM44" i="57"/>
  <c r="AO44" i="57" s="1"/>
  <c r="AI44" i="57"/>
  <c r="AK44" i="57" s="1"/>
  <c r="AL44" i="57" s="1"/>
  <c r="AI20" i="57"/>
  <c r="AK20" i="57" s="1"/>
  <c r="AL20" i="57" s="1"/>
  <c r="AM20" i="57"/>
  <c r="AO20" i="57" s="1"/>
  <c r="AL39" i="57"/>
  <c r="AM11" i="57" l="1"/>
  <c r="AO11" i="57" s="1"/>
  <c r="AQ11" i="57" s="1"/>
  <c r="AQ40" i="57"/>
  <c r="AP40" i="57"/>
  <c r="AP10" i="57"/>
  <c r="AQ10" i="57"/>
  <c r="AI34" i="57"/>
  <c r="AK34" i="57" s="1"/>
  <c r="AL34" i="57" s="1"/>
  <c r="AM34" i="57"/>
  <c r="AO34" i="57" s="1"/>
  <c r="AP14" i="57"/>
  <c r="AQ14" i="57"/>
  <c r="AP24" i="57"/>
  <c r="AQ24" i="57"/>
  <c r="AP22" i="57"/>
  <c r="AQ22" i="57"/>
  <c r="AP28" i="57"/>
  <c r="AQ28" i="57"/>
  <c r="AP44" i="57"/>
  <c r="AQ44" i="57"/>
  <c r="AQ41" i="57"/>
  <c r="AP41" i="57"/>
  <c r="AP26" i="57"/>
  <c r="AQ26" i="57"/>
  <c r="AP35" i="57"/>
  <c r="AQ35" i="57"/>
  <c r="AP19" i="57"/>
  <c r="AQ19" i="57"/>
  <c r="AQ38" i="57"/>
  <c r="AP38" i="57"/>
  <c r="AQ31" i="57"/>
  <c r="AP31" i="57"/>
  <c r="AP20" i="57"/>
  <c r="AQ20" i="57"/>
  <c r="AQ43" i="57"/>
  <c r="AP43" i="57"/>
  <c r="AP23" i="57"/>
  <c r="AQ23" i="57"/>
  <c r="AI37" i="57"/>
  <c r="AK37" i="57" s="1"/>
  <c r="AL37" i="57" s="1"/>
  <c r="AM37" i="57"/>
  <c r="AO37" i="57" s="1"/>
  <c r="AI17" i="57"/>
  <c r="AK17" i="57" s="1"/>
  <c r="AL17" i="57" s="1"/>
  <c r="AM17" i="57"/>
  <c r="AO17" i="57" s="1"/>
  <c r="AP29" i="57"/>
  <c r="AQ29" i="57"/>
  <c r="AP25" i="57"/>
  <c r="AQ25" i="57"/>
  <c r="AP18" i="57"/>
  <c r="AQ18" i="57"/>
  <c r="AP30" i="57"/>
  <c r="AQ30" i="57"/>
  <c r="AQ42" i="57"/>
  <c r="AP42" i="57"/>
  <c r="AQ32" i="57"/>
  <c r="AP32" i="57"/>
  <c r="AI27" i="57"/>
  <c r="AK27" i="57" s="1"/>
  <c r="AL27" i="57" s="1"/>
  <c r="AM27" i="57"/>
  <c r="AO27" i="57" s="1"/>
  <c r="AQ36" i="57"/>
  <c r="AP36" i="57"/>
  <c r="AP16" i="57"/>
  <c r="AQ16" i="57"/>
  <c r="AP33" i="57"/>
  <c r="AQ33" i="57"/>
  <c r="AP12" i="57"/>
  <c r="AQ12" i="57"/>
  <c r="AP11" i="57" l="1"/>
  <c r="AQ17" i="57"/>
  <c r="AP17" i="57"/>
  <c r="AQ34" i="57"/>
  <c r="AP34" i="57"/>
  <c r="AP27" i="57"/>
  <c r="AQ27" i="57"/>
  <c r="AP37" i="57"/>
  <c r="AQ37" i="57"/>
  <c r="C51" i="12" l="1"/>
  <c r="S41" i="59"/>
  <c r="Q41" i="59"/>
  <c r="P41" i="59"/>
  <c r="O41" i="59"/>
  <c r="S40" i="59"/>
  <c r="Y39" i="59"/>
  <c r="V39" i="59"/>
  <c r="P39" i="59"/>
  <c r="N39" i="59"/>
  <c r="M39" i="59"/>
  <c r="Y38" i="59"/>
  <c r="S38" i="59"/>
  <c r="Q38" i="59"/>
  <c r="P38" i="59"/>
  <c r="O38" i="59"/>
  <c r="N38" i="59"/>
  <c r="V38" i="59" s="1"/>
  <c r="M38" i="59"/>
  <c r="S37" i="59"/>
  <c r="Q37" i="59"/>
  <c r="P37" i="59"/>
  <c r="O37" i="59"/>
  <c r="S36" i="59"/>
  <c r="V35" i="59"/>
  <c r="P35" i="59"/>
  <c r="N35" i="59"/>
  <c r="M35" i="59"/>
  <c r="Y34" i="59"/>
  <c r="S34" i="59"/>
  <c r="Q34" i="59"/>
  <c r="P34" i="59"/>
  <c r="O34" i="59"/>
  <c r="N34" i="59"/>
  <c r="M34" i="59"/>
  <c r="S33" i="59"/>
  <c r="Q33" i="59"/>
  <c r="P33" i="59"/>
  <c r="O33" i="59"/>
  <c r="S32" i="59"/>
  <c r="V31" i="59"/>
  <c r="P31" i="59"/>
  <c r="N31" i="59"/>
  <c r="M31" i="59"/>
  <c r="Y30" i="59"/>
  <c r="S30" i="59"/>
  <c r="Q30" i="59"/>
  <c r="P30" i="59"/>
  <c r="O30" i="59"/>
  <c r="N30" i="59"/>
  <c r="M30" i="59"/>
  <c r="S29" i="59"/>
  <c r="Q29" i="59"/>
  <c r="P29" i="59"/>
  <c r="O29" i="59"/>
  <c r="S28" i="59"/>
  <c r="V27" i="59"/>
  <c r="P27" i="59"/>
  <c r="N27" i="59"/>
  <c r="M27" i="59"/>
  <c r="Y26" i="59"/>
  <c r="S26" i="59"/>
  <c r="Q26" i="59"/>
  <c r="P26" i="59"/>
  <c r="O26" i="59"/>
  <c r="N26" i="59"/>
  <c r="V26" i="59" s="1"/>
  <c r="M26" i="59"/>
  <c r="S25" i="59"/>
  <c r="Q25" i="59"/>
  <c r="P25" i="59"/>
  <c r="O25" i="59"/>
  <c r="S24" i="59"/>
  <c r="V23" i="59"/>
  <c r="P23" i="59"/>
  <c r="N23" i="59"/>
  <c r="M23" i="59"/>
  <c r="Y22" i="59"/>
  <c r="S22" i="59"/>
  <c r="Q22" i="59"/>
  <c r="P22" i="59"/>
  <c r="O22" i="59"/>
  <c r="N22" i="59"/>
  <c r="M22" i="59"/>
  <c r="S21" i="59"/>
  <c r="Q21" i="59"/>
  <c r="P21" i="59"/>
  <c r="O21" i="59"/>
  <c r="S20" i="59"/>
  <c r="V19" i="59"/>
  <c r="P19" i="59"/>
  <c r="N19" i="59"/>
  <c r="M19" i="59"/>
  <c r="Y18" i="59"/>
  <c r="S18" i="59"/>
  <c r="Q18" i="59"/>
  <c r="P18" i="59"/>
  <c r="O18" i="59"/>
  <c r="N18" i="59"/>
  <c r="M18" i="59"/>
  <c r="S17" i="59"/>
  <c r="Q17" i="59"/>
  <c r="P17" i="59"/>
  <c r="O17" i="59"/>
  <c r="S16" i="59"/>
  <c r="W15" i="59"/>
  <c r="V15" i="59"/>
  <c r="Q15" i="59"/>
  <c r="P15" i="59"/>
  <c r="N15" i="59"/>
  <c r="M15" i="59"/>
  <c r="Y14" i="59"/>
  <c r="S14" i="59"/>
  <c r="Q14" i="59"/>
  <c r="P14" i="59"/>
  <c r="O14" i="59"/>
  <c r="N14" i="59"/>
  <c r="M14" i="59"/>
  <c r="S13" i="59"/>
  <c r="Q13" i="59"/>
  <c r="P13" i="59"/>
  <c r="O13" i="59"/>
  <c r="S12" i="59"/>
  <c r="W11" i="59"/>
  <c r="V11" i="59"/>
  <c r="Q11" i="59"/>
  <c r="P11" i="59"/>
  <c r="N11" i="59"/>
  <c r="M11" i="59"/>
  <c r="Y10" i="59"/>
  <c r="S10" i="59"/>
  <c r="Q10" i="59"/>
  <c r="P10" i="59"/>
  <c r="O10" i="59"/>
  <c r="N10" i="59"/>
  <c r="M10" i="59"/>
  <c r="S9" i="59"/>
  <c r="Q9" i="59"/>
  <c r="P9" i="59"/>
  <c r="O9" i="59"/>
  <c r="S8" i="59"/>
  <c r="W7" i="59"/>
  <c r="V7" i="59"/>
  <c r="Q7" i="59"/>
  <c r="P7" i="59"/>
  <c r="N7" i="59"/>
  <c r="M7" i="59"/>
  <c r="S6" i="59"/>
  <c r="Q6" i="59"/>
  <c r="P6" i="59"/>
  <c r="Y6" i="59" s="1"/>
  <c r="O6" i="59"/>
  <c r="N6" i="59"/>
  <c r="V6" i="59" s="1"/>
  <c r="M6" i="59"/>
  <c r="K4" i="59"/>
  <c r="S39" i="59" s="1"/>
  <c r="I4" i="59"/>
  <c r="Q40" i="59" s="1"/>
  <c r="H4" i="59"/>
  <c r="P40" i="59" s="1"/>
  <c r="G4" i="59"/>
  <c r="N41" i="59" s="1"/>
  <c r="E4" i="59"/>
  <c r="O36" i="59" s="1"/>
  <c r="D4" i="59"/>
  <c r="M20" i="59" s="1"/>
  <c r="Y9" i="59" l="1"/>
  <c r="W9" i="59"/>
  <c r="U9" i="59"/>
  <c r="U15" i="59"/>
  <c r="W37" i="59"/>
  <c r="U37" i="59"/>
  <c r="Y37" i="59"/>
  <c r="V34" i="59"/>
  <c r="U29" i="59"/>
  <c r="Y29" i="59"/>
  <c r="W29" i="59"/>
  <c r="U6" i="59"/>
  <c r="W6" i="59"/>
  <c r="V14" i="59"/>
  <c r="Y13" i="59"/>
  <c r="U13" i="59"/>
  <c r="W13" i="59"/>
  <c r="V18" i="59"/>
  <c r="W41" i="59"/>
  <c r="Y41" i="59"/>
  <c r="U41" i="59"/>
  <c r="W25" i="59"/>
  <c r="U25" i="59"/>
  <c r="Y25" i="59"/>
  <c r="V22" i="59"/>
  <c r="Y17" i="59"/>
  <c r="W17" i="59"/>
  <c r="U17" i="59"/>
  <c r="Y40" i="59"/>
  <c r="W40" i="59"/>
  <c r="U19" i="59"/>
  <c r="J4" i="59"/>
  <c r="R34" i="59" s="1"/>
  <c r="X34" i="59" s="1"/>
  <c r="U31" i="59"/>
  <c r="W33" i="59"/>
  <c r="Y33" i="59"/>
  <c r="U33" i="59"/>
  <c r="V10" i="59"/>
  <c r="Y21" i="59"/>
  <c r="W21" i="59"/>
  <c r="U21" i="59"/>
  <c r="U7" i="59"/>
  <c r="V30" i="59"/>
  <c r="O31" i="59"/>
  <c r="M12" i="59"/>
  <c r="M32" i="59"/>
  <c r="N8" i="59"/>
  <c r="V8" i="59" s="1"/>
  <c r="U10" i="59"/>
  <c r="N12" i="59"/>
  <c r="V12" i="59" s="1"/>
  <c r="N16" i="59"/>
  <c r="U18" i="59"/>
  <c r="Q19" i="59"/>
  <c r="W19" i="59" s="1"/>
  <c r="N20" i="59"/>
  <c r="V20" i="59" s="1"/>
  <c r="U22" i="59"/>
  <c r="Q23" i="59"/>
  <c r="W23" i="59" s="1"/>
  <c r="N24" i="59"/>
  <c r="U26" i="59"/>
  <c r="Q27" i="59"/>
  <c r="W27" i="59" s="1"/>
  <c r="N28" i="59"/>
  <c r="U30" i="59"/>
  <c r="Q31" i="59"/>
  <c r="W31" i="59" s="1"/>
  <c r="N32" i="59"/>
  <c r="U34" i="59"/>
  <c r="Q35" i="59"/>
  <c r="W35" i="59" s="1"/>
  <c r="N36" i="59"/>
  <c r="V36" i="59" s="1"/>
  <c r="U38" i="59"/>
  <c r="Q39" i="59"/>
  <c r="W39" i="59" s="1"/>
  <c r="N40" i="59"/>
  <c r="O7" i="59"/>
  <c r="O15" i="59"/>
  <c r="O27" i="59"/>
  <c r="U27" i="59" s="1"/>
  <c r="M16" i="59"/>
  <c r="O12" i="59"/>
  <c r="O24" i="59"/>
  <c r="O28" i="59"/>
  <c r="O32" i="59"/>
  <c r="O11" i="59"/>
  <c r="U11" i="59" s="1"/>
  <c r="O35" i="59"/>
  <c r="U35" i="59" s="1"/>
  <c r="O39" i="59"/>
  <c r="U39" i="59" s="1"/>
  <c r="M8" i="59"/>
  <c r="M24" i="59"/>
  <c r="M28" i="59"/>
  <c r="M36" i="59"/>
  <c r="M40" i="59"/>
  <c r="O16" i="59"/>
  <c r="O40" i="59"/>
  <c r="U40" i="59" s="1"/>
  <c r="S7" i="59"/>
  <c r="Y7" i="59" s="1"/>
  <c r="P8" i="59"/>
  <c r="M9" i="59"/>
  <c r="W10" i="59"/>
  <c r="S11" i="59"/>
  <c r="Y11" i="59" s="1"/>
  <c r="P12" i="59"/>
  <c r="M13" i="59"/>
  <c r="W14" i="59"/>
  <c r="S15" i="59"/>
  <c r="Y15" i="59" s="1"/>
  <c r="P16" i="59"/>
  <c r="M17" i="59"/>
  <c r="W18" i="59"/>
  <c r="S19" i="59"/>
  <c r="Y19" i="59" s="1"/>
  <c r="P20" i="59"/>
  <c r="M21" i="59"/>
  <c r="W22" i="59"/>
  <c r="S23" i="59"/>
  <c r="Y23" i="59" s="1"/>
  <c r="P24" i="59"/>
  <c r="M25" i="59"/>
  <c r="W26" i="59"/>
  <c r="S27" i="59"/>
  <c r="Y27" i="59" s="1"/>
  <c r="P28" i="59"/>
  <c r="M29" i="59"/>
  <c r="W30" i="59"/>
  <c r="S31" i="59"/>
  <c r="Y31" i="59" s="1"/>
  <c r="P32" i="59"/>
  <c r="M33" i="59"/>
  <c r="W34" i="59"/>
  <c r="S35" i="59"/>
  <c r="Y35" i="59" s="1"/>
  <c r="P36" i="59"/>
  <c r="M37" i="59"/>
  <c r="W38" i="59"/>
  <c r="M41" i="59"/>
  <c r="V41" i="59" s="1"/>
  <c r="O19" i="59"/>
  <c r="O23" i="59"/>
  <c r="U23" i="59" s="1"/>
  <c r="U14" i="59"/>
  <c r="O8" i="59"/>
  <c r="O20" i="59"/>
  <c r="Q8" i="59"/>
  <c r="N9" i="59"/>
  <c r="V9" i="59" s="1"/>
  <c r="Q12" i="59"/>
  <c r="N13" i="59"/>
  <c r="V13" i="59" s="1"/>
  <c r="Q16" i="59"/>
  <c r="N17" i="59"/>
  <c r="Q20" i="59"/>
  <c r="N21" i="59"/>
  <c r="Q24" i="59"/>
  <c r="N25" i="59"/>
  <c r="V25" i="59" s="1"/>
  <c r="Q28" i="59"/>
  <c r="N29" i="59"/>
  <c r="V29" i="59" s="1"/>
  <c r="Q32" i="59"/>
  <c r="N33" i="59"/>
  <c r="V33" i="59" s="1"/>
  <c r="Q36" i="59"/>
  <c r="N37" i="59"/>
  <c r="V37" i="59" s="1"/>
  <c r="R22" i="59" l="1"/>
  <c r="X22" i="59" s="1"/>
  <c r="R26" i="59"/>
  <c r="X26" i="59" s="1"/>
  <c r="R35" i="59"/>
  <c r="X35" i="59" s="1"/>
  <c r="R14" i="59"/>
  <c r="X14" i="59" s="1"/>
  <c r="Z14" i="59" s="1"/>
  <c r="AA14" i="59" s="1"/>
  <c r="R30" i="59"/>
  <c r="X30" i="59" s="1"/>
  <c r="R7" i="59"/>
  <c r="X7" i="59" s="1"/>
  <c r="Z7" i="59" s="1"/>
  <c r="AA7" i="59" s="1"/>
  <c r="R19" i="59"/>
  <c r="X19" i="59" s="1"/>
  <c r="Z19" i="59" s="1"/>
  <c r="R15" i="59"/>
  <c r="X15" i="59" s="1"/>
  <c r="Z15" i="59" s="1"/>
  <c r="AA15" i="59" s="1"/>
  <c r="R38" i="59"/>
  <c r="X38" i="59" s="1"/>
  <c r="Z38" i="59" s="1"/>
  <c r="AA38" i="59" s="1"/>
  <c r="R31" i="59"/>
  <c r="X31" i="59" s="1"/>
  <c r="Z31" i="59" s="1"/>
  <c r="AA31" i="59" s="1"/>
  <c r="Z27" i="59"/>
  <c r="AA27" i="59" s="1"/>
  <c r="R23" i="59"/>
  <c r="X23" i="59" s="1"/>
  <c r="Z23" i="59" s="1"/>
  <c r="AA23" i="59" s="1"/>
  <c r="R11" i="59"/>
  <c r="X11" i="59" s="1"/>
  <c r="Z11" i="59" s="1"/>
  <c r="AA11" i="59" s="1"/>
  <c r="R18" i="59"/>
  <c r="X18" i="59" s="1"/>
  <c r="R39" i="59"/>
  <c r="X39" i="59" s="1"/>
  <c r="R27" i="59"/>
  <c r="X27" i="59" s="1"/>
  <c r="R6" i="59"/>
  <c r="X6" i="59" s="1"/>
  <c r="Z35" i="59"/>
  <c r="AA35" i="59" s="1"/>
  <c r="Z39" i="59"/>
  <c r="Z6" i="59"/>
  <c r="AA6" i="59" s="1"/>
  <c r="AA39" i="59"/>
  <c r="Z41" i="59"/>
  <c r="AA41" i="59" s="1"/>
  <c r="Z34" i="59"/>
  <c r="AA34" i="59" s="1"/>
  <c r="W32" i="59"/>
  <c r="Y32" i="59"/>
  <c r="U32" i="59"/>
  <c r="Y20" i="59"/>
  <c r="W20" i="59"/>
  <c r="U20" i="59"/>
  <c r="Y8" i="59"/>
  <c r="W8" i="59"/>
  <c r="U8" i="59"/>
  <c r="AA19" i="59"/>
  <c r="V32" i="59"/>
  <c r="V16" i="59"/>
  <c r="Z18" i="59"/>
  <c r="AA18" i="59" s="1"/>
  <c r="Z30" i="59"/>
  <c r="AA30" i="59" s="1"/>
  <c r="V28" i="59"/>
  <c r="Z22" i="59"/>
  <c r="AA22" i="59" s="1"/>
  <c r="W16" i="59"/>
  <c r="Y16" i="59"/>
  <c r="U16" i="59"/>
  <c r="V17" i="59"/>
  <c r="Z26" i="59"/>
  <c r="AA26" i="59"/>
  <c r="V21" i="59"/>
  <c r="W28" i="59"/>
  <c r="Y28" i="59"/>
  <c r="U28" i="59"/>
  <c r="W36" i="59"/>
  <c r="X36" i="59"/>
  <c r="Y36" i="59"/>
  <c r="U36" i="59"/>
  <c r="Y24" i="59"/>
  <c r="W24" i="59"/>
  <c r="U24" i="59"/>
  <c r="Y12" i="59"/>
  <c r="W12" i="59"/>
  <c r="U12" i="59"/>
  <c r="V40" i="59"/>
  <c r="V24" i="59"/>
  <c r="Z10" i="59"/>
  <c r="AA10" i="59" s="1"/>
  <c r="R28" i="59"/>
  <c r="X28" i="59" s="1"/>
  <c r="R24" i="59"/>
  <c r="X24" i="59" s="1"/>
  <c r="R40" i="59"/>
  <c r="X40" i="59" s="1"/>
  <c r="R41" i="59"/>
  <c r="X41" i="59" s="1"/>
  <c r="R13" i="59"/>
  <c r="X13" i="59" s="1"/>
  <c r="Z13" i="59" s="1"/>
  <c r="AA13" i="59" s="1"/>
  <c r="R36" i="59"/>
  <c r="R21" i="59"/>
  <c r="X21" i="59" s="1"/>
  <c r="R29" i="59"/>
  <c r="X29" i="59" s="1"/>
  <c r="Z29" i="59" s="1"/>
  <c r="AA29" i="59" s="1"/>
  <c r="R8" i="59"/>
  <c r="X8" i="59" s="1"/>
  <c r="R33" i="59"/>
  <c r="X33" i="59" s="1"/>
  <c r="Z33" i="59" s="1"/>
  <c r="AA33" i="59" s="1"/>
  <c r="R16" i="59"/>
  <c r="X16" i="59" s="1"/>
  <c r="R25" i="59"/>
  <c r="X25" i="59" s="1"/>
  <c r="Z25" i="59" s="1"/>
  <c r="AA25" i="59" s="1"/>
  <c r="R37" i="59"/>
  <c r="X37" i="59" s="1"/>
  <c r="Z37" i="59" s="1"/>
  <c r="AA37" i="59" s="1"/>
  <c r="R32" i="59"/>
  <c r="X32" i="59" s="1"/>
  <c r="R17" i="59"/>
  <c r="X17" i="59" s="1"/>
  <c r="R9" i="59"/>
  <c r="X9" i="59" s="1"/>
  <c r="Z9" i="59" s="1"/>
  <c r="AA9" i="59" s="1"/>
  <c r="R20" i="59"/>
  <c r="X20" i="59" s="1"/>
  <c r="R12" i="59"/>
  <c r="X12" i="59" s="1"/>
  <c r="Z12" i="59" s="1"/>
  <c r="R10" i="59"/>
  <c r="X10" i="59" s="1"/>
  <c r="Z17" i="59" l="1"/>
  <c r="AA17" i="59" s="1"/>
  <c r="Z20" i="59"/>
  <c r="Z36" i="59"/>
  <c r="AA36" i="59" s="1"/>
  <c r="Z40" i="59"/>
  <c r="AA40" i="59" s="1"/>
  <c r="Z8" i="59"/>
  <c r="Z16" i="59"/>
  <c r="Z24" i="59"/>
  <c r="AA24" i="59" s="1"/>
  <c r="AA12" i="59"/>
  <c r="Z32" i="59"/>
  <c r="AA32" i="59" s="1"/>
  <c r="AA20" i="59"/>
  <c r="AA8" i="59"/>
  <c r="AA16" i="59"/>
  <c r="Z28" i="59"/>
  <c r="AA28" i="59" s="1"/>
  <c r="Z21" i="59"/>
  <c r="AA21" i="59" s="1"/>
  <c r="M31" i="12" l="1"/>
  <c r="L31" i="12"/>
  <c r="K31" i="12"/>
  <c r="J31" i="12"/>
  <c r="I31" i="12"/>
  <c r="H31" i="12"/>
  <c r="AC6" i="59"/>
  <c r="M6" i="12" s="1"/>
  <c r="G98" i="12" l="1"/>
  <c r="H98" i="12" s="1"/>
  <c r="I98" i="12" s="1"/>
  <c r="J98" i="12" s="1"/>
  <c r="K98" i="12" s="1"/>
  <c r="L98" i="12" s="1"/>
  <c r="M98" i="12" s="1"/>
  <c r="F98" i="12"/>
  <c r="E98" i="12"/>
  <c r="D98" i="12"/>
  <c r="C98" i="12"/>
  <c r="B98" i="12"/>
  <c r="AB6" i="12"/>
  <c r="AB7" i="12"/>
  <c r="AB8" i="12"/>
  <c r="AB9" i="12"/>
  <c r="AB10" i="12"/>
  <c r="AB11" i="12"/>
  <c r="AB12" i="12"/>
  <c r="AB13" i="12"/>
  <c r="AB14" i="12"/>
  <c r="AB15" i="12"/>
  <c r="AB16" i="12"/>
  <c r="AB17" i="12"/>
  <c r="AB18" i="12"/>
  <c r="AB19" i="12"/>
  <c r="AB20" i="12"/>
  <c r="AB21" i="12"/>
  <c r="AB22" i="12"/>
  <c r="AB23" i="12"/>
  <c r="AB24" i="12"/>
  <c r="AB25" i="12"/>
  <c r="AB26" i="12"/>
  <c r="AB27" i="12"/>
  <c r="AB28" i="12"/>
  <c r="AB29" i="12"/>
  <c r="AB30" i="12"/>
  <c r="AB31" i="12"/>
  <c r="AB32" i="12"/>
  <c r="AB33" i="12"/>
  <c r="AB34" i="12"/>
  <c r="AB35" i="12"/>
  <c r="AB36" i="12"/>
  <c r="AB37" i="12"/>
  <c r="AB38" i="12"/>
  <c r="AB39" i="12"/>
  <c r="AB40" i="12"/>
  <c r="AB41" i="12"/>
  <c r="AA7" i="12"/>
  <c r="AA8" i="12"/>
  <c r="AA9" i="12"/>
  <c r="AA10" i="12"/>
  <c r="AA11" i="12"/>
  <c r="AA12" i="12"/>
  <c r="AA13" i="12"/>
  <c r="AA14" i="12"/>
  <c r="AA15" i="12"/>
  <c r="AA16" i="12"/>
  <c r="AA17" i="12"/>
  <c r="AA18" i="12"/>
  <c r="AA19" i="12"/>
  <c r="AA20" i="12"/>
  <c r="AA21" i="12"/>
  <c r="AA22" i="12"/>
  <c r="AA23" i="12"/>
  <c r="AA24" i="12"/>
  <c r="AA25" i="12"/>
  <c r="AA26" i="12"/>
  <c r="AA27" i="12"/>
  <c r="AA28" i="12"/>
  <c r="AA29" i="12"/>
  <c r="AA30" i="12"/>
  <c r="AA31" i="12"/>
  <c r="AA32" i="12"/>
  <c r="AA33" i="12"/>
  <c r="AA34" i="12"/>
  <c r="AA35" i="12"/>
  <c r="AA36" i="12"/>
  <c r="AA37" i="12"/>
  <c r="AA38" i="12"/>
  <c r="AA39" i="12"/>
  <c r="AA40" i="12"/>
  <c r="AA41" i="12"/>
  <c r="AA6" i="12"/>
  <c r="AA21" i="13"/>
  <c r="AA20" i="13"/>
  <c r="AV32" i="44"/>
  <c r="AU32" i="44"/>
  <c r="U48" i="13"/>
  <c r="T48" i="13"/>
  <c r="V48" i="13"/>
  <c r="U49" i="13"/>
  <c r="T49" i="13"/>
  <c r="U53" i="13"/>
  <c r="T53" i="13"/>
  <c r="V53" i="13"/>
  <c r="U54" i="13"/>
  <c r="T54" i="13"/>
  <c r="W1" i="13" l="1" a="1"/>
  <c r="W1" i="13" s="1"/>
  <c r="V1" i="13" a="1"/>
  <c r="V1" i="13" s="1"/>
  <c r="Y48" i="13"/>
  <c r="Y49" i="13" s="1"/>
  <c r="AA48" i="13"/>
  <c r="AA49" i="13" s="1"/>
  <c r="Z48" i="13"/>
  <c r="Z49" i="13" s="1"/>
  <c r="F33" i="13"/>
  <c r="G33" i="13"/>
  <c r="H33" i="13"/>
  <c r="I33" i="13"/>
  <c r="E33" i="13"/>
  <c r="F50" i="13"/>
  <c r="G50" i="13"/>
  <c r="H50" i="13"/>
  <c r="I50" i="13"/>
  <c r="E50" i="13"/>
  <c r="O52" i="12"/>
  <c r="O53" i="12"/>
  <c r="O54" i="12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70" i="12"/>
  <c r="O71" i="12"/>
  <c r="O72" i="12"/>
  <c r="O73" i="12"/>
  <c r="O74" i="12"/>
  <c r="O75" i="12"/>
  <c r="O76" i="12"/>
  <c r="O77" i="12"/>
  <c r="O78" i="12"/>
  <c r="O79" i="12"/>
  <c r="O80" i="12"/>
  <c r="O81" i="12"/>
  <c r="O82" i="12"/>
  <c r="O83" i="12"/>
  <c r="O84" i="12"/>
  <c r="O85" i="12"/>
  <c r="O86" i="12"/>
  <c r="O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51" i="12"/>
  <c r="M81" i="12" l="1"/>
  <c r="M57" i="12"/>
  <c r="M58" i="12"/>
  <c r="M62" i="12"/>
  <c r="M73" i="12"/>
  <c r="M84" i="12"/>
  <c r="M72" i="12"/>
  <c r="M60" i="12"/>
  <c r="M83" i="12"/>
  <c r="M71" i="12"/>
  <c r="M59" i="12"/>
  <c r="M82" i="12"/>
  <c r="M80" i="12"/>
  <c r="M68" i="12"/>
  <c r="M56" i="12"/>
  <c r="M85" i="12"/>
  <c r="M79" i="12"/>
  <c r="M67" i="12"/>
  <c r="M55" i="12"/>
  <c r="M74" i="12"/>
  <c r="M70" i="12"/>
  <c r="M78" i="12"/>
  <c r="M66" i="12"/>
  <c r="M54" i="12"/>
  <c r="M61" i="12"/>
  <c r="M69" i="12"/>
  <c r="M77" i="12"/>
  <c r="M65" i="12"/>
  <c r="M53" i="12"/>
  <c r="M76" i="12"/>
  <c r="M64" i="12"/>
  <c r="M52" i="12"/>
  <c r="M86" i="12"/>
  <c r="M51" i="12"/>
  <c r="M75" i="12"/>
  <c r="M63" i="12"/>
  <c r="G52" i="12" l="1"/>
  <c r="G53" i="12"/>
  <c r="G54" i="12"/>
  <c r="G55" i="12"/>
  <c r="G56" i="12"/>
  <c r="G57" i="12"/>
  <c r="G58" i="12"/>
  <c r="G59" i="12"/>
  <c r="G60" i="12"/>
  <c r="G61" i="12"/>
  <c r="G62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64" i="12"/>
  <c r="E65" i="12"/>
  <c r="E66" i="12"/>
  <c r="E67" i="12"/>
  <c r="E68" i="12"/>
  <c r="E69" i="12"/>
  <c r="E70" i="12"/>
  <c r="E71" i="12"/>
  <c r="E72" i="12"/>
  <c r="E73" i="12"/>
  <c r="E74" i="12"/>
  <c r="E75" i="12"/>
  <c r="E76" i="12"/>
  <c r="E77" i="12"/>
  <c r="E78" i="12"/>
  <c r="E79" i="12"/>
  <c r="E80" i="12"/>
  <c r="E81" i="12"/>
  <c r="E82" i="12"/>
  <c r="E83" i="12"/>
  <c r="E84" i="12"/>
  <c r="E85" i="12"/>
  <c r="E86" i="12"/>
  <c r="E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64" i="12"/>
  <c r="C65" i="12"/>
  <c r="C66" i="12"/>
  <c r="C67" i="12"/>
  <c r="C68" i="12"/>
  <c r="C69" i="12"/>
  <c r="C70" i="12"/>
  <c r="C71" i="12"/>
  <c r="C72" i="12"/>
  <c r="C73" i="12"/>
  <c r="C74" i="12"/>
  <c r="C75" i="12"/>
  <c r="C76" i="12"/>
  <c r="C77" i="12"/>
  <c r="C78" i="12"/>
  <c r="C79" i="12"/>
  <c r="C80" i="12"/>
  <c r="C81" i="12"/>
  <c r="C82" i="12"/>
  <c r="C83" i="12"/>
  <c r="C84" i="12"/>
  <c r="C85" i="12"/>
  <c r="C86" i="12"/>
  <c r="O16" i="13"/>
  <c r="I117" i="12" a="1"/>
  <c r="E116" i="12" a="1"/>
  <c r="I118" i="12" a="1"/>
  <c r="J117" i="12" a="1"/>
  <c r="I116" i="12" a="1"/>
  <c r="J115" i="12" a="1"/>
  <c r="K117" i="12" a="1"/>
  <c r="J118" i="12" a="1"/>
  <c r="I115" i="12" a="1"/>
  <c r="C118" i="12" a="1"/>
  <c r="G115" i="12" a="1"/>
  <c r="C116" i="12" a="1"/>
  <c r="L117" i="12" a="1"/>
  <c r="G116" i="12" a="1"/>
  <c r="E120" i="12" a="1"/>
  <c r="G120" i="12" a="1"/>
  <c r="H118" i="12" a="1"/>
  <c r="F117" i="12" a="1"/>
  <c r="D118" i="12" a="1"/>
  <c r="K116" i="12" a="1"/>
  <c r="D120" i="12" a="1"/>
  <c r="F116" i="12" a="1"/>
  <c r="B116" i="12" a="1"/>
  <c r="H116" i="12" a="1"/>
  <c r="G117" i="12" a="1"/>
  <c r="L115" i="12" a="1"/>
  <c r="C117" i="12" a="1"/>
  <c r="B118" i="12" a="1"/>
  <c r="G118" i="12" a="1"/>
  <c r="E118" i="12" a="1"/>
  <c r="D115" i="12" a="1"/>
  <c r="B115" i="12" a="1"/>
  <c r="H115" i="12" a="1"/>
  <c r="D117" i="12" a="1"/>
  <c r="L118" i="12" a="1"/>
  <c r="H117" i="12" a="1"/>
  <c r="K118" i="12" a="1"/>
  <c r="K115" i="12" a="1"/>
  <c r="E115" i="12" a="1"/>
  <c r="L116" i="12" a="1"/>
  <c r="C120" i="12" a="1"/>
  <c r="B117" i="12" a="1"/>
  <c r="E117" i="12" a="1"/>
  <c r="F120" i="12" a="1"/>
  <c r="F115" i="12" a="1"/>
  <c r="D116" i="12" a="1"/>
  <c r="F118" i="12" a="1"/>
  <c r="C115" i="12" a="1"/>
  <c r="B120" i="12" a="1"/>
  <c r="J116" i="12" a="1"/>
  <c r="D115" i="12" l="1"/>
  <c r="J118" i="12"/>
  <c r="B115" i="12"/>
  <c r="H115" i="12"/>
  <c r="B116" i="12"/>
  <c r="H116" i="12"/>
  <c r="B117" i="12"/>
  <c r="H117" i="12"/>
  <c r="B118" i="12"/>
  <c r="H118" i="12"/>
  <c r="B120" i="12"/>
  <c r="D118" i="12"/>
  <c r="C115" i="12"/>
  <c r="I115" i="12"/>
  <c r="C116" i="12"/>
  <c r="I116" i="12"/>
  <c r="C117" i="12"/>
  <c r="I117" i="12"/>
  <c r="C118" i="12"/>
  <c r="I118" i="12"/>
  <c r="C120" i="12"/>
  <c r="J117" i="12"/>
  <c r="E115" i="12"/>
  <c r="K115" i="12"/>
  <c r="E116" i="12"/>
  <c r="K116" i="12"/>
  <c r="E117" i="12"/>
  <c r="K117" i="12"/>
  <c r="E118" i="12"/>
  <c r="K118" i="12"/>
  <c r="E120" i="12"/>
  <c r="D117" i="12"/>
  <c r="J115" i="12"/>
  <c r="D120" i="12"/>
  <c r="F115" i="12"/>
  <c r="L115" i="12"/>
  <c r="F116" i="12"/>
  <c r="L116" i="12"/>
  <c r="F117" i="12"/>
  <c r="L117" i="12"/>
  <c r="F118" i="12"/>
  <c r="L118" i="12"/>
  <c r="F120" i="12"/>
  <c r="D116" i="12"/>
  <c r="G115" i="12"/>
  <c r="G116" i="12"/>
  <c r="G117" i="12"/>
  <c r="G118" i="12"/>
  <c r="G120" i="12"/>
  <c r="J116" i="12"/>
  <c r="AD29" i="59"/>
  <c r="H29" i="12" s="1"/>
  <c r="H74" i="12"/>
  <c r="AC29" i="59" l="1"/>
  <c r="M29" i="12" s="1"/>
  <c r="AD10" i="59"/>
  <c r="H10" i="12" s="1"/>
  <c r="AC21" i="59"/>
  <c r="M21" i="12" s="1"/>
  <c r="AE14" i="59"/>
  <c r="I14" i="12" s="1"/>
  <c r="AG20" i="59"/>
  <c r="K20" i="12" s="1"/>
  <c r="AG28" i="59"/>
  <c r="K28" i="12" s="1"/>
  <c r="AG32" i="59"/>
  <c r="K32" i="12" s="1"/>
  <c r="AG22" i="59"/>
  <c r="K22" i="12" s="1"/>
  <c r="AG33" i="59"/>
  <c r="K33" i="12" s="1"/>
  <c r="AE35" i="59"/>
  <c r="I35" i="12" s="1"/>
  <c r="AG40" i="59"/>
  <c r="K40" i="12" s="1"/>
  <c r="AG15" i="59"/>
  <c r="K15" i="12" s="1"/>
  <c r="AD25" i="59"/>
  <c r="H25" i="12" s="1"/>
  <c r="AG12" i="59"/>
  <c r="K12" i="12" s="1"/>
  <c r="AG21" i="59"/>
  <c r="K21" i="12" s="1"/>
  <c r="AG41" i="59"/>
  <c r="K41" i="12" s="1"/>
  <c r="AC9" i="59"/>
  <c r="M9" i="12" s="1"/>
  <c r="AG16" i="59"/>
  <c r="K16" i="12" s="1"/>
  <c r="AG8" i="59"/>
  <c r="K8" i="12" s="1"/>
  <c r="AE24" i="59"/>
  <c r="I24" i="12" s="1"/>
  <c r="AE9" i="59"/>
  <c r="I9" i="12" s="1"/>
  <c r="AG38" i="59"/>
  <c r="K38" i="12" s="1"/>
  <c r="AD11" i="59"/>
  <c r="H11" i="12" s="1"/>
  <c r="H65" i="12"/>
  <c r="AG7" i="59"/>
  <c r="K7" i="12" s="1"/>
  <c r="AG35" i="59"/>
  <c r="K35" i="12" s="1"/>
  <c r="AE20" i="59"/>
  <c r="I20" i="12" s="1"/>
  <c r="AC20" i="59"/>
  <c r="M20" i="12" s="1"/>
  <c r="AG19" i="59"/>
  <c r="K19" i="12" s="1"/>
  <c r="AG36" i="59"/>
  <c r="K36" i="12" s="1"/>
  <c r="AG39" i="59"/>
  <c r="K39" i="12" s="1"/>
  <c r="AG18" i="59"/>
  <c r="K18" i="12" s="1"/>
  <c r="AG31" i="59"/>
  <c r="AE21" i="59"/>
  <c r="I21" i="12" s="1"/>
  <c r="AD26" i="59"/>
  <c r="H26" i="12" s="1"/>
  <c r="AG13" i="59"/>
  <c r="K13" i="12" s="1"/>
  <c r="AG17" i="59"/>
  <c r="K17" i="12" s="1"/>
  <c r="AG27" i="59"/>
  <c r="K27" i="12" s="1"/>
  <c r="H58" i="12"/>
  <c r="AD13" i="59"/>
  <c r="H13" i="12" s="1"/>
  <c r="H66" i="12"/>
  <c r="AD21" i="59"/>
  <c r="H21" i="12" s="1"/>
  <c r="H75" i="12"/>
  <c r="AD30" i="59"/>
  <c r="H30" i="12" s="1"/>
  <c r="AD32" i="59"/>
  <c r="H32" i="12" s="1"/>
  <c r="H77" i="12"/>
  <c r="AD9" i="59"/>
  <c r="H9" i="12" s="1"/>
  <c r="H54" i="12"/>
  <c r="H56" i="12"/>
  <c r="H82" i="12"/>
  <c r="AD31" i="59"/>
  <c r="H76" i="12"/>
  <c r="AG6" i="59"/>
  <c r="K6" i="12" s="1"/>
  <c r="AD34" i="59"/>
  <c r="H34" i="12" s="1"/>
  <c r="H79" i="12"/>
  <c r="AD23" i="59"/>
  <c r="H23" i="12" s="1"/>
  <c r="AD12" i="59"/>
  <c r="H12" i="12" s="1"/>
  <c r="H57" i="12"/>
  <c r="H70" i="12"/>
  <c r="AD20" i="59"/>
  <c r="H20" i="12" s="1"/>
  <c r="AD15" i="59"/>
  <c r="H15" i="12" s="1"/>
  <c r="AD40" i="59"/>
  <c r="H40" i="12" s="1"/>
  <c r="H85" i="12"/>
  <c r="H80" i="12"/>
  <c r="AD16" i="59"/>
  <c r="H16" i="12" s="1"/>
  <c r="H61" i="12"/>
  <c r="AD37" i="59"/>
  <c r="H37" i="12" s="1"/>
  <c r="AD35" i="59"/>
  <c r="H35" i="12" s="1"/>
  <c r="AE16" i="59"/>
  <c r="I16" i="12" s="1"/>
  <c r="AE33" i="59"/>
  <c r="I33" i="12" s="1"/>
  <c r="AE28" i="59"/>
  <c r="I28" i="12" s="1"/>
  <c r="H71" i="12"/>
  <c r="AC41" i="59"/>
  <c r="M41" i="12" s="1"/>
  <c r="AC11" i="59"/>
  <c r="M11" i="12" s="1"/>
  <c r="AC27" i="59"/>
  <c r="M27" i="12" s="1"/>
  <c r="AE39" i="59"/>
  <c r="I39" i="12" s="1"/>
  <c r="AC16" i="59"/>
  <c r="M16" i="12" s="1"/>
  <c r="AC35" i="59"/>
  <c r="M35" i="12" s="1"/>
  <c r="AE32" i="59"/>
  <c r="I32" i="12" s="1"/>
  <c r="AD14" i="59"/>
  <c r="H14" i="12" s="1"/>
  <c r="AC10" i="59"/>
  <c r="M10" i="12" s="1"/>
  <c r="AE13" i="59"/>
  <c r="I13" i="12" s="1"/>
  <c r="AC19" i="59"/>
  <c r="M19" i="12" s="1"/>
  <c r="AC17" i="59"/>
  <c r="M17" i="12" s="1"/>
  <c r="H55" i="12"/>
  <c r="AC31" i="59"/>
  <c r="AC14" i="59"/>
  <c r="M14" i="12" s="1"/>
  <c r="AC30" i="59"/>
  <c r="M30" i="12" s="1"/>
  <c r="AE37" i="59"/>
  <c r="I37" i="12" s="1"/>
  <c r="AC8" i="59"/>
  <c r="M8" i="12" s="1"/>
  <c r="AC36" i="59"/>
  <c r="M36" i="12" s="1"/>
  <c r="AC32" i="59"/>
  <c r="M32" i="12" s="1"/>
  <c r="AE27" i="59"/>
  <c r="I27" i="12" s="1"/>
  <c r="AC37" i="59"/>
  <c r="M37" i="12" s="1"/>
  <c r="AC15" i="59"/>
  <c r="M15" i="12" s="1"/>
  <c r="AD7" i="59"/>
  <c r="H7" i="12" s="1"/>
  <c r="AE17" i="59"/>
  <c r="I17" i="12" s="1"/>
  <c r="AC40" i="59"/>
  <c r="M40" i="12" s="1"/>
  <c r="AH22" i="59" l="1"/>
  <c r="AC13" i="59"/>
  <c r="M13" i="12" s="1"/>
  <c r="AF6" i="59"/>
  <c r="J6" i="12" s="1"/>
  <c r="AE31" i="59"/>
  <c r="AD18" i="59"/>
  <c r="H18" i="12" s="1"/>
  <c r="AE41" i="59"/>
  <c r="I41" i="12" s="1"/>
  <c r="AC39" i="59"/>
  <c r="M39" i="12" s="1"/>
  <c r="AC7" i="59"/>
  <c r="M7" i="12" s="1"/>
  <c r="AC38" i="59"/>
  <c r="M38" i="12" s="1"/>
  <c r="AH29" i="59"/>
  <c r="AE6" i="59"/>
  <c r="I6" i="12" s="1"/>
  <c r="AC22" i="59"/>
  <c r="M22" i="12" s="1"/>
  <c r="AE36" i="59"/>
  <c r="I36" i="12" s="1"/>
  <c r="AD38" i="59"/>
  <c r="H38" i="12" s="1"/>
  <c r="H83" i="12"/>
  <c r="AD6" i="59"/>
  <c r="AF11" i="59"/>
  <c r="J11" i="12" s="1"/>
  <c r="AG37" i="59"/>
  <c r="K37" i="12" s="1"/>
  <c r="AG25" i="59"/>
  <c r="K25" i="12" s="1"/>
  <c r="AC34" i="59"/>
  <c r="M34" i="12" s="1"/>
  <c r="AG23" i="59"/>
  <c r="K23" i="12" s="1"/>
  <c r="AC28" i="59"/>
  <c r="M28" i="12" s="1"/>
  <c r="AG30" i="59"/>
  <c r="K30" i="12" s="1"/>
  <c r="AE18" i="59"/>
  <c r="I18" i="12" s="1"/>
  <c r="AE15" i="59"/>
  <c r="I15" i="12" s="1"/>
  <c r="AG14" i="59"/>
  <c r="K14" i="12" s="1"/>
  <c r="AG9" i="59"/>
  <c r="K9" i="12" s="1"/>
  <c r="AC24" i="59"/>
  <c r="M24" i="12" s="1"/>
  <c r="AE8" i="59"/>
  <c r="I8" i="12" s="1"/>
  <c r="AE7" i="59"/>
  <c r="I7" i="12" s="1"/>
  <c r="AC33" i="59"/>
  <c r="M33" i="12" s="1"/>
  <c r="AG24" i="59"/>
  <c r="K24" i="12" s="1"/>
  <c r="AE34" i="59"/>
  <c r="I34" i="12" s="1"/>
  <c r="AE25" i="59"/>
  <c r="I25" i="12" s="1"/>
  <c r="AE11" i="59"/>
  <c r="AE38" i="59"/>
  <c r="I38" i="12" s="1"/>
  <c r="AC26" i="59"/>
  <c r="M26" i="12" s="1"/>
  <c r="AG26" i="59"/>
  <c r="K26" i="12" s="1"/>
  <c r="AE26" i="59"/>
  <c r="AC18" i="59"/>
  <c r="M18" i="12" s="1"/>
  <c r="AE12" i="59"/>
  <c r="I12" i="12" s="1"/>
  <c r="AE22" i="59"/>
  <c r="I22" i="12" s="1"/>
  <c r="AG29" i="59"/>
  <c r="K29" i="12" s="1"/>
  <c r="AE30" i="59"/>
  <c r="I30" i="12" s="1"/>
  <c r="AG11" i="59"/>
  <c r="K11" i="12" s="1"/>
  <c r="AE40" i="59"/>
  <c r="I40" i="12" s="1"/>
  <c r="AC25" i="59"/>
  <c r="M25" i="12" s="1"/>
  <c r="AG34" i="59"/>
  <c r="K34" i="12" s="1"/>
  <c r="AC12" i="59"/>
  <c r="M12" i="12" s="1"/>
  <c r="AE19" i="59"/>
  <c r="I19" i="12" s="1"/>
  <c r="AD22" i="59"/>
  <c r="H22" i="12" s="1"/>
  <c r="AE23" i="59"/>
  <c r="I23" i="12" s="1"/>
  <c r="AG10" i="59"/>
  <c r="K10" i="12" s="1"/>
  <c r="AC23" i="59"/>
  <c r="M23" i="12" s="1"/>
  <c r="AE29" i="59"/>
  <c r="I29" i="12" s="1"/>
  <c r="AF16" i="59"/>
  <c r="AF17" i="59"/>
  <c r="J17" i="12" s="1"/>
  <c r="AF10" i="59"/>
  <c r="J10" i="12" s="1"/>
  <c r="AF37" i="59"/>
  <c r="AF38" i="59"/>
  <c r="J38" i="12" s="1"/>
  <c r="AF23" i="59"/>
  <c r="J23" i="12" s="1"/>
  <c r="AF30" i="59"/>
  <c r="J30" i="12" s="1"/>
  <c r="AF21" i="59"/>
  <c r="AF31" i="59"/>
  <c r="AF41" i="59"/>
  <c r="J41" i="12" s="1"/>
  <c r="AF35" i="59"/>
  <c r="AF40" i="59"/>
  <c r="J40" i="12" s="1"/>
  <c r="AF13" i="59"/>
  <c r="AF19" i="59"/>
  <c r="J19" i="12" s="1"/>
  <c r="AF28" i="59"/>
  <c r="AF39" i="59"/>
  <c r="AF8" i="59"/>
  <c r="J8" i="12" s="1"/>
  <c r="AF27" i="59"/>
  <c r="J27" i="12" s="1"/>
  <c r="AF7" i="59"/>
  <c r="J7" i="12" s="1"/>
  <c r="AF26" i="59"/>
  <c r="J26" i="12" s="1"/>
  <c r="AF25" i="59"/>
  <c r="J25" i="12" s="1"/>
  <c r="AF18" i="59"/>
  <c r="J18" i="12" s="1"/>
  <c r="AF32" i="59"/>
  <c r="AF22" i="59"/>
  <c r="J22" i="12" s="1"/>
  <c r="AF12" i="59"/>
  <c r="AF29" i="59"/>
  <c r="AF33" i="59"/>
  <c r="J33" i="12" s="1"/>
  <c r="AF14" i="59"/>
  <c r="J14" i="12" s="1"/>
  <c r="AF36" i="59"/>
  <c r="J36" i="12" s="1"/>
  <c r="AD39" i="59"/>
  <c r="H39" i="12" s="1"/>
  <c r="H60" i="12"/>
  <c r="AD33" i="59"/>
  <c r="H33" i="12" s="1"/>
  <c r="I79" i="12"/>
  <c r="I77" i="12"/>
  <c r="AD24" i="59"/>
  <c r="H24" i="12" s="1"/>
  <c r="I80" i="12"/>
  <c r="AD36" i="59"/>
  <c r="H36" i="12" s="1"/>
  <c r="I56" i="12"/>
  <c r="AD17" i="59"/>
  <c r="H17" i="12" s="1"/>
  <c r="J60" i="12"/>
  <c r="I57" i="12"/>
  <c r="AE10" i="59"/>
  <c r="I10" i="12" s="1"/>
  <c r="I76" i="12"/>
  <c r="AD28" i="59"/>
  <c r="H28" i="12" s="1"/>
  <c r="H68" i="12"/>
  <c r="I68" i="12"/>
  <c r="I58" i="12"/>
  <c r="I75" i="12"/>
  <c r="AD19" i="59"/>
  <c r="H19" i="12" s="1"/>
  <c r="I61" i="12"/>
  <c r="AD27" i="59"/>
  <c r="AD41" i="59"/>
  <c r="H41" i="12" s="1"/>
  <c r="AD8" i="59"/>
  <c r="H8" i="12" s="1"/>
  <c r="H52" i="12"/>
  <c r="I70" i="12"/>
  <c r="AF9" i="59"/>
  <c r="J9" i="12" s="1"/>
  <c r="AF20" i="59"/>
  <c r="H59" i="12"/>
  <c r="AF34" i="59"/>
  <c r="J34" i="12" s="1"/>
  <c r="I71" i="12"/>
  <c r="I85" i="12"/>
  <c r="AF15" i="59"/>
  <c r="I66" i="12"/>
  <c r="I82" i="12"/>
  <c r="AF24" i="59"/>
  <c r="J24" i="12" s="1"/>
  <c r="AK29" i="59" l="1"/>
  <c r="J29" i="12"/>
  <c r="AK39" i="59"/>
  <c r="J39" i="12"/>
  <c r="AK15" i="59"/>
  <c r="J15" i="12"/>
  <c r="AK28" i="59"/>
  <c r="J28" i="12"/>
  <c r="AK12" i="59"/>
  <c r="J12" i="12"/>
  <c r="AK16" i="59"/>
  <c r="J16" i="12"/>
  <c r="AK13" i="59"/>
  <c r="J13" i="12"/>
  <c r="AK32" i="59"/>
  <c r="J32" i="12"/>
  <c r="AK20" i="59"/>
  <c r="J20" i="12"/>
  <c r="AK6" i="59"/>
  <c r="H6" i="12"/>
  <c r="AK27" i="59"/>
  <c r="H27" i="12"/>
  <c r="AK21" i="59"/>
  <c r="J21" i="12"/>
  <c r="AK26" i="59"/>
  <c r="I26" i="12"/>
  <c r="AK37" i="59"/>
  <c r="J37" i="12"/>
  <c r="AK11" i="59"/>
  <c r="I11" i="12"/>
  <c r="AK35" i="59"/>
  <c r="J35" i="12"/>
  <c r="AK18" i="59"/>
  <c r="AH23" i="59"/>
  <c r="AH34" i="59"/>
  <c r="AH33" i="59"/>
  <c r="AH35" i="59"/>
  <c r="AH37" i="59"/>
  <c r="AG44" i="59"/>
  <c r="AH12" i="59"/>
  <c r="AC43" i="59"/>
  <c r="AH13" i="59"/>
  <c r="AH26" i="59"/>
  <c r="AH41" i="59"/>
  <c r="AH10" i="59"/>
  <c r="AH32" i="59"/>
  <c r="AI29" i="59"/>
  <c r="L29" i="12" s="1"/>
  <c r="AK31" i="59"/>
  <c r="AH16" i="59"/>
  <c r="AH20" i="59"/>
  <c r="AK40" i="59"/>
  <c r="AH25" i="59"/>
  <c r="AH7" i="59"/>
  <c r="AH6" i="59"/>
  <c r="AH24" i="59"/>
  <c r="H63" i="12"/>
  <c r="AH27" i="59"/>
  <c r="AH31" i="59"/>
  <c r="AH9" i="59"/>
  <c r="AH40" i="59"/>
  <c r="AK7" i="59"/>
  <c r="AH15" i="59"/>
  <c r="AH18" i="59"/>
  <c r="AH17" i="59"/>
  <c r="AK23" i="59"/>
  <c r="AH11" i="59"/>
  <c r="AH39" i="59"/>
  <c r="AH21" i="59"/>
  <c r="AH19" i="59"/>
  <c r="AH30" i="59"/>
  <c r="AH8" i="59"/>
  <c r="AH38" i="59"/>
  <c r="AH28" i="59"/>
  <c r="AH14" i="59"/>
  <c r="AH36" i="59"/>
  <c r="AK30" i="59"/>
  <c r="AI22" i="59"/>
  <c r="L22" i="12" s="1"/>
  <c r="I55" i="12"/>
  <c r="AK22" i="59"/>
  <c r="AC44" i="59"/>
  <c r="I65" i="12"/>
  <c r="AK25" i="59"/>
  <c r="H67" i="12"/>
  <c r="AK24" i="59"/>
  <c r="L60" i="12"/>
  <c r="I74" i="12"/>
  <c r="AG43" i="59"/>
  <c r="AE44" i="59"/>
  <c r="AK9" i="59"/>
  <c r="AK19" i="59"/>
  <c r="AK34" i="59"/>
  <c r="AK14" i="59"/>
  <c r="AK38" i="59"/>
  <c r="AK8" i="59"/>
  <c r="AK41" i="59"/>
  <c r="AK33" i="59"/>
  <c r="AK17" i="59"/>
  <c r="AK36" i="59"/>
  <c r="H53" i="12"/>
  <c r="H64" i="12"/>
  <c r="H62" i="12"/>
  <c r="I54" i="12"/>
  <c r="H51" i="12"/>
  <c r="J57" i="12"/>
  <c r="H86" i="12"/>
  <c r="H84" i="12"/>
  <c r="J79" i="12"/>
  <c r="H72" i="12"/>
  <c r="AK10" i="59"/>
  <c r="H73" i="12"/>
  <c r="AD44" i="59"/>
  <c r="H78" i="12"/>
  <c r="AE43" i="59"/>
  <c r="AD43" i="59"/>
  <c r="H81" i="12"/>
  <c r="I60" i="12"/>
  <c r="H69" i="12"/>
  <c r="AF44" i="59"/>
  <c r="J56" i="12"/>
  <c r="J66" i="12"/>
  <c r="AF43" i="59"/>
  <c r="J85" i="12"/>
  <c r="I59" i="12"/>
  <c r="I63" i="12"/>
  <c r="J68" i="12"/>
  <c r="J61" i="12"/>
  <c r="J58" i="12"/>
  <c r="J70" i="12"/>
  <c r="J80" i="12"/>
  <c r="K60" i="12"/>
  <c r="J75" i="12"/>
  <c r="J65" i="12"/>
  <c r="J71" i="12"/>
  <c r="J55" i="12"/>
  <c r="I52" i="12"/>
  <c r="J82" i="12"/>
  <c r="P6" i="46"/>
  <c r="Q6" i="46"/>
  <c r="R6" i="46"/>
  <c r="S6" i="46"/>
  <c r="T6" i="46"/>
  <c r="U6" i="46"/>
  <c r="V6" i="46"/>
  <c r="W6" i="46"/>
  <c r="X6" i="46"/>
  <c r="Y6" i="46"/>
  <c r="P7" i="46"/>
  <c r="Q7" i="46"/>
  <c r="R7" i="46"/>
  <c r="S7" i="46"/>
  <c r="T7" i="46"/>
  <c r="U7" i="46"/>
  <c r="V7" i="46"/>
  <c r="W7" i="46"/>
  <c r="X7" i="46"/>
  <c r="Y7" i="46"/>
  <c r="P8" i="46"/>
  <c r="Q8" i="46"/>
  <c r="R8" i="46"/>
  <c r="S8" i="46"/>
  <c r="T8" i="46"/>
  <c r="U8" i="46"/>
  <c r="V8" i="46"/>
  <c r="W8" i="46"/>
  <c r="X8" i="46"/>
  <c r="Y8" i="46"/>
  <c r="P9" i="46"/>
  <c r="Q9" i="46"/>
  <c r="R9" i="46"/>
  <c r="S9" i="46"/>
  <c r="T9" i="46"/>
  <c r="U9" i="46"/>
  <c r="V9" i="46"/>
  <c r="W9" i="46"/>
  <c r="X9" i="46"/>
  <c r="Y9" i="46"/>
  <c r="P10" i="46"/>
  <c r="Q10" i="46"/>
  <c r="R10" i="46"/>
  <c r="S10" i="46"/>
  <c r="T10" i="46"/>
  <c r="U10" i="46"/>
  <c r="V10" i="46"/>
  <c r="W10" i="46"/>
  <c r="X10" i="46"/>
  <c r="Y10" i="46"/>
  <c r="P11" i="46"/>
  <c r="Q11" i="46"/>
  <c r="R11" i="46"/>
  <c r="S11" i="46"/>
  <c r="T11" i="46"/>
  <c r="U11" i="46"/>
  <c r="V11" i="46"/>
  <c r="W11" i="46"/>
  <c r="X11" i="46"/>
  <c r="Y11" i="46"/>
  <c r="P12" i="46"/>
  <c r="Q12" i="46"/>
  <c r="R12" i="46"/>
  <c r="S12" i="46"/>
  <c r="T12" i="46"/>
  <c r="U12" i="46"/>
  <c r="V12" i="46"/>
  <c r="W12" i="46"/>
  <c r="X12" i="46"/>
  <c r="Y12" i="46"/>
  <c r="P13" i="46"/>
  <c r="Q13" i="46"/>
  <c r="R13" i="46"/>
  <c r="S13" i="46"/>
  <c r="T13" i="46"/>
  <c r="U13" i="46"/>
  <c r="V13" i="46"/>
  <c r="W13" i="46"/>
  <c r="X13" i="46"/>
  <c r="Y13" i="46"/>
  <c r="P14" i="46"/>
  <c r="Q14" i="46"/>
  <c r="R14" i="46"/>
  <c r="S14" i="46"/>
  <c r="T14" i="46"/>
  <c r="U14" i="46"/>
  <c r="V14" i="46"/>
  <c r="W14" i="46"/>
  <c r="X14" i="46"/>
  <c r="Y14" i="46"/>
  <c r="P15" i="46"/>
  <c r="Q15" i="46"/>
  <c r="R15" i="46"/>
  <c r="S15" i="46"/>
  <c r="T15" i="46"/>
  <c r="U15" i="46"/>
  <c r="V15" i="46"/>
  <c r="W15" i="46"/>
  <c r="X15" i="46"/>
  <c r="Y15" i="46"/>
  <c r="P16" i="46"/>
  <c r="Q16" i="46"/>
  <c r="R16" i="46"/>
  <c r="S16" i="46"/>
  <c r="T16" i="46"/>
  <c r="U16" i="46"/>
  <c r="V16" i="46"/>
  <c r="W16" i="46"/>
  <c r="X16" i="46"/>
  <c r="Y16" i="46"/>
  <c r="P17" i="46"/>
  <c r="Q17" i="46"/>
  <c r="R17" i="46"/>
  <c r="S17" i="46"/>
  <c r="T17" i="46"/>
  <c r="U17" i="46"/>
  <c r="V17" i="46"/>
  <c r="W17" i="46"/>
  <c r="X17" i="46"/>
  <c r="Y17" i="46"/>
  <c r="P18" i="46"/>
  <c r="Q18" i="46"/>
  <c r="R18" i="46"/>
  <c r="S18" i="46"/>
  <c r="T18" i="46"/>
  <c r="U18" i="46"/>
  <c r="V18" i="46"/>
  <c r="W18" i="46"/>
  <c r="X18" i="46"/>
  <c r="Y18" i="46"/>
  <c r="P19" i="46"/>
  <c r="Q19" i="46"/>
  <c r="R19" i="46"/>
  <c r="S19" i="46"/>
  <c r="T19" i="46"/>
  <c r="U19" i="46"/>
  <c r="V19" i="46"/>
  <c r="W19" i="46"/>
  <c r="X19" i="46"/>
  <c r="Y19" i="46"/>
  <c r="P20" i="46"/>
  <c r="Q20" i="46"/>
  <c r="R20" i="46"/>
  <c r="S20" i="46"/>
  <c r="T20" i="46"/>
  <c r="U20" i="46"/>
  <c r="V20" i="46"/>
  <c r="W20" i="46"/>
  <c r="X20" i="46"/>
  <c r="Y20" i="46"/>
  <c r="P21" i="46"/>
  <c r="Q21" i="46"/>
  <c r="R21" i="46"/>
  <c r="S21" i="46"/>
  <c r="T21" i="46"/>
  <c r="U21" i="46"/>
  <c r="V21" i="46"/>
  <c r="W21" i="46"/>
  <c r="X21" i="46"/>
  <c r="Y21" i="46"/>
  <c r="P22" i="46"/>
  <c r="Q22" i="46"/>
  <c r="R22" i="46"/>
  <c r="S22" i="46"/>
  <c r="T22" i="46"/>
  <c r="U22" i="46"/>
  <c r="V22" i="46"/>
  <c r="W22" i="46"/>
  <c r="X22" i="46"/>
  <c r="Y22" i="46"/>
  <c r="P23" i="46"/>
  <c r="Q23" i="46"/>
  <c r="R23" i="46"/>
  <c r="S23" i="46"/>
  <c r="T23" i="46"/>
  <c r="U23" i="46"/>
  <c r="V23" i="46"/>
  <c r="W23" i="46"/>
  <c r="X23" i="46"/>
  <c r="Y23" i="46"/>
  <c r="P24" i="46"/>
  <c r="Q24" i="46"/>
  <c r="R24" i="46"/>
  <c r="S24" i="46"/>
  <c r="T24" i="46"/>
  <c r="U24" i="46"/>
  <c r="V24" i="46"/>
  <c r="W24" i="46"/>
  <c r="X24" i="46"/>
  <c r="Y24" i="46"/>
  <c r="P25" i="46"/>
  <c r="Q25" i="46"/>
  <c r="R25" i="46"/>
  <c r="S25" i="46"/>
  <c r="T25" i="46"/>
  <c r="U25" i="46"/>
  <c r="V25" i="46"/>
  <c r="W25" i="46"/>
  <c r="X25" i="46"/>
  <c r="Y25" i="46"/>
  <c r="P26" i="46"/>
  <c r="Q26" i="46"/>
  <c r="R26" i="46"/>
  <c r="S26" i="46"/>
  <c r="T26" i="46"/>
  <c r="U26" i="46"/>
  <c r="V26" i="46"/>
  <c r="W26" i="46"/>
  <c r="X26" i="46"/>
  <c r="Y26" i="46"/>
  <c r="P27" i="46"/>
  <c r="Q27" i="46"/>
  <c r="R27" i="46"/>
  <c r="S27" i="46"/>
  <c r="T27" i="46"/>
  <c r="U27" i="46"/>
  <c r="V27" i="46"/>
  <c r="W27" i="46"/>
  <c r="X27" i="46"/>
  <c r="Y27" i="46"/>
  <c r="P28" i="46"/>
  <c r="Q28" i="46"/>
  <c r="R28" i="46"/>
  <c r="S28" i="46"/>
  <c r="T28" i="46"/>
  <c r="U28" i="46"/>
  <c r="V28" i="46"/>
  <c r="W28" i="46"/>
  <c r="X28" i="46"/>
  <c r="Y28" i="46"/>
  <c r="P29" i="46"/>
  <c r="Q29" i="46"/>
  <c r="R29" i="46"/>
  <c r="S29" i="46"/>
  <c r="T29" i="46"/>
  <c r="U29" i="46"/>
  <c r="V29" i="46"/>
  <c r="W29" i="46"/>
  <c r="X29" i="46"/>
  <c r="Y29" i="46"/>
  <c r="P30" i="46"/>
  <c r="Q30" i="46"/>
  <c r="R30" i="46"/>
  <c r="S30" i="46"/>
  <c r="T30" i="46"/>
  <c r="U30" i="46"/>
  <c r="V30" i="46"/>
  <c r="W30" i="46"/>
  <c r="X30" i="46"/>
  <c r="Y30" i="46"/>
  <c r="P31" i="46"/>
  <c r="Q31" i="46"/>
  <c r="R31" i="46"/>
  <c r="S31" i="46"/>
  <c r="T31" i="46"/>
  <c r="U31" i="46"/>
  <c r="V31" i="46"/>
  <c r="W31" i="46"/>
  <c r="X31" i="46"/>
  <c r="Y31" i="46"/>
  <c r="P32" i="46"/>
  <c r="Q32" i="46"/>
  <c r="R32" i="46"/>
  <c r="S32" i="46"/>
  <c r="T32" i="46"/>
  <c r="U32" i="46"/>
  <c r="V32" i="46"/>
  <c r="W32" i="46"/>
  <c r="X32" i="46"/>
  <c r="Y32" i="46"/>
  <c r="P33" i="46"/>
  <c r="Q33" i="46"/>
  <c r="R33" i="46"/>
  <c r="S33" i="46"/>
  <c r="T33" i="46"/>
  <c r="U33" i="46"/>
  <c r="V33" i="46"/>
  <c r="W33" i="46"/>
  <c r="X33" i="46"/>
  <c r="Y33" i="46"/>
  <c r="P34" i="46"/>
  <c r="Q34" i="46"/>
  <c r="R34" i="46"/>
  <c r="S34" i="46"/>
  <c r="T34" i="46"/>
  <c r="U34" i="46"/>
  <c r="V34" i="46"/>
  <c r="W34" i="46"/>
  <c r="X34" i="46"/>
  <c r="Y34" i="46"/>
  <c r="P35" i="46"/>
  <c r="Q35" i="46"/>
  <c r="R35" i="46"/>
  <c r="S35" i="46"/>
  <c r="T35" i="46"/>
  <c r="U35" i="46"/>
  <c r="V35" i="46"/>
  <c r="W35" i="46"/>
  <c r="X35" i="46"/>
  <c r="Y35" i="46"/>
  <c r="P36" i="46"/>
  <c r="Q36" i="46"/>
  <c r="R36" i="46"/>
  <c r="S36" i="46"/>
  <c r="T36" i="46"/>
  <c r="U36" i="46"/>
  <c r="V36" i="46"/>
  <c r="W36" i="46"/>
  <c r="X36" i="46"/>
  <c r="Y36" i="46"/>
  <c r="P37" i="46"/>
  <c r="Q37" i="46"/>
  <c r="R37" i="46"/>
  <c r="S37" i="46"/>
  <c r="T37" i="46"/>
  <c r="U37" i="46"/>
  <c r="V37" i="46"/>
  <c r="W37" i="46"/>
  <c r="X37" i="46"/>
  <c r="Y37" i="46"/>
  <c r="P38" i="46"/>
  <c r="Q38" i="46"/>
  <c r="R38" i="46"/>
  <c r="S38" i="46"/>
  <c r="T38" i="46"/>
  <c r="U38" i="46"/>
  <c r="V38" i="46"/>
  <c r="W38" i="46"/>
  <c r="X38" i="46"/>
  <c r="Y38" i="46"/>
  <c r="P39" i="46"/>
  <c r="Q39" i="46"/>
  <c r="R39" i="46"/>
  <c r="S39" i="46"/>
  <c r="T39" i="46"/>
  <c r="U39" i="46"/>
  <c r="V39" i="46"/>
  <c r="W39" i="46"/>
  <c r="X39" i="46"/>
  <c r="Y39" i="46"/>
  <c r="P40" i="46"/>
  <c r="Q40" i="46"/>
  <c r="R40" i="46"/>
  <c r="S40" i="46"/>
  <c r="T40" i="46"/>
  <c r="U40" i="46"/>
  <c r="V40" i="46"/>
  <c r="W40" i="46"/>
  <c r="X40" i="46"/>
  <c r="Y40" i="46"/>
  <c r="P41" i="46"/>
  <c r="Q41" i="46"/>
  <c r="R41" i="46"/>
  <c r="S41" i="46"/>
  <c r="T41" i="46"/>
  <c r="U41" i="46"/>
  <c r="V41" i="46"/>
  <c r="W41" i="46"/>
  <c r="X41" i="46"/>
  <c r="Y41" i="46"/>
  <c r="Q5" i="46"/>
  <c r="R5" i="46"/>
  <c r="S5" i="46"/>
  <c r="T5" i="46"/>
  <c r="U5" i="46"/>
  <c r="V5" i="46"/>
  <c r="W5" i="46"/>
  <c r="X5" i="46"/>
  <c r="Y5" i="46"/>
  <c r="P5" i="46"/>
  <c r="AI12" i="59" l="1"/>
  <c r="L12" i="12" s="1"/>
  <c r="AI31" i="59"/>
  <c r="AI20" i="59"/>
  <c r="L20" i="12" s="1"/>
  <c r="AI36" i="59"/>
  <c r="L36" i="12" s="1"/>
  <c r="AI18" i="59"/>
  <c r="L18" i="12" s="1"/>
  <c r="AI41" i="59"/>
  <c r="L41" i="12" s="1"/>
  <c r="AI14" i="59"/>
  <c r="L14" i="12" s="1"/>
  <c r="AI24" i="59"/>
  <c r="L24" i="12" s="1"/>
  <c r="AI6" i="59"/>
  <c r="L6" i="12" s="1"/>
  <c r="AI28" i="59"/>
  <c r="L28" i="12" s="1"/>
  <c r="AI39" i="59"/>
  <c r="L39" i="12" s="1"/>
  <c r="AI40" i="59"/>
  <c r="L40" i="12" s="1"/>
  <c r="AI13" i="59"/>
  <c r="L13" i="12" s="1"/>
  <c r="AI34" i="59"/>
  <c r="L34" i="12" s="1"/>
  <c r="AI32" i="59"/>
  <c r="L32" i="12" s="1"/>
  <c r="AI17" i="59"/>
  <c r="L17" i="12" s="1"/>
  <c r="AI30" i="59"/>
  <c r="L30" i="12" s="1"/>
  <c r="AI37" i="59"/>
  <c r="L37" i="12" s="1"/>
  <c r="AI16" i="59"/>
  <c r="L16" i="12" s="1"/>
  <c r="AI26" i="59"/>
  <c r="L26" i="12" s="1"/>
  <c r="I83" i="12"/>
  <c r="AI7" i="59"/>
  <c r="L7" i="12" s="1"/>
  <c r="AI25" i="59"/>
  <c r="L25" i="12" s="1"/>
  <c r="AI8" i="59"/>
  <c r="L8" i="12" s="1"/>
  <c r="AI10" i="59"/>
  <c r="L10" i="12" s="1"/>
  <c r="AI27" i="59"/>
  <c r="L27" i="12" s="1"/>
  <c r="AI19" i="59"/>
  <c r="L19" i="12" s="1"/>
  <c r="AI35" i="59"/>
  <c r="L35" i="12" s="1"/>
  <c r="AI15" i="59"/>
  <c r="L15" i="12" s="1"/>
  <c r="AI21" i="59"/>
  <c r="L21" i="12" s="1"/>
  <c r="AI33" i="59"/>
  <c r="L33" i="12" s="1"/>
  <c r="AI38" i="59"/>
  <c r="L38" i="12" s="1"/>
  <c r="AI11" i="59"/>
  <c r="L11" i="12" s="1"/>
  <c r="AI9" i="59"/>
  <c r="L9" i="12" s="1"/>
  <c r="AI23" i="59"/>
  <c r="L23" i="12" s="1"/>
  <c r="J74" i="12"/>
  <c r="J54" i="12"/>
  <c r="AK43" i="59"/>
  <c r="I67" i="12"/>
  <c r="K79" i="12"/>
  <c r="J77" i="12"/>
  <c r="I73" i="12"/>
  <c r="I51" i="12"/>
  <c r="I69" i="12"/>
  <c r="AK44" i="59"/>
  <c r="I72" i="12"/>
  <c r="J76" i="12"/>
  <c r="K57" i="12"/>
  <c r="I81" i="12"/>
  <c r="I62" i="12"/>
  <c r="I84" i="12"/>
  <c r="I64" i="12"/>
  <c r="I78" i="12"/>
  <c r="I86" i="12"/>
  <c r="I53" i="12"/>
  <c r="K54" i="12"/>
  <c r="L54" i="12"/>
  <c r="L77" i="12"/>
  <c r="K80" i="12"/>
  <c r="L80" i="12"/>
  <c r="L71" i="12"/>
  <c r="K71" i="12"/>
  <c r="L76" i="12"/>
  <c r="J63" i="12"/>
  <c r="L56" i="12"/>
  <c r="K56" i="12"/>
  <c r="L55" i="12"/>
  <c r="K55" i="12"/>
  <c r="L68" i="12"/>
  <c r="K68" i="12"/>
  <c r="K61" i="12"/>
  <c r="L61" i="12"/>
  <c r="L70" i="12"/>
  <c r="K70" i="12"/>
  <c r="J59" i="12"/>
  <c r="K75" i="12"/>
  <c r="L75" i="12"/>
  <c r="K85" i="12"/>
  <c r="L85" i="12"/>
  <c r="J52" i="12"/>
  <c r="K83" i="12"/>
  <c r="L83" i="12"/>
  <c r="K65" i="12"/>
  <c r="L65" i="12"/>
  <c r="K82" i="12"/>
  <c r="L82" i="12"/>
  <c r="K58" i="12"/>
  <c r="L58" i="12"/>
  <c r="L66" i="12"/>
  <c r="K66" i="12"/>
  <c r="F271" i="44"/>
  <c r="G271" i="44" a="1"/>
  <c r="G271" i="44" s="1"/>
  <c r="H271" i="44" a="1"/>
  <c r="H271" i="44" s="1"/>
  <c r="I271" i="44" a="1"/>
  <c r="I271" i="44" s="1"/>
  <c r="J271" i="44" a="1"/>
  <c r="J271" i="44" s="1"/>
  <c r="K271" i="44" a="1"/>
  <c r="K271" i="44" s="1"/>
  <c r="L271" i="44" a="1"/>
  <c r="L271" i="44" s="1"/>
  <c r="K72" i="44" s="1"/>
  <c r="M271" i="44" a="1"/>
  <c r="M271" i="44" s="1"/>
  <c r="N271" i="44" a="1"/>
  <c r="N271" i="44" s="1"/>
  <c r="O271" i="44" a="1"/>
  <c r="O271" i="44" s="1"/>
  <c r="P271" i="44" a="1"/>
  <c r="P271" i="44" s="1"/>
  <c r="Q271" i="44" a="1"/>
  <c r="Q271" i="44" s="1"/>
  <c r="R271" i="44" a="1"/>
  <c r="R271" i="44" s="1"/>
  <c r="S271" i="44" a="1"/>
  <c r="S271" i="44" s="1"/>
  <c r="T271" i="44" a="1"/>
  <c r="T271" i="44" s="1"/>
  <c r="U271" i="44" a="1"/>
  <c r="U271" i="44" s="1"/>
  <c r="T72" i="44" s="1"/>
  <c r="V271" i="44" a="1"/>
  <c r="V271" i="44" s="1"/>
  <c r="W271" i="44" a="1"/>
  <c r="W271" i="44" s="1"/>
  <c r="X271" i="44" a="1"/>
  <c r="X271" i="44" s="1"/>
  <c r="W72" i="44" s="1"/>
  <c r="W221" i="44" s="1"/>
  <c r="Y271" i="44" a="1"/>
  <c r="Y271" i="44" s="1"/>
  <c r="X72" i="44" s="1"/>
  <c r="Z271" i="44" a="1"/>
  <c r="Z271" i="44" s="1"/>
  <c r="AA271" i="44" a="1"/>
  <c r="AA271" i="44" s="1"/>
  <c r="AB271" i="44" a="1"/>
  <c r="AB271" i="44" s="1"/>
  <c r="AC271" i="44" a="1"/>
  <c r="AC271" i="44" s="1"/>
  <c r="AD271" i="44" a="1"/>
  <c r="AD271" i="44" s="1"/>
  <c r="AE271" i="44" a="1"/>
  <c r="AE271" i="44" s="1"/>
  <c r="AF271" i="44" a="1"/>
  <c r="AF271" i="44" s="1"/>
  <c r="AG271" i="44" a="1"/>
  <c r="AG271" i="44" s="1"/>
  <c r="AE72" i="44" s="1"/>
  <c r="AH271" i="44" a="1"/>
  <c r="AH271" i="44" s="1"/>
  <c r="AF72" i="44" s="1"/>
  <c r="AI271" i="44" a="1"/>
  <c r="AI271" i="44" s="1"/>
  <c r="AJ271" i="44" a="1"/>
  <c r="AJ271" i="44" s="1"/>
  <c r="AK271" i="44" a="1"/>
  <c r="AK271" i="44" s="1"/>
  <c r="AL271" i="44" a="1"/>
  <c r="AL271" i="44" s="1"/>
  <c r="AM271" i="44" a="1"/>
  <c r="AM271" i="44" s="1"/>
  <c r="AN271" i="44" a="1"/>
  <c r="AN271" i="44" s="1"/>
  <c r="AO271" i="44" a="1"/>
  <c r="AO271" i="44" s="1"/>
  <c r="AP271" i="44" a="1"/>
  <c r="AP271" i="44" s="1"/>
  <c r="AQ271" i="44" a="1"/>
  <c r="AQ271" i="44" s="1"/>
  <c r="AR271" i="44" a="1"/>
  <c r="AR271" i="44" s="1"/>
  <c r="AS271" i="44" a="1"/>
  <c r="AS271" i="44" s="1"/>
  <c r="AT271" i="44" a="1"/>
  <c r="AT271" i="44" s="1"/>
  <c r="AR72" i="44" s="1"/>
  <c r="AU271" i="44" a="1"/>
  <c r="AU271" i="44" s="1"/>
  <c r="F272" i="44"/>
  <c r="G272" i="44" a="1"/>
  <c r="G272" i="44" s="1"/>
  <c r="H272" i="44" a="1"/>
  <c r="H272" i="44" s="1"/>
  <c r="H73" i="44" s="1"/>
  <c r="I272" i="44" a="1"/>
  <c r="I272" i="44" s="1"/>
  <c r="I73" i="44" s="1"/>
  <c r="J272" i="44" a="1"/>
  <c r="J272" i="44" s="1"/>
  <c r="J73" i="44" s="1"/>
  <c r="K272" i="44" a="1"/>
  <c r="K272" i="44" s="1"/>
  <c r="L272" i="44" a="1"/>
  <c r="L272" i="44" s="1"/>
  <c r="M272" i="44" a="1"/>
  <c r="M272" i="44"/>
  <c r="L73" i="44" s="1"/>
  <c r="N272" i="44" a="1"/>
  <c r="N272" i="44" s="1"/>
  <c r="M73" i="44" s="1"/>
  <c r="O272" i="44" a="1"/>
  <c r="O272" i="44" s="1"/>
  <c r="N73" i="44" s="1"/>
  <c r="P272" i="44" a="1"/>
  <c r="P272" i="44"/>
  <c r="O73" i="44" s="1"/>
  <c r="O222" i="44" s="1"/>
  <c r="Q272" i="44" a="1"/>
  <c r="Q272" i="44" s="1"/>
  <c r="P73" i="44" s="1"/>
  <c r="R272" i="44" a="1"/>
  <c r="R272" i="44" s="1"/>
  <c r="S272" i="44" a="1"/>
  <c r="S272" i="44" s="1"/>
  <c r="R73" i="44" s="1"/>
  <c r="R173" i="44" s="1"/>
  <c r="T272" i="44" a="1"/>
  <c r="T272" i="44" s="1"/>
  <c r="U272" i="44" a="1"/>
  <c r="U272" i="44" s="1"/>
  <c r="T73" i="44" s="1"/>
  <c r="V272" i="44" a="1"/>
  <c r="V272" i="44" s="1"/>
  <c r="W272" i="44" a="1"/>
  <c r="W272" i="44"/>
  <c r="X272" i="44" a="1"/>
  <c r="X272" i="44" s="1"/>
  <c r="W73" i="44" s="1"/>
  <c r="Y272" i="44" a="1"/>
  <c r="Y272" i="44" s="1"/>
  <c r="X73" i="44" s="1"/>
  <c r="Z272" i="44" a="1"/>
  <c r="Z272" i="44" s="1"/>
  <c r="Y73" i="44" s="1"/>
  <c r="Y173" i="44" s="1"/>
  <c r="AA272" i="44" a="1"/>
  <c r="AA272" i="44" s="1"/>
  <c r="Z73" i="44" s="1"/>
  <c r="Z173" i="44" s="1"/>
  <c r="AB272" i="44" a="1"/>
  <c r="AB272" i="44" s="1"/>
  <c r="AA73" i="44" s="1"/>
  <c r="AC272" i="44" a="1"/>
  <c r="AC272" i="44" s="1"/>
  <c r="AB73" i="44" s="1"/>
  <c r="AD272" i="44" a="1"/>
  <c r="AD272" i="44"/>
  <c r="AE272" i="44" a="1"/>
  <c r="AE272" i="44" s="1"/>
  <c r="AC73" i="44" s="1"/>
  <c r="AF272" i="44" a="1"/>
  <c r="AF272" i="44" s="1"/>
  <c r="AG272" i="44" a="1"/>
  <c r="AG272" i="44" s="1"/>
  <c r="AH272" i="44" a="1"/>
  <c r="AH272" i="44"/>
  <c r="AF73" i="44" s="1"/>
  <c r="AI272" i="44" a="1"/>
  <c r="AI272" i="44"/>
  <c r="AJ272" i="44" a="1"/>
  <c r="AJ272" i="44" s="1"/>
  <c r="AK272" i="44" a="1"/>
  <c r="AK272" i="44"/>
  <c r="AL272" i="44" a="1"/>
  <c r="AL272" i="44" s="1"/>
  <c r="AJ73" i="44" s="1"/>
  <c r="AM272" i="44" a="1"/>
  <c r="AM272" i="44" s="1"/>
  <c r="AN272" i="44" a="1"/>
  <c r="AN272" i="44" s="1"/>
  <c r="AO272" i="44" a="1"/>
  <c r="AO272" i="44"/>
  <c r="AP272" i="44" a="1"/>
  <c r="AP272" i="44"/>
  <c r="AN73" i="44" s="1"/>
  <c r="AN173" i="44" s="1"/>
  <c r="AQ272" i="44" a="1"/>
  <c r="AQ272" i="44" s="1"/>
  <c r="AO73" i="44" s="1"/>
  <c r="AR272" i="44" a="1"/>
  <c r="AR272" i="44" s="1"/>
  <c r="AS272" i="44" a="1"/>
  <c r="AS272" i="44" s="1"/>
  <c r="AQ73" i="44" s="1"/>
  <c r="AT272" i="44" a="1"/>
  <c r="AT272" i="44" s="1"/>
  <c r="AU272" i="44" a="1"/>
  <c r="AU272" i="44"/>
  <c r="F273" i="44"/>
  <c r="G273" i="44" a="1"/>
  <c r="G273" i="44" s="1"/>
  <c r="G74" i="44" s="1"/>
  <c r="H273" i="44" a="1"/>
  <c r="H273" i="44" s="1"/>
  <c r="I273" i="44" a="1"/>
  <c r="I273" i="44" s="1"/>
  <c r="J273" i="44" a="1"/>
  <c r="J273" i="44" s="1"/>
  <c r="K273" i="44" a="1"/>
  <c r="K273" i="44" s="1"/>
  <c r="L273" i="44" a="1"/>
  <c r="L273" i="44"/>
  <c r="M273" i="44" a="1"/>
  <c r="M273" i="44" s="1"/>
  <c r="L74" i="44" s="1"/>
  <c r="N273" i="44" a="1"/>
  <c r="N273" i="44" s="1"/>
  <c r="O273" i="44" a="1"/>
  <c r="O273" i="44" s="1"/>
  <c r="N74" i="44" s="1"/>
  <c r="P273" i="44" a="1"/>
  <c r="P273" i="44" s="1"/>
  <c r="O74" i="44" s="1"/>
  <c r="Q273" i="44" a="1"/>
  <c r="Q273" i="44" s="1"/>
  <c r="R273" i="44" a="1"/>
  <c r="R273" i="44"/>
  <c r="S273" i="44" a="1"/>
  <c r="S273" i="44" s="1"/>
  <c r="R74" i="44" s="1"/>
  <c r="T273" i="44" a="1"/>
  <c r="T273" i="44" s="1"/>
  <c r="S74" i="44" s="1"/>
  <c r="U273" i="44" a="1"/>
  <c r="U273" i="44"/>
  <c r="V273" i="44" a="1"/>
  <c r="V273" i="44" s="1"/>
  <c r="U74" i="44" s="1"/>
  <c r="W273" i="44" a="1"/>
  <c r="W273" i="44" s="1"/>
  <c r="X273" i="44" a="1"/>
  <c r="X273" i="44" s="1"/>
  <c r="W74" i="44" s="1"/>
  <c r="Y273" i="44" a="1"/>
  <c r="Y273" i="44" s="1"/>
  <c r="X74" i="44" s="1"/>
  <c r="Z273" i="44" a="1"/>
  <c r="Z273" i="44" s="1"/>
  <c r="AA273" i="44" a="1"/>
  <c r="AA273" i="44"/>
  <c r="AB273" i="44" a="1"/>
  <c r="AB273" i="44" s="1"/>
  <c r="AA74" i="44" s="1"/>
  <c r="AC273" i="44" a="1"/>
  <c r="AC273" i="44" s="1"/>
  <c r="AD273" i="44" a="1"/>
  <c r="AD273" i="44"/>
  <c r="AE273" i="44" a="1"/>
  <c r="AE273" i="44" s="1"/>
  <c r="AC74" i="44" s="1"/>
  <c r="AF273" i="44" a="1"/>
  <c r="AF273" i="44" s="1"/>
  <c r="AG273" i="44" a="1"/>
  <c r="AG273" i="44" s="1"/>
  <c r="AH273" i="44" a="1"/>
  <c r="AH273" i="44" s="1"/>
  <c r="AF74" i="44" s="1"/>
  <c r="AI273" i="44" a="1"/>
  <c r="AI273" i="44" s="1"/>
  <c r="AG74" i="44" s="1"/>
  <c r="AJ273" i="44" a="1"/>
  <c r="AJ273" i="44" s="1"/>
  <c r="AH74" i="44" s="1"/>
  <c r="AK273" i="44" a="1"/>
  <c r="AK273" i="44" s="1"/>
  <c r="AI74" i="44" s="1"/>
  <c r="AL273" i="44" a="1"/>
  <c r="AL273" i="44" s="1"/>
  <c r="AJ74" i="44" s="1"/>
  <c r="AM273" i="44" a="1"/>
  <c r="AM273" i="44"/>
  <c r="AN273" i="44" a="1"/>
  <c r="AN273" i="44" s="1"/>
  <c r="AL74" i="44" s="1"/>
  <c r="AO273" i="44" a="1"/>
  <c r="AO273" i="44" s="1"/>
  <c r="AP273" i="44" a="1"/>
  <c r="AP273" i="44" s="1"/>
  <c r="AN74" i="44" s="1"/>
  <c r="AN174" i="44" s="1"/>
  <c r="AQ273" i="44" a="1"/>
  <c r="AQ273" i="44" s="1"/>
  <c r="AO74" i="44" s="1"/>
  <c r="AO174" i="44" s="1"/>
  <c r="AR273" i="44" a="1"/>
  <c r="AR273" i="44" s="1"/>
  <c r="AP74" i="44" s="1"/>
  <c r="AS273" i="44" a="1"/>
  <c r="AS273" i="44"/>
  <c r="AT273" i="44" a="1"/>
  <c r="AT273" i="44" s="1"/>
  <c r="AR74" i="44" s="1"/>
  <c r="AU273" i="44" a="1"/>
  <c r="AU273" i="44" s="1"/>
  <c r="AS74" i="44" s="1"/>
  <c r="F274" i="44"/>
  <c r="G274" i="44" a="1"/>
  <c r="G274" i="44" s="1"/>
  <c r="H274" i="44" a="1"/>
  <c r="H274" i="44"/>
  <c r="I274" i="44" a="1"/>
  <c r="I274" i="44" s="1"/>
  <c r="J274" i="44" a="1"/>
  <c r="J274" i="44" s="1"/>
  <c r="K274" i="44" a="1"/>
  <c r="K274" i="44" s="1"/>
  <c r="L274" i="44" a="1"/>
  <c r="L274" i="44" s="1"/>
  <c r="M274" i="44" a="1"/>
  <c r="M274" i="44"/>
  <c r="N274" i="44" a="1"/>
  <c r="N274" i="44" s="1"/>
  <c r="O274" i="44" a="1"/>
  <c r="O274" i="44" s="1"/>
  <c r="P274" i="44" a="1"/>
  <c r="P274" i="44" s="1"/>
  <c r="Q274" i="44" a="1"/>
  <c r="Q274" i="44"/>
  <c r="P75" i="44" s="1"/>
  <c r="R274" i="44" a="1"/>
  <c r="R274" i="44"/>
  <c r="Q75" i="44" s="1"/>
  <c r="Q175" i="44" s="1"/>
  <c r="S274" i="44" a="1"/>
  <c r="S274" i="44" s="1"/>
  <c r="R75" i="44" s="1"/>
  <c r="R224" i="44" s="1"/>
  <c r="T274" i="44" a="1"/>
  <c r="T274" i="44"/>
  <c r="U274" i="44" a="1"/>
  <c r="U274" i="44" s="1"/>
  <c r="T75" i="44" s="1"/>
  <c r="V274" i="44" a="1"/>
  <c r="V274" i="44" s="1"/>
  <c r="U75" i="44" s="1"/>
  <c r="W274" i="44" a="1"/>
  <c r="W274" i="44"/>
  <c r="X274" i="44" a="1"/>
  <c r="X274" i="44"/>
  <c r="W75" i="44" s="1"/>
  <c r="Y274" i="44" a="1"/>
  <c r="Y274" i="44"/>
  <c r="X75" i="44" s="1"/>
  <c r="Z274" i="44" a="1"/>
  <c r="Z274" i="44" s="1"/>
  <c r="AA274" i="44" a="1"/>
  <c r="AA274" i="44" s="1"/>
  <c r="Z75" i="44" s="1"/>
  <c r="AB274" i="44" a="1"/>
  <c r="AB274" i="44" s="1"/>
  <c r="AA75" i="44" s="1"/>
  <c r="AC274" i="44" a="1"/>
  <c r="AC274" i="44" s="1"/>
  <c r="AD274" i="44" a="1"/>
  <c r="AD274" i="44"/>
  <c r="AE274" i="44" a="1"/>
  <c r="AE274" i="44"/>
  <c r="AC75" i="44" s="1"/>
  <c r="AF274" i="44" a="1"/>
  <c r="AF274" i="44"/>
  <c r="AG274" i="44" a="1"/>
  <c r="AG274" i="44" s="1"/>
  <c r="AE75" i="44" s="1"/>
  <c r="AH274" i="44" a="1"/>
  <c r="AH274" i="44" s="1"/>
  <c r="AF75" i="44" s="1"/>
  <c r="AI274" i="44" a="1"/>
  <c r="AI274" i="44"/>
  <c r="AJ274" i="44" a="1"/>
  <c r="AJ274" i="44" s="1"/>
  <c r="AK274" i="44" a="1"/>
  <c r="AK274" i="44" s="1"/>
  <c r="AL274" i="44" a="1"/>
  <c r="AL274" i="44"/>
  <c r="AM274" i="44" a="1"/>
  <c r="AM274" i="44" s="1"/>
  <c r="AN274" i="44" a="1"/>
  <c r="AN274" i="44" s="1"/>
  <c r="AL75" i="44" s="1"/>
  <c r="AO274" i="44" a="1"/>
  <c r="AO274" i="44" s="1"/>
  <c r="AM75" i="44" s="1"/>
  <c r="AP274" i="44" a="1"/>
  <c r="AP274" i="44"/>
  <c r="AQ274" i="44" a="1"/>
  <c r="AQ274" i="44" s="1"/>
  <c r="AR274" i="44" a="1"/>
  <c r="AR274" i="44" s="1"/>
  <c r="AP75" i="44" s="1"/>
  <c r="AS274" i="44" a="1"/>
  <c r="AS274" i="44" s="1"/>
  <c r="AT274" i="44" a="1"/>
  <c r="AT274" i="44" s="1"/>
  <c r="AR75" i="44" s="1"/>
  <c r="AU274" i="44" a="1"/>
  <c r="AU274" i="44" s="1"/>
  <c r="AS75" i="44" s="1"/>
  <c r="F275" i="44"/>
  <c r="F76" i="44" s="1"/>
  <c r="G275" i="44" a="1"/>
  <c r="G275" i="44" s="1"/>
  <c r="G76" i="44" s="1"/>
  <c r="H275" i="44" a="1"/>
  <c r="H275" i="44" s="1"/>
  <c r="H76" i="44" s="1"/>
  <c r="I275" i="44" a="1"/>
  <c r="I275" i="44" s="1"/>
  <c r="I76" i="44" s="1"/>
  <c r="J275" i="44" a="1"/>
  <c r="J275" i="44" s="1"/>
  <c r="K275" i="44" a="1"/>
  <c r="K275" i="44" s="1"/>
  <c r="L275" i="44" a="1"/>
  <c r="L275" i="44" s="1"/>
  <c r="M275" i="44" a="1"/>
  <c r="M275" i="44"/>
  <c r="L76" i="44" s="1"/>
  <c r="L176" i="44" s="1"/>
  <c r="N275" i="44" a="1"/>
  <c r="N275" i="44" s="1"/>
  <c r="M76" i="44" s="1"/>
  <c r="M176" i="44" s="1"/>
  <c r="O275" i="44" a="1"/>
  <c r="O275" i="44" s="1"/>
  <c r="N76" i="44" s="1"/>
  <c r="P275" i="44" a="1"/>
  <c r="P275" i="44" s="1"/>
  <c r="O76" i="44" s="1"/>
  <c r="Q275" i="44" a="1"/>
  <c r="Q275" i="44" s="1"/>
  <c r="P76" i="44" s="1"/>
  <c r="R275" i="44" a="1"/>
  <c r="R275" i="44" s="1"/>
  <c r="Q76" i="44" s="1"/>
  <c r="S275" i="44" a="1"/>
  <c r="S275" i="44" s="1"/>
  <c r="R76" i="44" s="1"/>
  <c r="T275" i="44" a="1"/>
  <c r="T275" i="44" s="1"/>
  <c r="U275" i="44" a="1"/>
  <c r="U275" i="44" s="1"/>
  <c r="V275" i="44" a="1"/>
  <c r="V275" i="44"/>
  <c r="W275" i="44" a="1"/>
  <c r="W275" i="44" s="1"/>
  <c r="V76" i="44" s="1"/>
  <c r="X275" i="44" a="1"/>
  <c r="X275" i="44" s="1"/>
  <c r="W76" i="44" s="1"/>
  <c r="W225" i="44" s="1"/>
  <c r="Y275" i="44" a="1"/>
  <c r="Y275" i="44" s="1"/>
  <c r="X76" i="44" s="1"/>
  <c r="Z275" i="44" a="1"/>
  <c r="Z275" i="44" s="1"/>
  <c r="Y76" i="44" s="1"/>
  <c r="AA275" i="44" a="1"/>
  <c r="AA275" i="44" s="1"/>
  <c r="Z76" i="44" s="1"/>
  <c r="AB275" i="44" a="1"/>
  <c r="AB275" i="44" s="1"/>
  <c r="AA76" i="44" s="1"/>
  <c r="AC275" i="44" a="1"/>
  <c r="AC275" i="44" s="1"/>
  <c r="AD275" i="44" a="1"/>
  <c r="AD275" i="44" s="1"/>
  <c r="AE275" i="44" a="1"/>
  <c r="AE275" i="44"/>
  <c r="AF275" i="44" a="1"/>
  <c r="AF275" i="44" s="1"/>
  <c r="AG275" i="44" a="1"/>
  <c r="AG275" i="44" s="1"/>
  <c r="AE76" i="44" s="1"/>
  <c r="AH275" i="44" a="1"/>
  <c r="AH275" i="44" s="1"/>
  <c r="AI275" i="44" a="1"/>
  <c r="AI275" i="44" s="1"/>
  <c r="AG76" i="44" s="1"/>
  <c r="AJ275" i="44" a="1"/>
  <c r="AJ275" i="44" s="1"/>
  <c r="AH76" i="44" s="1"/>
  <c r="AK275" i="44" a="1"/>
  <c r="AK275" i="44" s="1"/>
  <c r="AI76" i="44" s="1"/>
  <c r="AL275" i="44" a="1"/>
  <c r="AL275" i="44" s="1"/>
  <c r="AM275" i="44" a="1"/>
  <c r="AM275" i="44" s="1"/>
  <c r="AN275" i="44" a="1"/>
  <c r="AN275" i="44"/>
  <c r="AO275" i="44" a="1"/>
  <c r="AO275" i="44" s="1"/>
  <c r="AM76" i="44" s="1"/>
  <c r="AP275" i="44" a="1"/>
  <c r="AP275" i="44" s="1"/>
  <c r="AQ275" i="44" a="1"/>
  <c r="AQ275" i="44" s="1"/>
  <c r="AO76" i="44" s="1"/>
  <c r="AR275" i="44" a="1"/>
  <c r="AR275" i="44" s="1"/>
  <c r="AP76" i="44" s="1"/>
  <c r="AS275" i="44" a="1"/>
  <c r="AS275" i="44" s="1"/>
  <c r="AQ76" i="44" s="1"/>
  <c r="AT275" i="44" a="1"/>
  <c r="AT275" i="44" s="1"/>
  <c r="AR76" i="44" s="1"/>
  <c r="AR176" i="44" s="1"/>
  <c r="AU275" i="44" a="1"/>
  <c r="AU275" i="44" s="1"/>
  <c r="F276" i="44"/>
  <c r="G276" i="44" a="1"/>
  <c r="G276" i="44"/>
  <c r="H276" i="44" a="1"/>
  <c r="H276" i="44"/>
  <c r="I276" i="44" a="1"/>
  <c r="I276" i="44" s="1"/>
  <c r="I77" i="44" s="1"/>
  <c r="J276" i="44" a="1"/>
  <c r="J276" i="44" s="1"/>
  <c r="K276" i="44" a="1"/>
  <c r="K276" i="44" s="1"/>
  <c r="L276" i="44" a="1"/>
  <c r="L276" i="44" s="1"/>
  <c r="K77" i="44" s="1"/>
  <c r="M276" i="44" a="1"/>
  <c r="M276" i="44" s="1"/>
  <c r="L77" i="44" s="1"/>
  <c r="N276" i="44" a="1"/>
  <c r="N276" i="44"/>
  <c r="O276" i="44" a="1"/>
  <c r="O276" i="44" s="1"/>
  <c r="N77" i="44" s="1"/>
  <c r="P276" i="44" a="1"/>
  <c r="P276" i="44" s="1"/>
  <c r="Q276" i="44" a="1"/>
  <c r="Q276" i="44" s="1"/>
  <c r="P77" i="44" s="1"/>
  <c r="R276" i="44" a="1"/>
  <c r="R276" i="44"/>
  <c r="S276" i="44" a="1"/>
  <c r="S276" i="44" s="1"/>
  <c r="R77" i="44" s="1"/>
  <c r="T276" i="44" a="1"/>
  <c r="T276" i="44" s="1"/>
  <c r="S77" i="44" s="1"/>
  <c r="U276" i="44" a="1"/>
  <c r="U276" i="44"/>
  <c r="V276" i="44" a="1"/>
  <c r="V276" i="44" s="1"/>
  <c r="U77" i="44" s="1"/>
  <c r="W276" i="44" a="1"/>
  <c r="W276" i="44" s="1"/>
  <c r="V77" i="44" s="1"/>
  <c r="V177" i="44" s="1"/>
  <c r="X276" i="44" a="1"/>
  <c r="X276" i="44" s="1"/>
  <c r="Y276" i="44" a="1"/>
  <c r="Y276" i="44"/>
  <c r="Z276" i="44" a="1"/>
  <c r="Z276" i="44" s="1"/>
  <c r="Y77" i="44" s="1"/>
  <c r="AA276" i="44" a="1"/>
  <c r="AA276" i="44" s="1"/>
  <c r="Z77" i="44" s="1"/>
  <c r="AB276" i="44" a="1"/>
  <c r="AB276" i="44" s="1"/>
  <c r="AC276" i="44" a="1"/>
  <c r="AC276" i="44" s="1"/>
  <c r="AD276" i="44" a="1"/>
  <c r="AD276" i="44" s="1"/>
  <c r="AB77" i="44" s="1"/>
  <c r="AE276" i="44" a="1"/>
  <c r="AE276" i="44" s="1"/>
  <c r="AF276" i="44" a="1"/>
  <c r="AF276" i="44"/>
  <c r="AG276" i="44" a="1"/>
  <c r="AG276" i="44" s="1"/>
  <c r="AE77" i="44" s="1"/>
  <c r="AH276" i="44" a="1"/>
  <c r="AH276" i="44" s="1"/>
  <c r="AF77" i="44" s="1"/>
  <c r="AI276" i="44" a="1"/>
  <c r="AI276" i="44" s="1"/>
  <c r="AJ276" i="44" a="1"/>
  <c r="AJ276" i="44"/>
  <c r="AK276" i="44" a="1"/>
  <c r="AK276" i="44" s="1"/>
  <c r="AL276" i="44" a="1"/>
  <c r="AL276" i="44" s="1"/>
  <c r="AM276" i="44" a="1"/>
  <c r="AM276" i="44"/>
  <c r="AN276" i="44" a="1"/>
  <c r="AN276" i="44" s="1"/>
  <c r="AL77" i="44" s="1"/>
  <c r="AO276" i="44" a="1"/>
  <c r="AO276" i="44" s="1"/>
  <c r="AM77" i="44" s="1"/>
  <c r="AP276" i="44" a="1"/>
  <c r="AP276" i="44" s="1"/>
  <c r="AN77" i="44" s="1"/>
  <c r="AQ276" i="44" a="1"/>
  <c r="AQ276" i="44"/>
  <c r="AO77" i="44" s="1"/>
  <c r="AR276" i="44" a="1"/>
  <c r="AR276" i="44"/>
  <c r="AS276" i="44" a="1"/>
  <c r="AS276" i="44" s="1"/>
  <c r="AQ77" i="44" s="1"/>
  <c r="AT276" i="44" a="1"/>
  <c r="AT276" i="44" s="1"/>
  <c r="AR77" i="44" s="1"/>
  <c r="AU276" i="44" a="1"/>
  <c r="AU276" i="44" s="1"/>
  <c r="AS77" i="44" s="1"/>
  <c r="F277" i="44"/>
  <c r="G277" i="44" a="1"/>
  <c r="G277" i="44" s="1"/>
  <c r="G78" i="44" s="1"/>
  <c r="H277" i="44" a="1"/>
  <c r="H277" i="44" s="1"/>
  <c r="H78" i="44" s="1"/>
  <c r="I277" i="44" a="1"/>
  <c r="I277" i="44" s="1"/>
  <c r="J277" i="44" a="1"/>
  <c r="J277" i="44" s="1"/>
  <c r="J78" i="44" s="1"/>
  <c r="K277" i="44" a="1"/>
  <c r="K277" i="44"/>
  <c r="L277" i="44" a="1"/>
  <c r="L277" i="44" s="1"/>
  <c r="M277" i="44" a="1"/>
  <c r="M277" i="44" s="1"/>
  <c r="L78" i="44" s="1"/>
  <c r="N277" i="44" a="1"/>
  <c r="N277" i="44"/>
  <c r="O277" i="44" a="1"/>
  <c r="O277" i="44" s="1"/>
  <c r="N78" i="44" s="1"/>
  <c r="P277" i="44" a="1"/>
  <c r="P277" i="44" s="1"/>
  <c r="O78" i="44" s="1"/>
  <c r="Q277" i="44" a="1"/>
  <c r="Q277" i="44" s="1"/>
  <c r="P78" i="44" s="1"/>
  <c r="R277" i="44" a="1"/>
  <c r="R277" i="44" s="1"/>
  <c r="S277" i="44" a="1"/>
  <c r="S277" i="44" s="1"/>
  <c r="R78" i="44" s="1"/>
  <c r="T277" i="44" a="1"/>
  <c r="T277" i="44" s="1"/>
  <c r="S78" i="44" s="1"/>
  <c r="U277" i="44" a="1"/>
  <c r="U277" i="44" s="1"/>
  <c r="V277" i="44" a="1"/>
  <c r="V277" i="44" s="1"/>
  <c r="W277" i="44" a="1"/>
  <c r="W277" i="44"/>
  <c r="X277" i="44" a="1"/>
  <c r="X277" i="44" s="1"/>
  <c r="W78" i="44" s="1"/>
  <c r="Y277" i="44" a="1"/>
  <c r="Y277" i="44" s="1"/>
  <c r="X78" i="44" s="1"/>
  <c r="Z277" i="44" a="1"/>
  <c r="Z277" i="44" s="1"/>
  <c r="Y78" i="44" s="1"/>
  <c r="AA277" i="44" a="1"/>
  <c r="AA277" i="44" s="1"/>
  <c r="AB277" i="44" a="1"/>
  <c r="AB277" i="44" s="1"/>
  <c r="AA78" i="44" s="1"/>
  <c r="AC277" i="44" a="1"/>
  <c r="AC277" i="44" s="1"/>
  <c r="AD277" i="44" a="1"/>
  <c r="AD277" i="44" s="1"/>
  <c r="AE277" i="44" a="1"/>
  <c r="AE277" i="44" s="1"/>
  <c r="AC78" i="44" s="1"/>
  <c r="AF277" i="44" a="1"/>
  <c r="AF277" i="44"/>
  <c r="AG277" i="44" a="1"/>
  <c r="AG277" i="44" s="1"/>
  <c r="AE78" i="44" s="1"/>
  <c r="AH277" i="44" a="1"/>
  <c r="AH277" i="44" s="1"/>
  <c r="AF78" i="44" s="1"/>
  <c r="AI277" i="44" a="1"/>
  <c r="AI277" i="44" s="1"/>
  <c r="AG78" i="44" s="1"/>
  <c r="AJ277" i="44" a="1"/>
  <c r="AJ277" i="44" s="1"/>
  <c r="AK277" i="44" a="1"/>
  <c r="AK277" i="44" s="1"/>
  <c r="AI78" i="44" s="1"/>
  <c r="AL277" i="44" a="1"/>
  <c r="AL277" i="44"/>
  <c r="AJ78" i="44" s="1"/>
  <c r="AM277" i="44" a="1"/>
  <c r="AM277" i="44" s="1"/>
  <c r="AK78" i="44" s="1"/>
  <c r="AN277" i="44" a="1"/>
  <c r="AN277" i="44" s="1"/>
  <c r="AL78" i="44" s="1"/>
  <c r="AO277" i="44" a="1"/>
  <c r="AO277" i="44"/>
  <c r="AP277" i="44" a="1"/>
  <c r="AP277" i="44" s="1"/>
  <c r="AN78" i="44" s="1"/>
  <c r="AQ277" i="44" a="1"/>
  <c r="AQ277" i="44" s="1"/>
  <c r="AO78" i="44" s="1"/>
  <c r="AR277" i="44" a="1"/>
  <c r="AR277" i="44" s="1"/>
  <c r="AS277" i="44" a="1"/>
  <c r="AS277" i="44" s="1"/>
  <c r="AT277" i="44" a="1"/>
  <c r="AT277" i="44" s="1"/>
  <c r="AR78" i="44" s="1"/>
  <c r="AU277" i="44" a="1"/>
  <c r="AU277" i="44"/>
  <c r="AS78" i="44" s="1"/>
  <c r="F320" i="44"/>
  <c r="G320" i="44" a="1"/>
  <c r="G320" i="44" s="1"/>
  <c r="H320" i="44" a="1"/>
  <c r="H320" i="44" s="1"/>
  <c r="I320" i="44" a="1"/>
  <c r="I320" i="44" s="1"/>
  <c r="I121" i="44" s="1"/>
  <c r="J320" i="44" a="1"/>
  <c r="J320" i="44"/>
  <c r="K320" i="44" a="1"/>
  <c r="K320" i="44"/>
  <c r="L320" i="44" a="1"/>
  <c r="L320" i="44" s="1"/>
  <c r="M320" i="44" a="1"/>
  <c r="M320" i="44" s="1"/>
  <c r="N320" i="44" a="1"/>
  <c r="N320" i="44" s="1"/>
  <c r="O320" i="44" a="1"/>
  <c r="O320" i="44"/>
  <c r="P320" i="44" a="1"/>
  <c r="P320" i="44"/>
  <c r="Q320" i="44" a="1"/>
  <c r="Q320" i="44"/>
  <c r="R320" i="44" a="1"/>
  <c r="R320" i="44" s="1"/>
  <c r="S320" i="44" a="1"/>
  <c r="S320" i="44" s="1"/>
  <c r="T320" i="44" a="1"/>
  <c r="T320" i="44" s="1"/>
  <c r="S121" i="44" s="1"/>
  <c r="U320" i="44" a="1"/>
  <c r="U320" i="44"/>
  <c r="V320" i="44" a="1"/>
  <c r="V320" i="44"/>
  <c r="W320" i="44" a="1"/>
  <c r="W320" i="44"/>
  <c r="V121" i="44" s="1"/>
  <c r="X320" i="44" a="1"/>
  <c r="X320" i="44"/>
  <c r="Y320" i="44" a="1"/>
  <c r="Y320" i="44" s="1"/>
  <c r="X121" i="44" s="1"/>
  <c r="Z320" i="44" a="1"/>
  <c r="Z320" i="44"/>
  <c r="Y121" i="44" s="1"/>
  <c r="AA320" i="44" a="1"/>
  <c r="AA320" i="44" s="1"/>
  <c r="AB320" i="44" a="1"/>
  <c r="AB320" i="44"/>
  <c r="AC320" i="44" a="1"/>
  <c r="AC320" i="44" s="1"/>
  <c r="AD320" i="44" a="1"/>
  <c r="AD320" i="44" s="1"/>
  <c r="AE320" i="44" a="1"/>
  <c r="AE320" i="44" s="1"/>
  <c r="AF320" i="44" a="1"/>
  <c r="AF320" i="44" s="1"/>
  <c r="AG320" i="44" a="1"/>
  <c r="AG320" i="44"/>
  <c r="AH320" i="44" a="1"/>
  <c r="AH320" i="44" s="1"/>
  <c r="AF121" i="44" s="1"/>
  <c r="AI320" i="44" a="1"/>
  <c r="AI320" i="44"/>
  <c r="AJ320" i="44" a="1"/>
  <c r="AJ320" i="44" s="1"/>
  <c r="AK320" i="44" a="1"/>
  <c r="AK320" i="44" s="1"/>
  <c r="AL320" i="44" a="1"/>
  <c r="AL320" i="44" s="1"/>
  <c r="AM320" i="44" a="1"/>
  <c r="AM320" i="44"/>
  <c r="AN320" i="44" a="1"/>
  <c r="AN320" i="44"/>
  <c r="AO320" i="44" a="1"/>
  <c r="AO320" i="44" s="1"/>
  <c r="AM121" i="44" s="1"/>
  <c r="AP320" i="44" a="1"/>
  <c r="AP320" i="44"/>
  <c r="AQ320" i="44" a="1"/>
  <c r="AQ320" i="44" s="1"/>
  <c r="AR320" i="44" a="1"/>
  <c r="AR320" i="44" s="1"/>
  <c r="AS320" i="44" a="1"/>
  <c r="AS320" i="44"/>
  <c r="AT320" i="44" a="1"/>
  <c r="AT320" i="44"/>
  <c r="AU320" i="44" a="1"/>
  <c r="AU320" i="44" s="1"/>
  <c r="AU327" i="44" s="1"/>
  <c r="AS128" i="44" s="1"/>
  <c r="AS6" i="44" s="1"/>
  <c r="F321" i="44"/>
  <c r="G321" i="44" a="1"/>
  <c r="G321" i="44" s="1"/>
  <c r="H321" i="44" a="1"/>
  <c r="H321" i="44"/>
  <c r="H122" i="44" s="1"/>
  <c r="I321" i="44" a="1"/>
  <c r="I321" i="44" s="1"/>
  <c r="I122" i="44" s="1"/>
  <c r="J321" i="44" a="1"/>
  <c r="J321" i="44" s="1"/>
  <c r="K321" i="44" a="1"/>
  <c r="K321" i="44" s="1"/>
  <c r="L321" i="44" a="1"/>
  <c r="L321" i="44"/>
  <c r="M321" i="44" a="1"/>
  <c r="M321" i="44" s="1"/>
  <c r="N321" i="44" a="1"/>
  <c r="N321" i="44" s="1"/>
  <c r="M122" i="44" s="1"/>
  <c r="O321" i="44" a="1"/>
  <c r="O321" i="44" s="1"/>
  <c r="P321" i="44" a="1"/>
  <c r="P321" i="44" s="1"/>
  <c r="Q321" i="44" a="1"/>
  <c r="Q321" i="44" s="1"/>
  <c r="R321" i="44" a="1"/>
  <c r="R321" i="44" s="1"/>
  <c r="Q122" i="44" s="1"/>
  <c r="S321" i="44" a="1"/>
  <c r="S321" i="44" s="1"/>
  <c r="R122" i="44" s="1"/>
  <c r="T321" i="44" a="1"/>
  <c r="T321" i="44" s="1"/>
  <c r="S122" i="44" s="1"/>
  <c r="U321" i="44" a="1"/>
  <c r="U321" i="44" s="1"/>
  <c r="V321" i="44" a="1"/>
  <c r="V321" i="44" s="1"/>
  <c r="U122" i="44" s="1"/>
  <c r="U173" i="44" s="1"/>
  <c r="W321" i="44" a="1"/>
  <c r="W321" i="44" s="1"/>
  <c r="V122" i="44" s="1"/>
  <c r="X321" i="44" a="1"/>
  <c r="X321" i="44" s="1"/>
  <c r="Y321" i="44" a="1"/>
  <c r="Y321" i="44" s="1"/>
  <c r="X122" i="44" s="1"/>
  <c r="Z321" i="44" a="1"/>
  <c r="Z321" i="44"/>
  <c r="AA321" i="44" a="1"/>
  <c r="AA321" i="44" s="1"/>
  <c r="AB321" i="44" a="1"/>
  <c r="AB321" i="44" s="1"/>
  <c r="AC321" i="44" a="1"/>
  <c r="AC321" i="44" s="1"/>
  <c r="AD321" i="44" a="1"/>
  <c r="AD321" i="44" s="1"/>
  <c r="AE321" i="44" a="1"/>
  <c r="AE321" i="44"/>
  <c r="AF321" i="44" a="1"/>
  <c r="AF321" i="44" s="1"/>
  <c r="AD122" i="44" s="1"/>
  <c r="AG321" i="44" a="1"/>
  <c r="AG321" i="44" s="1"/>
  <c r="AE122" i="44" s="1"/>
  <c r="AH321" i="44" a="1"/>
  <c r="AH321" i="44" s="1"/>
  <c r="AF122" i="44" s="1"/>
  <c r="AI321" i="44" a="1"/>
  <c r="AI321" i="44" s="1"/>
  <c r="AJ321" i="44" a="1"/>
  <c r="AJ321" i="44"/>
  <c r="AH122" i="44" s="1"/>
  <c r="AK321" i="44" a="1"/>
  <c r="AK321" i="44" s="1"/>
  <c r="AI122" i="44" s="1"/>
  <c r="AL321" i="44" a="1"/>
  <c r="AL321" i="44"/>
  <c r="AM321" i="44" a="1"/>
  <c r="AM321" i="44" s="1"/>
  <c r="AK122" i="44" s="1"/>
  <c r="AN321" i="44" a="1"/>
  <c r="AN321" i="44" s="1"/>
  <c r="AO321" i="44" a="1"/>
  <c r="AO321" i="44" s="1"/>
  <c r="AM122" i="44" s="1"/>
  <c r="AM173" i="44" s="1"/>
  <c r="AP321" i="44" a="1"/>
  <c r="AP321" i="44" s="1"/>
  <c r="AN122" i="44" s="1"/>
  <c r="AQ321" i="44" a="1"/>
  <c r="AQ321" i="44" s="1"/>
  <c r="AR321" i="44" a="1"/>
  <c r="AR321" i="44"/>
  <c r="AS321" i="44" a="1"/>
  <c r="AS321" i="44" s="1"/>
  <c r="AT321" i="44" a="1"/>
  <c r="AT321" i="44" s="1"/>
  <c r="AU321" i="44" a="1"/>
  <c r="AU321" i="44" s="1"/>
  <c r="F322" i="44"/>
  <c r="F123" i="44" s="1"/>
  <c r="G322" i="44" a="1"/>
  <c r="G322" i="44"/>
  <c r="G123" i="44" s="1"/>
  <c r="H322" i="44" a="1"/>
  <c r="H322" i="44" s="1"/>
  <c r="H123" i="44" s="1"/>
  <c r="I322" i="44" a="1"/>
  <c r="I322" i="44" s="1"/>
  <c r="J322" i="44" a="1"/>
  <c r="J322" i="44" s="1"/>
  <c r="K322" i="44" a="1"/>
  <c r="K322" i="44"/>
  <c r="L322" i="44" a="1"/>
  <c r="L322" i="44" s="1"/>
  <c r="M322" i="44" a="1"/>
  <c r="M322" i="44" s="1"/>
  <c r="L123" i="44" s="1"/>
  <c r="N322" i="44" a="1"/>
  <c r="N322" i="44" s="1"/>
  <c r="O322" i="44" a="1"/>
  <c r="O322" i="44" s="1"/>
  <c r="P322" i="44" a="1"/>
  <c r="P322" i="44"/>
  <c r="O123" i="44" s="1"/>
  <c r="Q322" i="44" a="1"/>
  <c r="Q322" i="44" s="1"/>
  <c r="P123" i="44" s="1"/>
  <c r="R322" i="44" a="1"/>
  <c r="R322" i="44"/>
  <c r="S322" i="44" a="1"/>
  <c r="S322" i="44" s="1"/>
  <c r="R123" i="44" s="1"/>
  <c r="T322" i="44" a="1"/>
  <c r="T322" i="44" s="1"/>
  <c r="S123" i="44" s="1"/>
  <c r="U322" i="44" a="1"/>
  <c r="U322" i="44"/>
  <c r="V322" i="44" a="1"/>
  <c r="V322" i="44"/>
  <c r="W322" i="44" a="1"/>
  <c r="W322" i="44"/>
  <c r="V123" i="44" s="1"/>
  <c r="X322" i="44" a="1"/>
  <c r="X322" i="44"/>
  <c r="Y322" i="44" a="1"/>
  <c r="Y322" i="44" s="1"/>
  <c r="Z322" i="44" a="1"/>
  <c r="Z322" i="44" s="1"/>
  <c r="Y123" i="44" s="1"/>
  <c r="Y223" i="44" s="1"/>
  <c r="AA322" i="44" a="1"/>
  <c r="AA322" i="44" s="1"/>
  <c r="AB322" i="44" a="1"/>
  <c r="AB322" i="44" s="1"/>
  <c r="AA123" i="44" s="1"/>
  <c r="AA223" i="44" s="1"/>
  <c r="AC322" i="44" a="1"/>
  <c r="AC322" i="44"/>
  <c r="AD322" i="44" a="1"/>
  <c r="AD322" i="44"/>
  <c r="AE322" i="44" a="1"/>
  <c r="AE322" i="44" s="1"/>
  <c r="AF322" i="44" a="1"/>
  <c r="AF322" i="44" s="1"/>
  <c r="AD123" i="44" s="1"/>
  <c r="AG322" i="44" a="1"/>
  <c r="AG322" i="44"/>
  <c r="AH322" i="44" a="1"/>
  <c r="AH322" i="44" s="1"/>
  <c r="AI322" i="44" a="1"/>
  <c r="AI322" i="44" s="1"/>
  <c r="AG123" i="44" s="1"/>
  <c r="AG174" i="44" s="1"/>
  <c r="AJ322" i="44" a="1"/>
  <c r="AJ322" i="44"/>
  <c r="AH123" i="44" s="1"/>
  <c r="AK322" i="44" a="1"/>
  <c r="AK322" i="44" s="1"/>
  <c r="AI123" i="44" s="1"/>
  <c r="AI223" i="44" s="1"/>
  <c r="AL322" i="44" a="1"/>
  <c r="AL322" i="44" s="1"/>
  <c r="AJ123" i="44" s="1"/>
  <c r="AM322" i="44" a="1"/>
  <c r="AM322" i="44" s="1"/>
  <c r="AK123" i="44" s="1"/>
  <c r="AN322" i="44" a="1"/>
  <c r="AN322" i="44" s="1"/>
  <c r="AO322" i="44" a="1"/>
  <c r="AO322" i="44" s="1"/>
  <c r="AP322" i="44" a="1"/>
  <c r="AP322" i="44" s="1"/>
  <c r="AQ322" i="44" a="1"/>
  <c r="AQ322" i="44"/>
  <c r="AR322" i="44" a="1"/>
  <c r="AR322" i="44" s="1"/>
  <c r="AP123" i="44" s="1"/>
  <c r="AS322" i="44" a="1"/>
  <c r="AS322" i="44" s="1"/>
  <c r="AQ123" i="44" s="1"/>
  <c r="AQ223" i="44" s="1"/>
  <c r="AT322" i="44" a="1"/>
  <c r="AT322" i="44"/>
  <c r="AU322" i="44" a="1"/>
  <c r="AU322" i="44"/>
  <c r="F323" i="44"/>
  <c r="G323" i="44" a="1"/>
  <c r="G323" i="44" s="1"/>
  <c r="H323" i="44" a="1"/>
  <c r="H323" i="44"/>
  <c r="H124" i="44" s="1"/>
  <c r="I323" i="44" a="1"/>
  <c r="I323" i="44" s="1"/>
  <c r="I124" i="44" s="1"/>
  <c r="J323" i="44" a="1"/>
  <c r="J323" i="44" s="1"/>
  <c r="J124" i="44" s="1"/>
  <c r="K323" i="44" a="1"/>
  <c r="K323" i="44" s="1"/>
  <c r="L323" i="44" a="1"/>
  <c r="L323" i="44" s="1"/>
  <c r="M323" i="44" a="1"/>
  <c r="M323" i="44"/>
  <c r="N323" i="44" a="1"/>
  <c r="N323" i="44" s="1"/>
  <c r="O323" i="44" a="1"/>
  <c r="O323" i="44" s="1"/>
  <c r="N124" i="44" s="1"/>
  <c r="N224" i="44" s="1"/>
  <c r="P323" i="44" a="1"/>
  <c r="P323" i="44" s="1"/>
  <c r="Q323" i="44" a="1"/>
  <c r="Q323" i="44" s="1"/>
  <c r="R323" i="44" a="1"/>
  <c r="R323" i="44" s="1"/>
  <c r="Q124" i="44" s="1"/>
  <c r="S323" i="44" a="1"/>
  <c r="S323" i="44" s="1"/>
  <c r="T323" i="44" a="1"/>
  <c r="T323" i="44" s="1"/>
  <c r="U323" i="44" a="1"/>
  <c r="U323" i="44" s="1"/>
  <c r="T124" i="44" s="1"/>
  <c r="V323" i="44" a="1"/>
  <c r="V323" i="44" s="1"/>
  <c r="W323" i="44" a="1"/>
  <c r="W323" i="44" s="1"/>
  <c r="X323" i="44" a="1"/>
  <c r="X323" i="44" s="1"/>
  <c r="W124" i="44" s="1"/>
  <c r="Y323" i="44" a="1"/>
  <c r="Y323" i="44" s="1"/>
  <c r="X124" i="44" s="1"/>
  <c r="Z323" i="44" a="1"/>
  <c r="Z323" i="44" s="1"/>
  <c r="AA323" i="44" a="1"/>
  <c r="AA323" i="44" s="1"/>
  <c r="Z124" i="44" s="1"/>
  <c r="AB323" i="44" a="1"/>
  <c r="AB323" i="44" s="1"/>
  <c r="AA124" i="44" s="1"/>
  <c r="AC323" i="44" a="1"/>
  <c r="AC323" i="44" s="1"/>
  <c r="AB124" i="44" s="1"/>
  <c r="AD323" i="44" a="1"/>
  <c r="AD323" i="44" s="1"/>
  <c r="AE323" i="44" a="1"/>
  <c r="AE323" i="44" s="1"/>
  <c r="AF323" i="44" a="1"/>
  <c r="AF323" i="44" s="1"/>
  <c r="AD124" i="44" s="1"/>
  <c r="AG323" i="44" a="1"/>
  <c r="AG323" i="44"/>
  <c r="AH323" i="44" a="1"/>
  <c r="AH323" i="44" s="1"/>
  <c r="AI323" i="44" a="1"/>
  <c r="AI323" i="44" s="1"/>
  <c r="AJ323" i="44" a="1"/>
  <c r="AJ323" i="44" s="1"/>
  <c r="AH124" i="44" s="1"/>
  <c r="AK323" i="44" a="1"/>
  <c r="AK323" i="44" s="1"/>
  <c r="AI124" i="44" s="1"/>
  <c r="AL323" i="44" a="1"/>
  <c r="AL323" i="44" s="1"/>
  <c r="AM323" i="44" a="1"/>
  <c r="AM323" i="44" s="1"/>
  <c r="AK124" i="44" s="1"/>
  <c r="AN323" i="44" a="1"/>
  <c r="AN323" i="44" s="1"/>
  <c r="AL124" i="44" s="1"/>
  <c r="AO323" i="44" a="1"/>
  <c r="AO323" i="44" s="1"/>
  <c r="AP323" i="44" a="1"/>
  <c r="AP323" i="44" s="1"/>
  <c r="AQ323" i="44" a="1"/>
  <c r="AQ323" i="44" s="1"/>
  <c r="AR323" i="44" a="1"/>
  <c r="AR323" i="44" s="1"/>
  <c r="AP124" i="44" s="1"/>
  <c r="AS323" i="44" a="1"/>
  <c r="AS323" i="44"/>
  <c r="AQ124" i="44" s="1"/>
  <c r="AT323" i="44" a="1"/>
  <c r="AT323" i="44" s="1"/>
  <c r="AU323" i="44" a="1"/>
  <c r="AU323" i="44" s="1"/>
  <c r="F324" i="44"/>
  <c r="F125" i="44" s="1"/>
  <c r="G324" i="44" a="1"/>
  <c r="G324" i="44"/>
  <c r="H324" i="44" a="1"/>
  <c r="H324" i="44" s="1"/>
  <c r="H125" i="44" s="1"/>
  <c r="I324" i="44" a="1"/>
  <c r="I324" i="44" s="1"/>
  <c r="J324" i="44" a="1"/>
  <c r="J324" i="44"/>
  <c r="K324" i="44" a="1"/>
  <c r="K324" i="44"/>
  <c r="L324" i="44" a="1"/>
  <c r="L324" i="44"/>
  <c r="K125" i="44" s="1"/>
  <c r="M324" i="44" a="1"/>
  <c r="M324" i="44"/>
  <c r="N324" i="44" a="1"/>
  <c r="N324" i="44"/>
  <c r="M125" i="44" s="1"/>
  <c r="O324" i="44" a="1"/>
  <c r="O324" i="44" s="1"/>
  <c r="P324" i="44" a="1"/>
  <c r="P324" i="44" s="1"/>
  <c r="Q324" i="44" a="1"/>
  <c r="Q324" i="44"/>
  <c r="R324" i="44" a="1"/>
  <c r="R324" i="44"/>
  <c r="S324" i="44" a="1"/>
  <c r="S324" i="44"/>
  <c r="R125" i="44" s="1"/>
  <c r="R176" i="44" s="1"/>
  <c r="T324" i="44" a="1"/>
  <c r="T324" i="44" s="1"/>
  <c r="S125" i="44" s="1"/>
  <c r="U324" i="44" a="1"/>
  <c r="U324" i="44" s="1"/>
  <c r="T125" i="44" s="1"/>
  <c r="V324" i="44" a="1"/>
  <c r="V324" i="44" s="1"/>
  <c r="U125" i="44" s="1"/>
  <c r="W324" i="44" a="1"/>
  <c r="W324" i="44" s="1"/>
  <c r="X324" i="44" a="1"/>
  <c r="X324" i="44" s="1"/>
  <c r="Y324" i="44" a="1"/>
  <c r="Y324" i="44" s="1"/>
  <c r="Z324" i="44" a="1"/>
  <c r="Z324" i="44" s="1"/>
  <c r="AA324" i="44" a="1"/>
  <c r="AA324" i="44" s="1"/>
  <c r="AB324" i="44" a="1"/>
  <c r="AB324" i="44" s="1"/>
  <c r="AA125" i="44" s="1"/>
  <c r="AC324" i="44" a="1"/>
  <c r="AC324" i="44" s="1"/>
  <c r="AD324" i="44" a="1"/>
  <c r="AD324" i="44"/>
  <c r="AE324" i="44" a="1"/>
  <c r="AE324" i="44"/>
  <c r="AC125" i="44" s="1"/>
  <c r="AF324" i="44" a="1"/>
  <c r="AF324" i="44"/>
  <c r="AG324" i="44" a="1"/>
  <c r="AG324" i="44" s="1"/>
  <c r="AE125" i="44" s="1"/>
  <c r="AH324" i="44" a="1"/>
  <c r="AH324" i="44" s="1"/>
  <c r="AI324" i="44" a="1"/>
  <c r="AI324" i="44" s="1"/>
  <c r="AJ324" i="44" a="1"/>
  <c r="AJ324" i="44" s="1"/>
  <c r="AH125" i="44" s="1"/>
  <c r="AK324" i="44" a="1"/>
  <c r="AK324" i="44"/>
  <c r="AL324" i="44" a="1"/>
  <c r="AL324" i="44"/>
  <c r="AM324" i="44" a="1"/>
  <c r="AM324" i="44" s="1"/>
  <c r="AN324" i="44" a="1"/>
  <c r="AN324" i="44" s="1"/>
  <c r="AO324" i="44" a="1"/>
  <c r="AO324" i="44"/>
  <c r="AP324" i="44" a="1"/>
  <c r="AP324" i="44" s="1"/>
  <c r="AQ324" i="44" a="1"/>
  <c r="AQ324" i="44" s="1"/>
  <c r="AR324" i="44" a="1"/>
  <c r="AR324" i="44" s="1"/>
  <c r="AS324" i="44" a="1"/>
  <c r="AS324" i="44" s="1"/>
  <c r="AT324" i="44" a="1"/>
  <c r="AT324" i="44" s="1"/>
  <c r="AU324" i="44" a="1"/>
  <c r="AU324" i="44" s="1"/>
  <c r="F325" i="44"/>
  <c r="G325" i="44" a="1"/>
  <c r="G325" i="44" s="1"/>
  <c r="H325" i="44" a="1"/>
  <c r="H325" i="44" s="1"/>
  <c r="H126" i="44" s="1"/>
  <c r="I325" i="44" a="1"/>
  <c r="I325" i="44"/>
  <c r="I126" i="44" s="1"/>
  <c r="J325" i="44" a="1"/>
  <c r="J325" i="44"/>
  <c r="K325" i="44" a="1"/>
  <c r="K325" i="44" s="1"/>
  <c r="L325" i="44" a="1"/>
  <c r="L325" i="44" s="1"/>
  <c r="M325" i="44" a="1"/>
  <c r="M325" i="44" s="1"/>
  <c r="N325" i="44" a="1"/>
  <c r="N325" i="44" s="1"/>
  <c r="M126" i="44" s="1"/>
  <c r="O325" i="44" a="1"/>
  <c r="O325" i="44" s="1"/>
  <c r="P325" i="44" a="1"/>
  <c r="P325" i="44" s="1"/>
  <c r="O126" i="44" s="1"/>
  <c r="O226" i="44" s="1"/>
  <c r="Q325" i="44" a="1"/>
  <c r="Q325" i="44" s="1"/>
  <c r="R325" i="44" a="1"/>
  <c r="R325" i="44" s="1"/>
  <c r="S325" i="44" a="1"/>
  <c r="S325" i="44" s="1"/>
  <c r="T325" i="44" a="1"/>
  <c r="T325" i="44" s="1"/>
  <c r="S126" i="44" s="1"/>
  <c r="U325" i="44" a="1"/>
  <c r="U325" i="44" s="1"/>
  <c r="T126" i="44" s="1"/>
  <c r="V325" i="44" a="1"/>
  <c r="V325" i="44" s="1"/>
  <c r="W325" i="44" a="1"/>
  <c r="W325" i="44" s="1"/>
  <c r="V126" i="44" s="1"/>
  <c r="X325" i="44" a="1"/>
  <c r="X325" i="44" s="1"/>
  <c r="Y325" i="44" a="1"/>
  <c r="Y325" i="44" s="1"/>
  <c r="Z325" i="44" a="1"/>
  <c r="Z325" i="44" s="1"/>
  <c r="AA325" i="44" a="1"/>
  <c r="AA325" i="44"/>
  <c r="Z126" i="44" s="1"/>
  <c r="AB325" i="44" a="1"/>
  <c r="AB325" i="44"/>
  <c r="AA126" i="44" s="1"/>
  <c r="AC325" i="44" a="1"/>
  <c r="AC325" i="44" s="1"/>
  <c r="AD325" i="44" a="1"/>
  <c r="AD325" i="44" s="1"/>
  <c r="AE325" i="44" a="1"/>
  <c r="AE325" i="44" s="1"/>
  <c r="AF325" i="44" a="1"/>
  <c r="AF325" i="44" s="1"/>
  <c r="AG325" i="44" a="1"/>
  <c r="AG325" i="44" s="1"/>
  <c r="AE126" i="44" s="1"/>
  <c r="AH325" i="44" a="1"/>
  <c r="AH325" i="44" s="1"/>
  <c r="AI325" i="44" a="1"/>
  <c r="AI325" i="44" s="1"/>
  <c r="AJ325" i="44" a="1"/>
  <c r="AJ325" i="44" s="1"/>
  <c r="AH126" i="44" s="1"/>
  <c r="AK325" i="44" a="1"/>
  <c r="AK325" i="44" s="1"/>
  <c r="AI126" i="44" s="1"/>
  <c r="AL325" i="44" a="1"/>
  <c r="AL325" i="44" s="1"/>
  <c r="AJ126" i="44" s="1"/>
  <c r="AM325" i="44" a="1"/>
  <c r="AM325" i="44" s="1"/>
  <c r="AN325" i="44" a="1"/>
  <c r="AN325" i="44" s="1"/>
  <c r="AO325" i="44" a="1"/>
  <c r="AO325" i="44" s="1"/>
  <c r="AM126" i="44" s="1"/>
  <c r="AP325" i="44" a="1"/>
  <c r="AP325" i="44" s="1"/>
  <c r="AQ325" i="44" a="1"/>
  <c r="AQ325" i="44" s="1"/>
  <c r="AR325" i="44" a="1"/>
  <c r="AR325" i="44"/>
  <c r="AS325" i="44" a="1"/>
  <c r="AS325" i="44" s="1"/>
  <c r="AT325" i="44" a="1"/>
  <c r="AT325" i="44"/>
  <c r="AR126" i="44" s="1"/>
  <c r="AU325" i="44" a="1"/>
  <c r="AU325" i="44" s="1"/>
  <c r="F326" i="44"/>
  <c r="G326" i="44" a="1"/>
  <c r="G326" i="44"/>
  <c r="G127" i="44" s="1"/>
  <c r="H326" i="44" a="1"/>
  <c r="H326" i="44"/>
  <c r="I326" i="44" a="1"/>
  <c r="I326" i="44"/>
  <c r="J326" i="44" a="1"/>
  <c r="J326" i="44" s="1"/>
  <c r="K326" i="44" a="1"/>
  <c r="K326" i="44" s="1"/>
  <c r="L326" i="44" a="1"/>
  <c r="L326" i="44"/>
  <c r="K127" i="44" s="1"/>
  <c r="K227" i="44" s="1"/>
  <c r="M326" i="44" a="1"/>
  <c r="M326" i="44"/>
  <c r="N326" i="44" a="1"/>
  <c r="N326" i="44"/>
  <c r="O326" i="44" a="1"/>
  <c r="O326" i="44"/>
  <c r="P326" i="44" a="1"/>
  <c r="P326" i="44" s="1"/>
  <c r="Q326" i="44" a="1"/>
  <c r="Q326" i="44"/>
  <c r="R326" i="44" a="1"/>
  <c r="R326" i="44"/>
  <c r="S326" i="44" a="1"/>
  <c r="S326" i="44" s="1"/>
  <c r="R127" i="44" s="1"/>
  <c r="T326" i="44" a="1"/>
  <c r="T326" i="44" s="1"/>
  <c r="S127" i="44" s="1"/>
  <c r="U326" i="44" a="1"/>
  <c r="U326" i="44" s="1"/>
  <c r="T127" i="44" s="1"/>
  <c r="V326" i="44" a="1"/>
  <c r="V326" i="44" s="1"/>
  <c r="U127" i="44" s="1"/>
  <c r="W326" i="44" a="1"/>
  <c r="W326" i="44"/>
  <c r="V127" i="44" s="1"/>
  <c r="X326" i="44" a="1"/>
  <c r="X326" i="44"/>
  <c r="W127" i="44" s="1"/>
  <c r="Y326" i="44" a="1"/>
  <c r="Y326" i="44"/>
  <c r="X127" i="44" s="1"/>
  <c r="Z326" i="44" a="1"/>
  <c r="Z326" i="44"/>
  <c r="AA326" i="44" a="1"/>
  <c r="AA326" i="44" s="1"/>
  <c r="AB326" i="44" a="1"/>
  <c r="AB326" i="44" s="1"/>
  <c r="AA127" i="44" s="1"/>
  <c r="AC326" i="44" a="1"/>
  <c r="AC326" i="44"/>
  <c r="AD326" i="44" a="1"/>
  <c r="AD326" i="44"/>
  <c r="AE326" i="44" a="1"/>
  <c r="AE326" i="44"/>
  <c r="AF326" i="44" a="1"/>
  <c r="AF326" i="44"/>
  <c r="AD127" i="44" s="1"/>
  <c r="AD178" i="44" s="1"/>
  <c r="AG326" i="44" a="1"/>
  <c r="AG326" i="44" s="1"/>
  <c r="AH326" i="44" a="1"/>
  <c r="AH326" i="44" s="1"/>
  <c r="AI326" i="44" a="1"/>
  <c r="AI326" i="44"/>
  <c r="AG127" i="44" s="1"/>
  <c r="AG227" i="44" s="1"/>
  <c r="AJ326" i="44" a="1"/>
  <c r="AJ326" i="44"/>
  <c r="AH127" i="44" s="1"/>
  <c r="AK326" i="44" a="1"/>
  <c r="AK326" i="44"/>
  <c r="AI127" i="44" s="1"/>
  <c r="AL326" i="44" a="1"/>
  <c r="AL326" i="44" s="1"/>
  <c r="AJ127" i="44" s="1"/>
  <c r="AJ178" i="44" s="1"/>
  <c r="AM326" i="44" a="1"/>
  <c r="AM326" i="44" s="1"/>
  <c r="AN326" i="44" a="1"/>
  <c r="AN326" i="44" s="1"/>
  <c r="AL127" i="44" s="1"/>
  <c r="AO326" i="44" a="1"/>
  <c r="AO326" i="44"/>
  <c r="AP326" i="44" a="1"/>
  <c r="AP326" i="44"/>
  <c r="AN127" i="44" s="1"/>
  <c r="AQ326" i="44" a="1"/>
  <c r="AQ326" i="44"/>
  <c r="AR326" i="44" a="1"/>
  <c r="AR326" i="44"/>
  <c r="AP127" i="44" s="1"/>
  <c r="AS326" i="44" a="1"/>
  <c r="AS326" i="44" s="1"/>
  <c r="AQ127" i="44" s="1"/>
  <c r="AT326" i="44" a="1"/>
  <c r="AT326" i="44" s="1"/>
  <c r="AU326" i="44" a="1"/>
  <c r="AU326" i="44" s="1"/>
  <c r="A3" i="44"/>
  <c r="E3" i="44" s="1"/>
  <c r="A6" i="44"/>
  <c r="E17" i="44" s="1"/>
  <c r="E20" i="44"/>
  <c r="E25" i="44"/>
  <c r="E26" i="44"/>
  <c r="F34" i="44"/>
  <c r="G34" i="44"/>
  <c r="H34" i="44"/>
  <c r="I34" i="44"/>
  <c r="J34" i="44"/>
  <c r="J134" i="44" s="1"/>
  <c r="K34" i="44"/>
  <c r="L34" i="44"/>
  <c r="M34" i="44"/>
  <c r="N34" i="44"/>
  <c r="O34" i="44"/>
  <c r="P34" i="44"/>
  <c r="P183" i="44" s="1"/>
  <c r="Q34" i="44"/>
  <c r="R34" i="44"/>
  <c r="S34" i="44"/>
  <c r="T34" i="44"/>
  <c r="U34" i="44"/>
  <c r="V34" i="44"/>
  <c r="V134" i="44" s="1"/>
  <c r="W34" i="44"/>
  <c r="W134" i="44" s="1"/>
  <c r="X34" i="44"/>
  <c r="Y34" i="44"/>
  <c r="Z34" i="44"/>
  <c r="AA34" i="44"/>
  <c r="AA183" i="44" s="1"/>
  <c r="AB34" i="44"/>
  <c r="AB134" i="44" s="1"/>
  <c r="AC34" i="44"/>
  <c r="AD34" i="44"/>
  <c r="AE34" i="44"/>
  <c r="AF34" i="44"/>
  <c r="AG34" i="44"/>
  <c r="AH34" i="44"/>
  <c r="AI34" i="44"/>
  <c r="AJ34" i="44"/>
  <c r="AK34" i="44"/>
  <c r="AL34" i="44"/>
  <c r="AM34" i="44"/>
  <c r="AN34" i="44"/>
  <c r="AO34" i="44"/>
  <c r="AP34" i="44"/>
  <c r="AQ34" i="44"/>
  <c r="AR34" i="44"/>
  <c r="AS34" i="44"/>
  <c r="F35" i="44"/>
  <c r="G35" i="44"/>
  <c r="H35" i="44"/>
  <c r="I35" i="44"/>
  <c r="J35" i="44"/>
  <c r="J135" i="44" s="1"/>
  <c r="K35" i="44"/>
  <c r="L35" i="44"/>
  <c r="L135" i="44" s="1"/>
  <c r="M35" i="44"/>
  <c r="N35" i="44"/>
  <c r="O35" i="44"/>
  <c r="P35" i="44"/>
  <c r="Q35" i="44"/>
  <c r="R35" i="44"/>
  <c r="R184" i="44" s="1"/>
  <c r="S35" i="44"/>
  <c r="T35" i="44"/>
  <c r="U35" i="44"/>
  <c r="V35" i="44"/>
  <c r="V135" i="44" s="1"/>
  <c r="W35" i="44"/>
  <c r="W184" i="44" s="1"/>
  <c r="X35" i="44"/>
  <c r="X135" i="44" s="1"/>
  <c r="Y35" i="44"/>
  <c r="Z35" i="44"/>
  <c r="AA35" i="44"/>
  <c r="AB35" i="44"/>
  <c r="AC35" i="44"/>
  <c r="AD35" i="44"/>
  <c r="AE35" i="44"/>
  <c r="AF35" i="44"/>
  <c r="AG35" i="44"/>
  <c r="AH35" i="44"/>
  <c r="AH135" i="44" s="1"/>
  <c r="AI35" i="44"/>
  <c r="AJ35" i="44"/>
  <c r="AJ135" i="44" s="1"/>
  <c r="AK35" i="44"/>
  <c r="AL35" i="44"/>
  <c r="AM35" i="44"/>
  <c r="AN35" i="44"/>
  <c r="AO35" i="44"/>
  <c r="AP35" i="44"/>
  <c r="AP184" i="44" s="1"/>
  <c r="AQ35" i="44"/>
  <c r="AR35" i="44"/>
  <c r="AS35" i="44"/>
  <c r="F36" i="44"/>
  <c r="G36" i="44"/>
  <c r="G185" i="44" s="1"/>
  <c r="H36" i="44"/>
  <c r="H185" i="44" s="1"/>
  <c r="I36" i="44"/>
  <c r="J36" i="44"/>
  <c r="K36" i="44"/>
  <c r="L36" i="44"/>
  <c r="M36" i="44"/>
  <c r="M136" i="44" s="1"/>
  <c r="N36" i="44"/>
  <c r="N185" i="44" s="1"/>
  <c r="O36" i="44"/>
  <c r="P36" i="44"/>
  <c r="Q36" i="44"/>
  <c r="R36" i="44"/>
  <c r="S36" i="44"/>
  <c r="S136" i="44" s="1"/>
  <c r="T36" i="44"/>
  <c r="T136" i="44" s="1"/>
  <c r="U36" i="44"/>
  <c r="V36" i="44"/>
  <c r="W36" i="44"/>
  <c r="X36" i="44"/>
  <c r="Y36" i="44"/>
  <c r="Z36" i="44"/>
  <c r="Z185" i="44" s="1"/>
  <c r="AA36" i="44"/>
  <c r="AB36" i="44"/>
  <c r="AC36" i="44"/>
  <c r="AD36" i="44"/>
  <c r="AE36" i="44"/>
  <c r="AE136" i="44" s="1"/>
  <c r="AF36" i="44"/>
  <c r="AF136" i="44" s="1"/>
  <c r="AG36" i="44"/>
  <c r="AH36" i="44"/>
  <c r="AI36" i="44"/>
  <c r="AJ36" i="44"/>
  <c r="AK36" i="44"/>
  <c r="AK136" i="44" s="1"/>
  <c r="AL36" i="44"/>
  <c r="AL185" i="44" s="1"/>
  <c r="AM36" i="44"/>
  <c r="AN36" i="44"/>
  <c r="AO36" i="44"/>
  <c r="AP36" i="44"/>
  <c r="AQ36" i="44"/>
  <c r="AQ136" i="44" s="1"/>
  <c r="AR36" i="44"/>
  <c r="AR136" i="44" s="1"/>
  <c r="AS36" i="44"/>
  <c r="F37" i="44"/>
  <c r="G37" i="44"/>
  <c r="H37" i="44"/>
  <c r="I37" i="44"/>
  <c r="I137" i="44" s="1"/>
  <c r="J37" i="44"/>
  <c r="J186" i="44" s="1"/>
  <c r="K37" i="44"/>
  <c r="L37" i="44"/>
  <c r="M37" i="44"/>
  <c r="N37" i="44"/>
  <c r="O37" i="44"/>
  <c r="O137" i="44" s="1"/>
  <c r="P37" i="44"/>
  <c r="P137" i="44" s="1"/>
  <c r="Q37" i="44"/>
  <c r="R37" i="44"/>
  <c r="S37" i="44"/>
  <c r="T37" i="44"/>
  <c r="U37" i="44"/>
  <c r="V37" i="44"/>
  <c r="V186" i="44" s="1"/>
  <c r="W37" i="44"/>
  <c r="X37" i="44"/>
  <c r="Y37" i="44"/>
  <c r="Z37" i="44"/>
  <c r="Z137" i="44" s="1"/>
  <c r="AA37" i="44"/>
  <c r="AA186" i="44" s="1"/>
  <c r="AB37" i="44"/>
  <c r="AB137" i="44" s="1"/>
  <c r="AC37" i="44"/>
  <c r="AD37" i="44"/>
  <c r="AE37" i="44"/>
  <c r="AF37" i="44"/>
  <c r="AG37" i="44"/>
  <c r="AH37" i="44"/>
  <c r="AH186" i="44" s="1"/>
  <c r="AI37" i="44"/>
  <c r="AJ37" i="44"/>
  <c r="AK37" i="44"/>
  <c r="AL37" i="44"/>
  <c r="AL137" i="44" s="1"/>
  <c r="AM37" i="44"/>
  <c r="AM137" i="44" s="1"/>
  <c r="AN37" i="44"/>
  <c r="AN137" i="44" s="1"/>
  <c r="AO37" i="44"/>
  <c r="AP37" i="44"/>
  <c r="AQ37" i="44"/>
  <c r="AR37" i="44"/>
  <c r="AS37" i="44"/>
  <c r="F38" i="44"/>
  <c r="G38" i="44"/>
  <c r="H38" i="44"/>
  <c r="I38" i="44"/>
  <c r="J38" i="44"/>
  <c r="J138" i="44" s="1"/>
  <c r="K38" i="44"/>
  <c r="K187" i="44" s="1"/>
  <c r="L38" i="44"/>
  <c r="L138" i="44" s="1"/>
  <c r="M38" i="44"/>
  <c r="N38" i="44"/>
  <c r="O38" i="44"/>
  <c r="P38" i="44"/>
  <c r="Q38" i="44"/>
  <c r="R38" i="44"/>
  <c r="R187" i="44" s="1"/>
  <c r="S38" i="44"/>
  <c r="T38" i="44"/>
  <c r="U38" i="44"/>
  <c r="V38" i="44"/>
  <c r="V138" i="44" s="1"/>
  <c r="W38" i="44"/>
  <c r="W138" i="44" s="1"/>
  <c r="X38" i="44"/>
  <c r="Y38" i="44"/>
  <c r="Z38" i="44"/>
  <c r="AA38" i="44"/>
  <c r="AB38" i="44"/>
  <c r="AC38" i="44"/>
  <c r="AC138" i="44" s="1"/>
  <c r="AD38" i="44"/>
  <c r="AD187" i="44" s="1"/>
  <c r="AE38" i="44"/>
  <c r="AF38" i="44"/>
  <c r="AG38" i="44"/>
  <c r="AH38" i="44"/>
  <c r="AI38" i="44"/>
  <c r="AI138" i="44" s="1"/>
  <c r="AJ38" i="44"/>
  <c r="AJ187" i="44" s="1"/>
  <c r="AK38" i="44"/>
  <c r="AL38" i="44"/>
  <c r="AM38" i="44"/>
  <c r="AN38" i="44"/>
  <c r="AO38" i="44"/>
  <c r="AP38" i="44"/>
  <c r="AP187" i="44" s="1"/>
  <c r="AQ38" i="44"/>
  <c r="AR38" i="44"/>
  <c r="AS38" i="44"/>
  <c r="F39" i="44"/>
  <c r="F139" i="44" s="1"/>
  <c r="G39" i="44"/>
  <c r="G139" i="44" s="1"/>
  <c r="H39" i="44"/>
  <c r="H139" i="44" s="1"/>
  <c r="I39" i="44"/>
  <c r="J39" i="44"/>
  <c r="K39" i="44"/>
  <c r="L39" i="44"/>
  <c r="M39" i="44"/>
  <c r="N39" i="44"/>
  <c r="N188" i="44" s="1"/>
  <c r="O39" i="44"/>
  <c r="P39" i="44"/>
  <c r="Q39" i="44"/>
  <c r="R39" i="44"/>
  <c r="S39" i="44"/>
  <c r="S139" i="44" s="1"/>
  <c r="T39" i="44"/>
  <c r="T188" i="44" s="1"/>
  <c r="U39" i="44"/>
  <c r="V39" i="44"/>
  <c r="W39" i="44"/>
  <c r="X39" i="44"/>
  <c r="Y39" i="44"/>
  <c r="Z39" i="44"/>
  <c r="Z188" i="44" s="1"/>
  <c r="AA39" i="44"/>
  <c r="AB39" i="44"/>
  <c r="AC39" i="44"/>
  <c r="AD39" i="44"/>
  <c r="AD139" i="44" s="1"/>
  <c r="AE39" i="44"/>
  <c r="AE139" i="44" s="1"/>
  <c r="AF39" i="44"/>
  <c r="AF139" i="44" s="1"/>
  <c r="AG39" i="44"/>
  <c r="AH39" i="44"/>
  <c r="AI39" i="44"/>
  <c r="AJ39" i="44"/>
  <c r="AK39" i="44"/>
  <c r="AL39" i="44"/>
  <c r="AL139" i="44" s="1"/>
  <c r="AM39" i="44"/>
  <c r="AN39" i="44"/>
  <c r="AO39" i="44"/>
  <c r="AP39" i="44"/>
  <c r="AQ39" i="44"/>
  <c r="AQ139" i="44" s="1"/>
  <c r="AR39" i="44"/>
  <c r="AR139" i="44" s="1"/>
  <c r="AS39" i="44"/>
  <c r="F40" i="44"/>
  <c r="G40" i="44"/>
  <c r="H40" i="44"/>
  <c r="I40" i="44"/>
  <c r="J40" i="44"/>
  <c r="J189" i="44" s="1"/>
  <c r="K40" i="44"/>
  <c r="L40" i="44"/>
  <c r="M40" i="44"/>
  <c r="N40" i="44"/>
  <c r="N140" i="44" s="1"/>
  <c r="O40" i="44"/>
  <c r="P40" i="44"/>
  <c r="Q40" i="44"/>
  <c r="R40" i="44"/>
  <c r="S40" i="44"/>
  <c r="T40" i="44"/>
  <c r="U40" i="44"/>
  <c r="V40" i="44"/>
  <c r="V140" i="44" s="1"/>
  <c r="W40" i="44"/>
  <c r="X40" i="44"/>
  <c r="Y40" i="44"/>
  <c r="Z40" i="44"/>
  <c r="AA40" i="44"/>
  <c r="AA140" i="44" s="1"/>
  <c r="AB40" i="44"/>
  <c r="AB140" i="44" s="1"/>
  <c r="AC40" i="44"/>
  <c r="AD40" i="44"/>
  <c r="AE40" i="44"/>
  <c r="AF40" i="44"/>
  <c r="AG40" i="44"/>
  <c r="AH40" i="44"/>
  <c r="AH189" i="44" s="1"/>
  <c r="AI40" i="44"/>
  <c r="AJ40" i="44"/>
  <c r="AK40" i="44"/>
  <c r="AL40" i="44"/>
  <c r="AL140" i="44" s="1"/>
  <c r="AM40" i="44"/>
  <c r="AM140" i="44" s="1"/>
  <c r="AN40" i="44"/>
  <c r="AO40" i="44"/>
  <c r="AP40" i="44"/>
  <c r="AQ40" i="44"/>
  <c r="AR40" i="44"/>
  <c r="AS40" i="44"/>
  <c r="AS140" i="44" s="1"/>
  <c r="F41" i="44"/>
  <c r="F141" i="44" s="1"/>
  <c r="G41" i="44"/>
  <c r="H41" i="44"/>
  <c r="I41" i="44"/>
  <c r="J41" i="44"/>
  <c r="J141" i="44" s="1"/>
  <c r="K41" i="44"/>
  <c r="K141" i="44" s="1"/>
  <c r="L41" i="44"/>
  <c r="L141" i="44" s="1"/>
  <c r="M41" i="44"/>
  <c r="N41" i="44"/>
  <c r="O41" i="44"/>
  <c r="P41" i="44"/>
  <c r="Q41" i="44"/>
  <c r="R41" i="44"/>
  <c r="R190" i="44" s="1"/>
  <c r="S41" i="44"/>
  <c r="T41" i="44"/>
  <c r="U41" i="44"/>
  <c r="V41" i="44"/>
  <c r="W41" i="44"/>
  <c r="W190" i="44" s="1"/>
  <c r="X41" i="44"/>
  <c r="Y41" i="44"/>
  <c r="Z41" i="44"/>
  <c r="AA41" i="44"/>
  <c r="AB41" i="44"/>
  <c r="AC41" i="44"/>
  <c r="AD41" i="44"/>
  <c r="AD190" i="44" s="1"/>
  <c r="AE41" i="44"/>
  <c r="AF41" i="44"/>
  <c r="AG41" i="44"/>
  <c r="AH41" i="44"/>
  <c r="AI41" i="44"/>
  <c r="AI141" i="44" s="1"/>
  <c r="AJ41" i="44"/>
  <c r="AK41" i="44"/>
  <c r="AL41" i="44"/>
  <c r="AM41" i="44"/>
  <c r="AN41" i="44"/>
  <c r="AO41" i="44"/>
  <c r="AP41" i="44"/>
  <c r="AP141" i="44" s="1"/>
  <c r="AQ41" i="44"/>
  <c r="AR41" i="44"/>
  <c r="AS41" i="44"/>
  <c r="F42" i="44"/>
  <c r="F142" i="44" s="1"/>
  <c r="G42" i="44"/>
  <c r="G142" i="44" s="1"/>
  <c r="H42" i="44"/>
  <c r="I42" i="44"/>
  <c r="J42" i="44"/>
  <c r="K42" i="44"/>
  <c r="L42" i="44"/>
  <c r="M42" i="44"/>
  <c r="M142" i="44" s="1"/>
  <c r="N42" i="44"/>
  <c r="O42" i="44"/>
  <c r="P42" i="44"/>
  <c r="Q42" i="44"/>
  <c r="Q191" i="44" s="1"/>
  <c r="R42" i="44"/>
  <c r="R142" i="44" s="1"/>
  <c r="S42" i="44"/>
  <c r="T42" i="44"/>
  <c r="U42" i="44"/>
  <c r="V42" i="44"/>
  <c r="W42" i="44"/>
  <c r="X42" i="44"/>
  <c r="Y42" i="44"/>
  <c r="Y142" i="44" s="1"/>
  <c r="Z42" i="44"/>
  <c r="AA42" i="44"/>
  <c r="AB42" i="44"/>
  <c r="AC42" i="44"/>
  <c r="AD42" i="44"/>
  <c r="AD191" i="44" s="1"/>
  <c r="AE42" i="44"/>
  <c r="AE142" i="44" s="1"/>
  <c r="AF42" i="44"/>
  <c r="AG42" i="44"/>
  <c r="AH42" i="44"/>
  <c r="AI42" i="44"/>
  <c r="AJ42" i="44"/>
  <c r="AK42" i="44"/>
  <c r="AK142" i="44" s="1"/>
  <c r="AL42" i="44"/>
  <c r="AM42" i="44"/>
  <c r="AN42" i="44"/>
  <c r="AO42" i="44"/>
  <c r="AO191" i="44" s="1"/>
  <c r="AP42" i="44"/>
  <c r="AP191" i="44" s="1"/>
  <c r="AQ42" i="44"/>
  <c r="AQ142" i="44" s="1"/>
  <c r="AR42" i="44"/>
  <c r="AS42" i="44"/>
  <c r="F43" i="44"/>
  <c r="G43" i="44"/>
  <c r="H43" i="44"/>
  <c r="I43" i="44"/>
  <c r="I143" i="44" s="1"/>
  <c r="J43" i="44"/>
  <c r="K43" i="44"/>
  <c r="L43" i="44"/>
  <c r="M43" i="44"/>
  <c r="N43" i="44"/>
  <c r="N143" i="44" s="1"/>
  <c r="O43" i="44"/>
  <c r="O143" i="44" s="1"/>
  <c r="P43" i="44"/>
  <c r="Q43" i="44"/>
  <c r="R43" i="44"/>
  <c r="S43" i="44"/>
  <c r="T43" i="44"/>
  <c r="U43" i="44"/>
  <c r="V43" i="44"/>
  <c r="W43" i="44"/>
  <c r="X43" i="44"/>
  <c r="Y43" i="44"/>
  <c r="Y192" i="44" s="1"/>
  <c r="Z43" i="44"/>
  <c r="AA43" i="44"/>
  <c r="AA192" i="44" s="1"/>
  <c r="AB43" i="44"/>
  <c r="AC43" i="44"/>
  <c r="AD43" i="44"/>
  <c r="AE43" i="44"/>
  <c r="AF43" i="44"/>
  <c r="AG43" i="44"/>
  <c r="AG192" i="44" s="1"/>
  <c r="AH43" i="44"/>
  <c r="AI43" i="44"/>
  <c r="AJ43" i="44"/>
  <c r="AK43" i="44"/>
  <c r="AL43" i="44"/>
  <c r="AL143" i="44" s="1"/>
  <c r="AM43" i="44"/>
  <c r="AM143" i="44" s="1"/>
  <c r="AN43" i="44"/>
  <c r="AO43" i="44"/>
  <c r="AP43" i="44"/>
  <c r="AQ43" i="44"/>
  <c r="AR43" i="44"/>
  <c r="AS43" i="44"/>
  <c r="AS143" i="44" s="1"/>
  <c r="F44" i="44"/>
  <c r="G44" i="44"/>
  <c r="H44" i="44"/>
  <c r="I44" i="44"/>
  <c r="I144" i="44" s="1"/>
  <c r="J44" i="44"/>
  <c r="K44" i="44"/>
  <c r="K144" i="44" s="1"/>
  <c r="L44" i="44"/>
  <c r="M44" i="44"/>
  <c r="N44" i="44"/>
  <c r="O44" i="44"/>
  <c r="P44" i="44"/>
  <c r="Q44" i="44"/>
  <c r="Q144" i="44" s="1"/>
  <c r="R44" i="44"/>
  <c r="S44" i="44"/>
  <c r="T44" i="44"/>
  <c r="U44" i="44"/>
  <c r="U144" i="44" s="1"/>
  <c r="V44" i="44"/>
  <c r="V144" i="44" s="1"/>
  <c r="W44" i="44"/>
  <c r="W144" i="44" s="1"/>
  <c r="X44" i="44"/>
  <c r="Y44" i="44"/>
  <c r="Z44" i="44"/>
  <c r="AA44" i="44"/>
  <c r="AB44" i="44"/>
  <c r="AC44" i="44"/>
  <c r="AD44" i="44"/>
  <c r="AE44" i="44"/>
  <c r="AF44" i="44"/>
  <c r="AG44" i="44"/>
  <c r="AG144" i="44" s="1"/>
  <c r="AH44" i="44"/>
  <c r="AH144" i="44" s="1"/>
  <c r="AI44" i="44"/>
  <c r="AI144" i="44" s="1"/>
  <c r="AJ44" i="44"/>
  <c r="AK44" i="44"/>
  <c r="AL44" i="44"/>
  <c r="AM44" i="44"/>
  <c r="AN44" i="44"/>
  <c r="AO44" i="44"/>
  <c r="AO144" i="44" s="1"/>
  <c r="AP44" i="44"/>
  <c r="AQ44" i="44"/>
  <c r="AR44" i="44"/>
  <c r="AS44" i="44"/>
  <c r="AS144" i="44" s="1"/>
  <c r="F45" i="44"/>
  <c r="G45" i="44"/>
  <c r="G194" i="44" s="1"/>
  <c r="H45" i="44"/>
  <c r="I45" i="44"/>
  <c r="J45" i="44"/>
  <c r="K45" i="44"/>
  <c r="L45" i="44"/>
  <c r="M45" i="44"/>
  <c r="N45" i="44"/>
  <c r="O45" i="44"/>
  <c r="P45" i="44"/>
  <c r="Q45" i="44"/>
  <c r="R45" i="44"/>
  <c r="S45" i="44"/>
  <c r="S145" i="44" s="1"/>
  <c r="T45" i="44"/>
  <c r="U45" i="44"/>
  <c r="V45" i="44"/>
  <c r="W45" i="44"/>
  <c r="X45" i="44"/>
  <c r="Y45" i="44"/>
  <c r="Y145" i="44" s="1"/>
  <c r="Z45" i="44"/>
  <c r="AA45" i="44"/>
  <c r="AB45" i="44"/>
  <c r="AC45" i="44"/>
  <c r="AD45" i="44"/>
  <c r="AE45" i="44"/>
  <c r="AE194" i="44" s="1"/>
  <c r="AF45" i="44"/>
  <c r="AG45" i="44"/>
  <c r="AH45" i="44"/>
  <c r="AI45" i="44"/>
  <c r="AJ45" i="44"/>
  <c r="AK45" i="44"/>
  <c r="AK194" i="44" s="1"/>
  <c r="AL45" i="44"/>
  <c r="AM45" i="44"/>
  <c r="AN45" i="44"/>
  <c r="AO45" i="44"/>
  <c r="AO145" i="44" s="1"/>
  <c r="AP45" i="44"/>
  <c r="AP145" i="44" s="1"/>
  <c r="AQ45" i="44"/>
  <c r="AQ145" i="44" s="1"/>
  <c r="AR45" i="44"/>
  <c r="AS45" i="44"/>
  <c r="F46" i="44"/>
  <c r="G46" i="44"/>
  <c r="H46" i="44"/>
  <c r="I46" i="44"/>
  <c r="J46" i="44"/>
  <c r="K46" i="44"/>
  <c r="L46" i="44"/>
  <c r="M46" i="44"/>
  <c r="N46" i="44"/>
  <c r="O46" i="44"/>
  <c r="P46" i="44"/>
  <c r="Q46" i="44"/>
  <c r="R46" i="44"/>
  <c r="S46" i="44"/>
  <c r="T46" i="44"/>
  <c r="U46" i="44"/>
  <c r="V46" i="44"/>
  <c r="W46" i="44"/>
  <c r="X46" i="44"/>
  <c r="X146" i="44" s="1"/>
  <c r="Y46" i="44"/>
  <c r="Z46" i="44"/>
  <c r="AA46" i="44"/>
  <c r="AB46" i="44"/>
  <c r="AC46" i="44"/>
  <c r="AD46" i="44"/>
  <c r="AE46" i="44"/>
  <c r="AF46" i="44"/>
  <c r="AG46" i="44"/>
  <c r="AH46" i="44"/>
  <c r="AI46" i="44"/>
  <c r="AJ46" i="44"/>
  <c r="AK46" i="44"/>
  <c r="AL46" i="44"/>
  <c r="AL146" i="44" s="1"/>
  <c r="AM46" i="44"/>
  <c r="AN46" i="44"/>
  <c r="AO46" i="44"/>
  <c r="AP46" i="44"/>
  <c r="AQ46" i="44"/>
  <c r="AR46" i="44"/>
  <c r="AS46" i="44"/>
  <c r="F47" i="44"/>
  <c r="G47" i="44"/>
  <c r="H47" i="44"/>
  <c r="I47" i="44"/>
  <c r="J47" i="44"/>
  <c r="J147" i="44" s="1"/>
  <c r="K47" i="44"/>
  <c r="K147" i="44" s="1"/>
  <c r="L47" i="44"/>
  <c r="M47" i="44"/>
  <c r="N47" i="44"/>
  <c r="O47" i="44"/>
  <c r="P47" i="44"/>
  <c r="Q47" i="44"/>
  <c r="R47" i="44"/>
  <c r="S47" i="44"/>
  <c r="T47" i="44"/>
  <c r="T147" i="44" s="1"/>
  <c r="U47" i="44"/>
  <c r="U147" i="44" s="1"/>
  <c r="V47" i="44"/>
  <c r="V147" i="44" s="1"/>
  <c r="W47" i="44"/>
  <c r="X47" i="44"/>
  <c r="Y47" i="44"/>
  <c r="Z47" i="44"/>
  <c r="AA47" i="44"/>
  <c r="AB47" i="44"/>
  <c r="AC47" i="44"/>
  <c r="AD47" i="44"/>
  <c r="AE47" i="44"/>
  <c r="AF47" i="44"/>
  <c r="AG47" i="44"/>
  <c r="AH47" i="44"/>
  <c r="AI47" i="44"/>
  <c r="AJ47" i="44"/>
  <c r="AK47" i="44"/>
  <c r="AL47" i="44"/>
  <c r="AM47" i="44"/>
  <c r="AN47" i="44"/>
  <c r="AO47" i="44"/>
  <c r="AP47" i="44"/>
  <c r="AQ47" i="44"/>
  <c r="AR47" i="44"/>
  <c r="AS47" i="44"/>
  <c r="F48" i="44"/>
  <c r="G48" i="44"/>
  <c r="G197" i="44" s="1"/>
  <c r="H48" i="44"/>
  <c r="I48" i="44"/>
  <c r="J48" i="44"/>
  <c r="K48" i="44"/>
  <c r="L48" i="44"/>
  <c r="M48" i="44"/>
  <c r="N48" i="44"/>
  <c r="O48" i="44"/>
  <c r="P48" i="44"/>
  <c r="P148" i="44" s="1"/>
  <c r="Q48" i="44"/>
  <c r="Q148" i="44" s="1"/>
  <c r="R48" i="44"/>
  <c r="R197" i="44" s="1"/>
  <c r="S48" i="44"/>
  <c r="S197" i="44" s="1"/>
  <c r="T48" i="44"/>
  <c r="U48" i="44"/>
  <c r="V48" i="44"/>
  <c r="W48" i="44"/>
  <c r="X48" i="44"/>
  <c r="Y48" i="44"/>
  <c r="Z48" i="44"/>
  <c r="AA48" i="44"/>
  <c r="AB48" i="44"/>
  <c r="AC48" i="44"/>
  <c r="AD48" i="44"/>
  <c r="AE48" i="44"/>
  <c r="AE148" i="44" s="1"/>
  <c r="AF48" i="44"/>
  <c r="AG48" i="44"/>
  <c r="AH48" i="44"/>
  <c r="AI48" i="44"/>
  <c r="AJ48" i="44"/>
  <c r="AK48" i="44"/>
  <c r="AL48" i="44"/>
  <c r="AM48" i="44"/>
  <c r="AN48" i="44"/>
  <c r="AO48" i="44"/>
  <c r="AP48" i="44"/>
  <c r="AQ48" i="44"/>
  <c r="AQ148" i="44" s="1"/>
  <c r="AR48" i="44"/>
  <c r="AS48" i="44"/>
  <c r="F49" i="44"/>
  <c r="G49" i="44"/>
  <c r="H49" i="44"/>
  <c r="I49" i="44"/>
  <c r="J49" i="44"/>
  <c r="K49" i="44"/>
  <c r="L49" i="44"/>
  <c r="M49" i="44"/>
  <c r="N49" i="44"/>
  <c r="O49" i="44"/>
  <c r="P49" i="44"/>
  <c r="Q49" i="44"/>
  <c r="R49" i="44"/>
  <c r="S49" i="44"/>
  <c r="T49" i="44"/>
  <c r="U49" i="44"/>
  <c r="V49" i="44"/>
  <c r="W49" i="44"/>
  <c r="X49" i="44"/>
  <c r="X149" i="44" s="1"/>
  <c r="Y49" i="44"/>
  <c r="Z49" i="44"/>
  <c r="AA49" i="44"/>
  <c r="AA149" i="44" s="1"/>
  <c r="AB49" i="44"/>
  <c r="AC49" i="44"/>
  <c r="AD49" i="44"/>
  <c r="AE49" i="44"/>
  <c r="AF49" i="44"/>
  <c r="AG49" i="44"/>
  <c r="AH49" i="44"/>
  <c r="AI49" i="44"/>
  <c r="AJ49" i="44"/>
  <c r="AK49" i="44"/>
  <c r="AL49" i="44"/>
  <c r="AL198" i="44" s="1"/>
  <c r="AM49" i="44"/>
  <c r="AM149" i="44" s="1"/>
  <c r="AN49" i="44"/>
  <c r="AO49" i="44"/>
  <c r="AP49" i="44"/>
  <c r="AQ49" i="44"/>
  <c r="AR49" i="44"/>
  <c r="AS49" i="44"/>
  <c r="F50" i="44"/>
  <c r="G50" i="44"/>
  <c r="H50" i="44"/>
  <c r="H150" i="44" s="1"/>
  <c r="I50" i="44"/>
  <c r="J50" i="44"/>
  <c r="K50" i="44"/>
  <c r="AV50" i="44" s="1"/>
  <c r="L50" i="44"/>
  <c r="M50" i="44"/>
  <c r="N50" i="44"/>
  <c r="O50" i="44"/>
  <c r="P50" i="44"/>
  <c r="Q50" i="44"/>
  <c r="R50" i="44"/>
  <c r="S50" i="44"/>
  <c r="T50" i="44"/>
  <c r="T150" i="44" s="1"/>
  <c r="U50" i="44"/>
  <c r="V50" i="44"/>
  <c r="W50" i="44"/>
  <c r="W150" i="44" s="1"/>
  <c r="X50" i="44"/>
  <c r="Y50" i="44"/>
  <c r="Z50" i="44"/>
  <c r="AA50" i="44"/>
  <c r="AB50" i="44"/>
  <c r="AC50" i="44"/>
  <c r="AD50" i="44"/>
  <c r="AE50" i="44"/>
  <c r="AF50" i="44"/>
  <c r="AG50" i="44"/>
  <c r="AH50" i="44"/>
  <c r="AH150" i="44" s="1"/>
  <c r="AI50" i="44"/>
  <c r="AI150" i="44" s="1"/>
  <c r="AJ50" i="44"/>
  <c r="AK50" i="44"/>
  <c r="AL50" i="44"/>
  <c r="AM50" i="44"/>
  <c r="AN50" i="44"/>
  <c r="AO50" i="44"/>
  <c r="AP50" i="44"/>
  <c r="AQ50" i="44"/>
  <c r="AR50" i="44"/>
  <c r="AS50" i="44"/>
  <c r="F51" i="44"/>
  <c r="F151" i="44" s="1"/>
  <c r="G51" i="44"/>
  <c r="H51" i="44"/>
  <c r="I51" i="44"/>
  <c r="J51" i="44"/>
  <c r="K51" i="44"/>
  <c r="L51" i="44"/>
  <c r="M51" i="44"/>
  <c r="N51" i="44"/>
  <c r="O51" i="44"/>
  <c r="O151" i="44" s="1"/>
  <c r="P51" i="44"/>
  <c r="Q51" i="44"/>
  <c r="R51" i="44"/>
  <c r="R200" i="44" s="1"/>
  <c r="S51" i="44"/>
  <c r="T51" i="44"/>
  <c r="U51" i="44"/>
  <c r="V51" i="44"/>
  <c r="W51" i="44"/>
  <c r="X51" i="44"/>
  <c r="Y51" i="44"/>
  <c r="Z51" i="44"/>
  <c r="AA51" i="44"/>
  <c r="AA151" i="44" s="1"/>
  <c r="AB51" i="44"/>
  <c r="AC51" i="44"/>
  <c r="AD51" i="44"/>
  <c r="AD200" i="44" s="1"/>
  <c r="AE51" i="44"/>
  <c r="AF51" i="44"/>
  <c r="AG51" i="44"/>
  <c r="AH51" i="44"/>
  <c r="AI51" i="44"/>
  <c r="AJ51" i="44"/>
  <c r="AK51" i="44"/>
  <c r="AL51" i="44"/>
  <c r="AM51" i="44"/>
  <c r="AM151" i="44" s="1"/>
  <c r="AN51" i="44"/>
  <c r="AN151" i="44" s="1"/>
  <c r="AO51" i="44"/>
  <c r="AO200" i="44" s="1"/>
  <c r="AP51" i="44"/>
  <c r="AP151" i="44" s="1"/>
  <c r="AQ51" i="44"/>
  <c r="AR51" i="44"/>
  <c r="AS51" i="44"/>
  <c r="F52" i="44"/>
  <c r="G52" i="44"/>
  <c r="H52" i="44"/>
  <c r="I52" i="44"/>
  <c r="J52" i="44"/>
  <c r="K52" i="44"/>
  <c r="K152" i="44" s="1"/>
  <c r="L52" i="44"/>
  <c r="L152" i="44" s="1"/>
  <c r="M52" i="44"/>
  <c r="N52" i="44"/>
  <c r="N152" i="44" s="1"/>
  <c r="O52" i="44"/>
  <c r="P52" i="44"/>
  <c r="Q52" i="44"/>
  <c r="R52" i="44"/>
  <c r="S52" i="44"/>
  <c r="T52" i="44"/>
  <c r="U52" i="44"/>
  <c r="V52" i="44"/>
  <c r="W52" i="44"/>
  <c r="W152" i="44" s="1"/>
  <c r="X52" i="44"/>
  <c r="Y52" i="44"/>
  <c r="Z52" i="44"/>
  <c r="AA52" i="44"/>
  <c r="AB52" i="44"/>
  <c r="AC52" i="44"/>
  <c r="AD52" i="44"/>
  <c r="AE52" i="44"/>
  <c r="AF52" i="44"/>
  <c r="AG52" i="44"/>
  <c r="AH52" i="44"/>
  <c r="AI52" i="44"/>
  <c r="AJ52" i="44"/>
  <c r="AK52" i="44"/>
  <c r="AL52" i="44"/>
  <c r="AL152" i="44" s="1"/>
  <c r="AM52" i="44"/>
  <c r="AN52" i="44"/>
  <c r="AO52" i="44"/>
  <c r="AP52" i="44"/>
  <c r="AQ52" i="44"/>
  <c r="AR52" i="44"/>
  <c r="AS52" i="44"/>
  <c r="F53" i="44"/>
  <c r="G53" i="44"/>
  <c r="G153" i="44" s="1"/>
  <c r="H53" i="44"/>
  <c r="H153" i="44" s="1"/>
  <c r="I53" i="44"/>
  <c r="I153" i="44" s="1"/>
  <c r="J53" i="44"/>
  <c r="J153" i="44" s="1"/>
  <c r="K53" i="44"/>
  <c r="L53" i="44"/>
  <c r="M53" i="44"/>
  <c r="N53" i="44"/>
  <c r="O53" i="44"/>
  <c r="P53" i="44"/>
  <c r="Q53" i="44"/>
  <c r="R53" i="44"/>
  <c r="S53" i="44"/>
  <c r="T53" i="44"/>
  <c r="T153" i="44" s="1"/>
  <c r="U53" i="44"/>
  <c r="U153" i="44" s="1"/>
  <c r="V53" i="44"/>
  <c r="V153" i="44" s="1"/>
  <c r="W53" i="44"/>
  <c r="X53" i="44"/>
  <c r="Y53" i="44"/>
  <c r="Z53" i="44"/>
  <c r="AA53" i="44"/>
  <c r="AB53" i="44"/>
  <c r="AC53" i="44"/>
  <c r="AD53" i="44"/>
  <c r="AE53" i="44"/>
  <c r="AF53" i="44"/>
  <c r="AG53" i="44"/>
  <c r="AH53" i="44"/>
  <c r="AH153" i="44" s="1"/>
  <c r="AI53" i="44"/>
  <c r="AJ53" i="44"/>
  <c r="AK53" i="44"/>
  <c r="AL53" i="44"/>
  <c r="AM53" i="44"/>
  <c r="AN53" i="44"/>
  <c r="AO53" i="44"/>
  <c r="AP53" i="44"/>
  <c r="AQ53" i="44"/>
  <c r="AR53" i="44"/>
  <c r="AS53" i="44"/>
  <c r="F54" i="44"/>
  <c r="F203" i="44" s="1"/>
  <c r="G54" i="44"/>
  <c r="H54" i="44"/>
  <c r="I54" i="44"/>
  <c r="J54" i="44"/>
  <c r="K54" i="44"/>
  <c r="L54" i="44"/>
  <c r="M54" i="44"/>
  <c r="N54" i="44"/>
  <c r="O54" i="44"/>
  <c r="O154" i="44" s="1"/>
  <c r="P54" i="44"/>
  <c r="P154" i="44" s="1"/>
  <c r="Q54" i="44"/>
  <c r="R54" i="44"/>
  <c r="S54" i="44"/>
  <c r="T54" i="44"/>
  <c r="U54" i="44"/>
  <c r="V54" i="44"/>
  <c r="W54" i="44"/>
  <c r="X54" i="44"/>
  <c r="Y54" i="44"/>
  <c r="Z54" i="44"/>
  <c r="AA54" i="44"/>
  <c r="AB54" i="44"/>
  <c r="AC54" i="44"/>
  <c r="AC154" i="44" s="1"/>
  <c r="AD54" i="44"/>
  <c r="AE54" i="44"/>
  <c r="AF54" i="44"/>
  <c r="AG54" i="44"/>
  <c r="AH54" i="44"/>
  <c r="AI54" i="44"/>
  <c r="AJ54" i="44"/>
  <c r="AK54" i="44"/>
  <c r="AL54" i="44"/>
  <c r="AM54" i="44"/>
  <c r="AM154" i="44" s="1"/>
  <c r="AN54" i="44"/>
  <c r="AO54" i="44"/>
  <c r="AP54" i="44"/>
  <c r="AQ54" i="44"/>
  <c r="AR54" i="44"/>
  <c r="AS54" i="44"/>
  <c r="F55" i="44"/>
  <c r="G55" i="44"/>
  <c r="H55" i="44"/>
  <c r="I55" i="44"/>
  <c r="J55" i="44"/>
  <c r="K55" i="44"/>
  <c r="L55" i="44"/>
  <c r="M55" i="44"/>
  <c r="N55" i="44"/>
  <c r="O55" i="44"/>
  <c r="P55" i="44"/>
  <c r="Q55" i="44"/>
  <c r="R55" i="44"/>
  <c r="S55" i="44"/>
  <c r="T55" i="44"/>
  <c r="U55" i="44"/>
  <c r="V55" i="44"/>
  <c r="W55" i="44"/>
  <c r="X55" i="44"/>
  <c r="X155" i="44" s="1"/>
  <c r="Y55" i="44"/>
  <c r="Z55" i="44"/>
  <c r="AA55" i="44"/>
  <c r="AB55" i="44"/>
  <c r="AC55" i="44"/>
  <c r="AD55" i="44"/>
  <c r="AE55" i="44"/>
  <c r="AF55" i="44"/>
  <c r="AG55" i="44"/>
  <c r="AH55" i="44"/>
  <c r="AI55" i="44"/>
  <c r="AJ55" i="44"/>
  <c r="AK55" i="44"/>
  <c r="AK204" i="44" s="1"/>
  <c r="AL55" i="44"/>
  <c r="AM55" i="44"/>
  <c r="AN55" i="44"/>
  <c r="AO55" i="44"/>
  <c r="AP55" i="44"/>
  <c r="AQ55" i="44"/>
  <c r="AR55" i="44"/>
  <c r="AS55" i="44"/>
  <c r="F56" i="44"/>
  <c r="G56" i="44"/>
  <c r="G156" i="44" s="1"/>
  <c r="H56" i="44"/>
  <c r="I56" i="44"/>
  <c r="J56" i="44"/>
  <c r="J205" i="44" s="1"/>
  <c r="K56" i="44"/>
  <c r="L56" i="44"/>
  <c r="M56" i="44"/>
  <c r="N56" i="44"/>
  <c r="O56" i="44"/>
  <c r="P56" i="44"/>
  <c r="Q56" i="44"/>
  <c r="R56" i="44"/>
  <c r="S56" i="44"/>
  <c r="S156" i="44" s="1"/>
  <c r="T56" i="44"/>
  <c r="T156" i="44" s="1"/>
  <c r="U56" i="44"/>
  <c r="V56" i="44"/>
  <c r="V156" i="44" s="1"/>
  <c r="W56" i="44"/>
  <c r="X56" i="44"/>
  <c r="Y56" i="44"/>
  <c r="Z56" i="44"/>
  <c r="AA56" i="44"/>
  <c r="AB56" i="44"/>
  <c r="AC56" i="44"/>
  <c r="AD56" i="44"/>
  <c r="AE56" i="44"/>
  <c r="AE156" i="44" s="1"/>
  <c r="AF56" i="44"/>
  <c r="AG56" i="44"/>
  <c r="AH56" i="44"/>
  <c r="AH205" i="44" s="1"/>
  <c r="AI56" i="44"/>
  <c r="AJ56" i="44"/>
  <c r="AK56" i="44"/>
  <c r="AL56" i="44"/>
  <c r="AM56" i="44"/>
  <c r="AN56" i="44"/>
  <c r="AO56" i="44"/>
  <c r="AP56" i="44"/>
  <c r="AQ56" i="44"/>
  <c r="AQ156" i="44" s="1"/>
  <c r="AR56" i="44"/>
  <c r="AS56" i="44"/>
  <c r="AS205" i="44" s="1"/>
  <c r="F57" i="44"/>
  <c r="F157" i="44" s="1"/>
  <c r="G57" i="44"/>
  <c r="H57" i="44"/>
  <c r="I57" i="44"/>
  <c r="J57" i="44"/>
  <c r="K57" i="44"/>
  <c r="L57" i="44"/>
  <c r="M57" i="44"/>
  <c r="N57" i="44"/>
  <c r="O57" i="44"/>
  <c r="O157" i="44" s="1"/>
  <c r="P57" i="44"/>
  <c r="Q57" i="44"/>
  <c r="R57" i="44"/>
  <c r="R157" i="44" s="1"/>
  <c r="S57" i="44"/>
  <c r="T57" i="44"/>
  <c r="U57" i="44"/>
  <c r="V57" i="44"/>
  <c r="W57" i="44"/>
  <c r="X57" i="44"/>
  <c r="Y57" i="44"/>
  <c r="Z57" i="44"/>
  <c r="AA57" i="44"/>
  <c r="AA157" i="44" s="1"/>
  <c r="AB57" i="44"/>
  <c r="AB157" i="44" s="1"/>
  <c r="AC57" i="44"/>
  <c r="AD57" i="44"/>
  <c r="AD157" i="44" s="1"/>
  <c r="AE57" i="44"/>
  <c r="AF57" i="44"/>
  <c r="AG57" i="44"/>
  <c r="AH57" i="44"/>
  <c r="AI57" i="44"/>
  <c r="AJ57" i="44"/>
  <c r="AK57" i="44"/>
  <c r="AL57" i="44"/>
  <c r="AM57" i="44"/>
  <c r="AM157" i="44" s="1"/>
  <c r="AN57" i="44"/>
  <c r="AN157" i="44" s="1"/>
  <c r="AO57" i="44"/>
  <c r="AP57" i="44"/>
  <c r="AQ57" i="44"/>
  <c r="AR57" i="44"/>
  <c r="AS57" i="44"/>
  <c r="F58" i="44"/>
  <c r="G58" i="44"/>
  <c r="H58" i="44"/>
  <c r="I58" i="44"/>
  <c r="J58" i="44"/>
  <c r="K58" i="44"/>
  <c r="K158" i="44" s="1"/>
  <c r="L58" i="44"/>
  <c r="L158" i="44" s="1"/>
  <c r="M58" i="44"/>
  <c r="N58" i="44"/>
  <c r="N158" i="44" s="1"/>
  <c r="O58" i="44"/>
  <c r="P58" i="44"/>
  <c r="Q58" i="44"/>
  <c r="R58" i="44"/>
  <c r="S58" i="44"/>
  <c r="T58" i="44"/>
  <c r="U58" i="44"/>
  <c r="V58" i="44"/>
  <c r="W58" i="44"/>
  <c r="W158" i="44" s="1"/>
  <c r="X58" i="44"/>
  <c r="X158" i="44" s="1"/>
  <c r="Y58" i="44"/>
  <c r="Z58" i="44"/>
  <c r="Z158" i="44" s="1"/>
  <c r="AA58" i="44"/>
  <c r="AB58" i="44"/>
  <c r="AC58" i="44"/>
  <c r="AD58" i="44"/>
  <c r="AE58" i="44"/>
  <c r="AF58" i="44"/>
  <c r="AG58" i="44"/>
  <c r="AH58" i="44"/>
  <c r="AI58" i="44"/>
  <c r="AI158" i="44" s="1"/>
  <c r="AJ58" i="44"/>
  <c r="AJ158" i="44" s="1"/>
  <c r="AK58" i="44"/>
  <c r="AK158" i="44" s="1"/>
  <c r="AL58" i="44"/>
  <c r="AL158" i="44" s="1"/>
  <c r="AM58" i="44"/>
  <c r="AN58" i="44"/>
  <c r="AO58" i="44"/>
  <c r="AP58" i="44"/>
  <c r="AQ58" i="44"/>
  <c r="AR58" i="44"/>
  <c r="AS58" i="44"/>
  <c r="F59" i="44"/>
  <c r="G59" i="44"/>
  <c r="H59" i="44"/>
  <c r="I59" i="44"/>
  <c r="J59" i="44"/>
  <c r="J208" i="44" s="1"/>
  <c r="K59" i="44"/>
  <c r="L59" i="44"/>
  <c r="M59" i="44"/>
  <c r="N59" i="44"/>
  <c r="O59" i="44"/>
  <c r="P59" i="44"/>
  <c r="Q59" i="44"/>
  <c r="R59" i="44"/>
  <c r="S59" i="44"/>
  <c r="S159" i="44" s="1"/>
  <c r="T59" i="44"/>
  <c r="T159" i="44" s="1"/>
  <c r="U59" i="44"/>
  <c r="V59" i="44"/>
  <c r="V208" i="44" s="1"/>
  <c r="W59" i="44"/>
  <c r="X59" i="44"/>
  <c r="Y59" i="44"/>
  <c r="Z59" i="44"/>
  <c r="AA59" i="44"/>
  <c r="AB59" i="44"/>
  <c r="AC59" i="44"/>
  <c r="AD59" i="44"/>
  <c r="AE59" i="44"/>
  <c r="AF59" i="44"/>
  <c r="AG59" i="44"/>
  <c r="AG159" i="44" s="1"/>
  <c r="AH59" i="44"/>
  <c r="AH159" i="44" s="1"/>
  <c r="AI59" i="44"/>
  <c r="AJ59" i="44"/>
  <c r="AK59" i="44"/>
  <c r="AL59" i="44"/>
  <c r="AM59" i="44"/>
  <c r="AN59" i="44"/>
  <c r="AO59" i="44"/>
  <c r="AP59" i="44"/>
  <c r="AQ59" i="44"/>
  <c r="AR59" i="44"/>
  <c r="AR159" i="44" s="1"/>
  <c r="AS59" i="44"/>
  <c r="F60" i="44"/>
  <c r="F209" i="44" s="1"/>
  <c r="G60" i="44"/>
  <c r="H60" i="44"/>
  <c r="I60" i="44"/>
  <c r="J60" i="44"/>
  <c r="K60" i="44"/>
  <c r="L60" i="44"/>
  <c r="M60" i="44"/>
  <c r="N60" i="44"/>
  <c r="O60" i="44"/>
  <c r="O160" i="44" s="1"/>
  <c r="P60" i="44"/>
  <c r="P160" i="44" s="1"/>
  <c r="Q60" i="44"/>
  <c r="Q160" i="44" s="1"/>
  <c r="R60" i="44"/>
  <c r="R160" i="44" s="1"/>
  <c r="S60" i="44"/>
  <c r="T60" i="44"/>
  <c r="U60" i="44"/>
  <c r="V60" i="44"/>
  <c r="W60" i="44"/>
  <c r="X60" i="44"/>
  <c r="Y60" i="44"/>
  <c r="Z60" i="44"/>
  <c r="AA60" i="44"/>
  <c r="AA160" i="44" s="1"/>
  <c r="AB60" i="44"/>
  <c r="AC60" i="44"/>
  <c r="AD60" i="44"/>
  <c r="AD209" i="44" s="1"/>
  <c r="AE60" i="44"/>
  <c r="AF60" i="44"/>
  <c r="AG60" i="44"/>
  <c r="AH60" i="44"/>
  <c r="AI60" i="44"/>
  <c r="AJ60" i="44"/>
  <c r="AK60" i="44"/>
  <c r="AL60" i="44"/>
  <c r="AM60" i="44"/>
  <c r="AM160" i="44" s="1"/>
  <c r="AN60" i="44"/>
  <c r="AN160" i="44" s="1"/>
  <c r="AO60" i="44"/>
  <c r="AO160" i="44" s="1"/>
  <c r="AP60" i="44"/>
  <c r="AP160" i="44" s="1"/>
  <c r="AQ60" i="44"/>
  <c r="AR60" i="44"/>
  <c r="AS60" i="44"/>
  <c r="F61" i="44"/>
  <c r="G61" i="44"/>
  <c r="H61" i="44"/>
  <c r="I61" i="44"/>
  <c r="J61" i="44"/>
  <c r="K61" i="44"/>
  <c r="L61" i="44"/>
  <c r="L161" i="44" s="1"/>
  <c r="M61" i="44"/>
  <c r="N61" i="44"/>
  <c r="N161" i="44" s="1"/>
  <c r="O61" i="44"/>
  <c r="P61" i="44"/>
  <c r="Q61" i="44"/>
  <c r="R61" i="44"/>
  <c r="S61" i="44"/>
  <c r="T61" i="44"/>
  <c r="U61" i="44"/>
  <c r="V61" i="44"/>
  <c r="W61" i="44"/>
  <c r="X61" i="44"/>
  <c r="Y61" i="44"/>
  <c r="Y161" i="44" s="1"/>
  <c r="Z61" i="44"/>
  <c r="Z161" i="44" s="1"/>
  <c r="AA61" i="44"/>
  <c r="AB61" i="44"/>
  <c r="AC61" i="44"/>
  <c r="AD61" i="44"/>
  <c r="AE61" i="44"/>
  <c r="AF61" i="44"/>
  <c r="AG61" i="44"/>
  <c r="AH61" i="44"/>
  <c r="AI61" i="44"/>
  <c r="AI161" i="44" s="1"/>
  <c r="AJ61" i="44"/>
  <c r="AK61" i="44"/>
  <c r="AL61" i="44"/>
  <c r="AL161" i="44" s="1"/>
  <c r="AM61" i="44"/>
  <c r="AN61" i="44"/>
  <c r="AO61" i="44"/>
  <c r="AP61" i="44"/>
  <c r="AQ61" i="44"/>
  <c r="AR61" i="44"/>
  <c r="AS61" i="44"/>
  <c r="F62" i="44"/>
  <c r="G62" i="44"/>
  <c r="H62" i="44"/>
  <c r="I62" i="44"/>
  <c r="I162" i="44" s="1"/>
  <c r="J62" i="44"/>
  <c r="J162" i="44" s="1"/>
  <c r="K62" i="44"/>
  <c r="L62" i="44"/>
  <c r="M62" i="44"/>
  <c r="N62" i="44"/>
  <c r="O62" i="44"/>
  <c r="P62" i="44"/>
  <c r="Q62" i="44"/>
  <c r="R62" i="44"/>
  <c r="S62" i="44"/>
  <c r="T62" i="44"/>
  <c r="U62" i="44"/>
  <c r="U162" i="44" s="1"/>
  <c r="V62" i="44"/>
  <c r="V162" i="44" s="1"/>
  <c r="W62" i="44"/>
  <c r="X62" i="44"/>
  <c r="Y62" i="44"/>
  <c r="Z62" i="44"/>
  <c r="AA62" i="44"/>
  <c r="AB62" i="44"/>
  <c r="AC62" i="44"/>
  <c r="AD62" i="44"/>
  <c r="AE62" i="44"/>
  <c r="AF62" i="44"/>
  <c r="AF162" i="44" s="1"/>
  <c r="AG62" i="44"/>
  <c r="AH62" i="44"/>
  <c r="AH162" i="44" s="1"/>
  <c r="AI62" i="44"/>
  <c r="AJ62" i="44"/>
  <c r="AK62" i="44"/>
  <c r="AL62" i="44"/>
  <c r="AM62" i="44"/>
  <c r="AN62" i="44"/>
  <c r="AO62" i="44"/>
  <c r="AP62" i="44"/>
  <c r="AQ62" i="44"/>
  <c r="AQ162" i="44" s="1"/>
  <c r="AR62" i="44"/>
  <c r="AR162" i="44" s="1"/>
  <c r="AS62" i="44"/>
  <c r="F63" i="44"/>
  <c r="F163" i="44" s="1"/>
  <c r="G63" i="44"/>
  <c r="H63" i="44"/>
  <c r="I63" i="44"/>
  <c r="J63" i="44"/>
  <c r="K63" i="44"/>
  <c r="L63" i="44"/>
  <c r="M63" i="44"/>
  <c r="N63" i="44"/>
  <c r="O63" i="44"/>
  <c r="P63" i="44"/>
  <c r="Q63" i="44"/>
  <c r="Q163" i="44" s="1"/>
  <c r="R63" i="44"/>
  <c r="R163" i="44" s="1"/>
  <c r="S63" i="44"/>
  <c r="T63" i="44"/>
  <c r="U63" i="44"/>
  <c r="V63" i="44"/>
  <c r="W63" i="44"/>
  <c r="X63" i="44"/>
  <c r="Y63" i="44"/>
  <c r="Z63" i="44"/>
  <c r="AA63" i="44"/>
  <c r="AB63" i="44"/>
  <c r="AB163" i="44" s="1"/>
  <c r="AC63" i="44"/>
  <c r="AD63" i="44"/>
  <c r="AE63" i="44"/>
  <c r="AF63" i="44"/>
  <c r="AG63" i="44"/>
  <c r="AH63" i="44"/>
  <c r="AI63" i="44"/>
  <c r="AJ63" i="44"/>
  <c r="AK63" i="44"/>
  <c r="AL63" i="44"/>
  <c r="AM63" i="44"/>
  <c r="AN63" i="44"/>
  <c r="AO63" i="44"/>
  <c r="AP63" i="44"/>
  <c r="AP163" i="44" s="1"/>
  <c r="AQ63" i="44"/>
  <c r="AR63" i="44"/>
  <c r="AS63" i="44"/>
  <c r="F64" i="44"/>
  <c r="G64" i="44"/>
  <c r="H64" i="44"/>
  <c r="I64" i="44"/>
  <c r="J64" i="44"/>
  <c r="K64" i="44"/>
  <c r="K164" i="44" s="1"/>
  <c r="L64" i="44"/>
  <c r="L164" i="44" s="1"/>
  <c r="M64" i="44"/>
  <c r="M164" i="44" s="1"/>
  <c r="N64" i="44"/>
  <c r="N164" i="44" s="1"/>
  <c r="O64" i="44"/>
  <c r="P64" i="44"/>
  <c r="Q64" i="44"/>
  <c r="R64" i="44"/>
  <c r="S64" i="44"/>
  <c r="T64" i="44"/>
  <c r="U64" i="44"/>
  <c r="V64" i="44"/>
  <c r="W64" i="44"/>
  <c r="X64" i="44"/>
  <c r="X164" i="44" s="1"/>
  <c r="Y64" i="44"/>
  <c r="Y164" i="44" s="1"/>
  <c r="Z64" i="44"/>
  <c r="Z164" i="44" s="1"/>
  <c r="AA64" i="44"/>
  <c r="AB64" i="44"/>
  <c r="AC64" i="44"/>
  <c r="AD64" i="44"/>
  <c r="AE64" i="44"/>
  <c r="AF64" i="44"/>
  <c r="AG64" i="44"/>
  <c r="AH64" i="44"/>
  <c r="AI64" i="44"/>
  <c r="AJ64" i="44"/>
  <c r="AK64" i="44"/>
  <c r="AL64" i="44"/>
  <c r="AL164" i="44" s="1"/>
  <c r="AM64" i="44"/>
  <c r="AN64" i="44"/>
  <c r="AO64" i="44"/>
  <c r="AP64" i="44"/>
  <c r="AQ64" i="44"/>
  <c r="AR64" i="44"/>
  <c r="AS64" i="44"/>
  <c r="F65" i="44"/>
  <c r="G65" i="44"/>
  <c r="H65" i="44"/>
  <c r="I65" i="44"/>
  <c r="I165" i="44" s="1"/>
  <c r="J65" i="44"/>
  <c r="J165" i="44" s="1"/>
  <c r="K65" i="44"/>
  <c r="L65" i="44"/>
  <c r="M65" i="44"/>
  <c r="N65" i="44"/>
  <c r="O65" i="44"/>
  <c r="P65" i="44"/>
  <c r="Q65" i="44"/>
  <c r="R65" i="44"/>
  <c r="S65" i="44"/>
  <c r="T65" i="44"/>
  <c r="U65" i="44"/>
  <c r="V65" i="44"/>
  <c r="W65" i="44"/>
  <c r="X65" i="44"/>
  <c r="Y65" i="44"/>
  <c r="Z65" i="44"/>
  <c r="AA65" i="44"/>
  <c r="AB65" i="44"/>
  <c r="AC65" i="44"/>
  <c r="AD65" i="44"/>
  <c r="AE65" i="44"/>
  <c r="AE165" i="44" s="1"/>
  <c r="AF65" i="44"/>
  <c r="AF165" i="44" s="1"/>
  <c r="AG65" i="44"/>
  <c r="AH65" i="44"/>
  <c r="AH165" i="44" s="1"/>
  <c r="AI65" i="44"/>
  <c r="AJ65" i="44"/>
  <c r="AK65" i="44"/>
  <c r="AL65" i="44"/>
  <c r="AM65" i="44"/>
  <c r="AN65" i="44"/>
  <c r="AO65" i="44"/>
  <c r="AP65" i="44"/>
  <c r="AQ65" i="44"/>
  <c r="AR65" i="44"/>
  <c r="AR165" i="44" s="1"/>
  <c r="AS65" i="44"/>
  <c r="AS165" i="44" s="1"/>
  <c r="F66" i="44"/>
  <c r="F166" i="44" s="1"/>
  <c r="G66" i="44"/>
  <c r="H66" i="44"/>
  <c r="I66" i="44"/>
  <c r="J66" i="44"/>
  <c r="K66" i="44"/>
  <c r="L66" i="44"/>
  <c r="M66" i="44"/>
  <c r="N66" i="44"/>
  <c r="O66" i="44"/>
  <c r="P66" i="44"/>
  <c r="P166" i="44" s="1"/>
  <c r="Q66" i="44"/>
  <c r="R66" i="44"/>
  <c r="S66" i="44"/>
  <c r="T66" i="44"/>
  <c r="U66" i="44"/>
  <c r="V66" i="44"/>
  <c r="W66" i="44"/>
  <c r="X66" i="44"/>
  <c r="Y66" i="44"/>
  <c r="Z66" i="44"/>
  <c r="AA66" i="44"/>
  <c r="AB66" i="44"/>
  <c r="AC66" i="44"/>
  <c r="AC166" i="44" s="1"/>
  <c r="AD66" i="44"/>
  <c r="AD166" i="44" s="1"/>
  <c r="AE66" i="44"/>
  <c r="AF66" i="44"/>
  <c r="AG66" i="44"/>
  <c r="AH66" i="44"/>
  <c r="AI66" i="44"/>
  <c r="AJ66" i="44"/>
  <c r="AK66" i="44"/>
  <c r="AL66" i="44"/>
  <c r="AM66" i="44"/>
  <c r="AN66" i="44"/>
  <c r="AO66" i="44"/>
  <c r="AO166" i="44" s="1"/>
  <c r="AP66" i="44"/>
  <c r="AP166" i="44" s="1"/>
  <c r="AQ66" i="44"/>
  <c r="AR66" i="44"/>
  <c r="AS66" i="44"/>
  <c r="F67" i="44"/>
  <c r="G67" i="44"/>
  <c r="H67" i="44"/>
  <c r="I67" i="44"/>
  <c r="J67" i="44"/>
  <c r="J167" i="44" s="1"/>
  <c r="K67" i="44"/>
  <c r="L67" i="44"/>
  <c r="M67" i="44"/>
  <c r="N67" i="44"/>
  <c r="O67" i="44"/>
  <c r="P67" i="44"/>
  <c r="Q67" i="44"/>
  <c r="R67" i="44"/>
  <c r="S67" i="44"/>
  <c r="T67" i="44"/>
  <c r="U67" i="44"/>
  <c r="V67" i="44"/>
  <c r="V167" i="44" s="1"/>
  <c r="W67" i="44"/>
  <c r="W167" i="44" s="1"/>
  <c r="X67" i="44"/>
  <c r="Y67" i="44"/>
  <c r="Z67" i="44"/>
  <c r="AA67" i="44"/>
  <c r="AB67" i="44"/>
  <c r="AC67" i="44"/>
  <c r="AD67" i="44"/>
  <c r="AE67" i="44"/>
  <c r="AF67" i="44"/>
  <c r="AG67" i="44"/>
  <c r="AH67" i="44"/>
  <c r="AH167" i="44" s="1"/>
  <c r="AI67" i="44"/>
  <c r="AI167" i="44" s="1"/>
  <c r="AJ67" i="44"/>
  <c r="AK67" i="44"/>
  <c r="AL67" i="44"/>
  <c r="AM67" i="44"/>
  <c r="AN67" i="44"/>
  <c r="AO67" i="44"/>
  <c r="AP67" i="44"/>
  <c r="AQ67" i="44"/>
  <c r="AR67" i="44"/>
  <c r="AS67" i="44"/>
  <c r="F68" i="44"/>
  <c r="G68" i="44"/>
  <c r="G168" i="44" s="1"/>
  <c r="H68" i="44"/>
  <c r="I68" i="44"/>
  <c r="J68" i="44"/>
  <c r="K68" i="44"/>
  <c r="L68" i="44"/>
  <c r="M68" i="44"/>
  <c r="N68" i="44"/>
  <c r="O68" i="44"/>
  <c r="P68" i="44"/>
  <c r="Q68" i="44"/>
  <c r="R68" i="44"/>
  <c r="S68" i="44"/>
  <c r="T68" i="44"/>
  <c r="U68" i="44"/>
  <c r="U168" i="44" s="1"/>
  <c r="V68" i="44"/>
  <c r="W68" i="44"/>
  <c r="X68" i="44"/>
  <c r="Y68" i="44"/>
  <c r="Z68" i="44"/>
  <c r="AA68" i="44"/>
  <c r="AB68" i="44"/>
  <c r="AC68" i="44"/>
  <c r="AD68" i="44"/>
  <c r="AE68" i="44"/>
  <c r="AF68" i="44"/>
  <c r="AG68" i="44"/>
  <c r="AG168" i="44" s="1"/>
  <c r="AH68" i="44"/>
  <c r="AI68" i="44"/>
  <c r="AJ68" i="44"/>
  <c r="AK68" i="44"/>
  <c r="AL68" i="44"/>
  <c r="AM68" i="44"/>
  <c r="AN68" i="44"/>
  <c r="AO68" i="44"/>
  <c r="AP68" i="44"/>
  <c r="AQ68" i="44"/>
  <c r="AR68" i="44"/>
  <c r="AS68" i="44"/>
  <c r="F69" i="44"/>
  <c r="G69" i="44"/>
  <c r="H69" i="44"/>
  <c r="I69" i="44"/>
  <c r="J69" i="44"/>
  <c r="K69" i="44"/>
  <c r="L69" i="44"/>
  <c r="M69" i="44"/>
  <c r="N69" i="44"/>
  <c r="O69" i="44"/>
  <c r="P69" i="44"/>
  <c r="Q69" i="44"/>
  <c r="R69" i="44"/>
  <c r="S69" i="44"/>
  <c r="T69" i="44"/>
  <c r="U69" i="44"/>
  <c r="V69" i="44"/>
  <c r="W69" i="44"/>
  <c r="X69" i="44"/>
  <c r="Y69" i="44"/>
  <c r="Y169" i="44" s="1"/>
  <c r="Z69" i="44"/>
  <c r="AA69" i="44"/>
  <c r="AB69" i="44"/>
  <c r="AC69" i="44"/>
  <c r="AD69" i="44"/>
  <c r="AE69" i="44"/>
  <c r="AF69" i="44"/>
  <c r="AG69" i="44"/>
  <c r="AH69" i="44"/>
  <c r="AI69" i="44"/>
  <c r="AJ69" i="44"/>
  <c r="AK69" i="44"/>
  <c r="AK169" i="44" s="1"/>
  <c r="AL69" i="44"/>
  <c r="AM69" i="44"/>
  <c r="AN69" i="44"/>
  <c r="AO69" i="44"/>
  <c r="AP69" i="44"/>
  <c r="AQ69" i="44"/>
  <c r="AR69" i="44"/>
  <c r="AS69" i="44"/>
  <c r="F72" i="44"/>
  <c r="G72" i="44"/>
  <c r="H72" i="44"/>
  <c r="I72" i="44"/>
  <c r="I172" i="44" s="1"/>
  <c r="Q72" i="44"/>
  <c r="R72" i="44"/>
  <c r="S72" i="44"/>
  <c r="U72" i="44"/>
  <c r="AC72" i="44"/>
  <c r="AD72" i="44"/>
  <c r="AN72" i="44"/>
  <c r="AO72" i="44"/>
  <c r="AP72" i="44"/>
  <c r="AQ72" i="44"/>
  <c r="G73" i="44"/>
  <c r="G173" i="44" s="1"/>
  <c r="K73" i="44"/>
  <c r="Q73" i="44"/>
  <c r="Q173" i="44" s="1"/>
  <c r="U73" i="44"/>
  <c r="V73" i="44"/>
  <c r="AD73" i="44"/>
  <c r="AE73" i="44"/>
  <c r="AE173" i="44" s="1"/>
  <c r="AG73" i="44"/>
  <c r="AG222" i="44" s="1"/>
  <c r="AH73" i="44"/>
  <c r="AI73" i="44"/>
  <c r="AK73" i="44"/>
  <c r="AL73" i="44"/>
  <c r="AM73" i="44"/>
  <c r="AS73" i="44"/>
  <c r="F74" i="44"/>
  <c r="H74" i="44"/>
  <c r="I74" i="44"/>
  <c r="K74" i="44"/>
  <c r="M74" i="44"/>
  <c r="P74" i="44"/>
  <c r="P223" i="44" s="1"/>
  <c r="Q74" i="44"/>
  <c r="T74" i="44"/>
  <c r="V74" i="44"/>
  <c r="Y74" i="44"/>
  <c r="Z74" i="44"/>
  <c r="AD74" i="44"/>
  <c r="AD174" i="44" s="1"/>
  <c r="AE74" i="44"/>
  <c r="AK74" i="44"/>
  <c r="AM74" i="44"/>
  <c r="AQ74" i="44"/>
  <c r="F75" i="44"/>
  <c r="G75" i="44"/>
  <c r="G224" i="44" s="1"/>
  <c r="H75" i="44"/>
  <c r="I75" i="44"/>
  <c r="K75" i="44"/>
  <c r="L75" i="44"/>
  <c r="M75" i="44"/>
  <c r="M175" i="44" s="1"/>
  <c r="N75" i="44"/>
  <c r="O75" i="44"/>
  <c r="S75" i="44"/>
  <c r="V75" i="44"/>
  <c r="Y75" i="44"/>
  <c r="AB75" i="44"/>
  <c r="AG75" i="44"/>
  <c r="AH75" i="44"/>
  <c r="AI75" i="44"/>
  <c r="AJ75" i="44"/>
  <c r="AJ175" i="44" s="1"/>
  <c r="AK75" i="44"/>
  <c r="AN75" i="44"/>
  <c r="AO75" i="44"/>
  <c r="AQ75" i="44"/>
  <c r="J76" i="44"/>
  <c r="K76" i="44"/>
  <c r="S76" i="44"/>
  <c r="T76" i="44"/>
  <c r="T176" i="44" s="1"/>
  <c r="U76" i="44"/>
  <c r="U176" i="44" s="1"/>
  <c r="AB76" i="44"/>
  <c r="AC76" i="44"/>
  <c r="AD76" i="44"/>
  <c r="AD225" i="44" s="1"/>
  <c r="AF76" i="44"/>
  <c r="AJ76" i="44"/>
  <c r="AK76" i="44"/>
  <c r="AL76" i="44"/>
  <c r="AS76" i="44"/>
  <c r="F77" i="44"/>
  <c r="G77" i="44"/>
  <c r="G226" i="44" s="1"/>
  <c r="H77" i="44"/>
  <c r="H226" i="44" s="1"/>
  <c r="M77" i="44"/>
  <c r="M226" i="44" s="1"/>
  <c r="O77" i="44"/>
  <c r="Q77" i="44"/>
  <c r="T77" i="44"/>
  <c r="W77" i="44"/>
  <c r="X77" i="44"/>
  <c r="AA77" i="44"/>
  <c r="AC77" i="44"/>
  <c r="AD77" i="44"/>
  <c r="AG77" i="44"/>
  <c r="AH77" i="44"/>
  <c r="AH226" i="44" s="1"/>
  <c r="AI77" i="44"/>
  <c r="AJ77" i="44"/>
  <c r="AK77" i="44"/>
  <c r="AP77" i="44"/>
  <c r="F78" i="44"/>
  <c r="I78" i="44"/>
  <c r="K78" i="44"/>
  <c r="M78" i="44"/>
  <c r="Q78" i="44"/>
  <c r="T78" i="44"/>
  <c r="U78" i="44"/>
  <c r="U178" i="44" s="1"/>
  <c r="V78" i="44"/>
  <c r="V178" i="44" s="1"/>
  <c r="Z78" i="44"/>
  <c r="AD78" i="44"/>
  <c r="AH78" i="44"/>
  <c r="AM78" i="44"/>
  <c r="AM178" i="44" s="1"/>
  <c r="AP78" i="44"/>
  <c r="AQ78" i="44"/>
  <c r="F83" i="44"/>
  <c r="F134" i="44" s="1"/>
  <c r="G83" i="44"/>
  <c r="G134" i="44" s="1"/>
  <c r="H83" i="44"/>
  <c r="H183" i="44" s="1"/>
  <c r="I83" i="44"/>
  <c r="J83" i="44"/>
  <c r="K83" i="44"/>
  <c r="L83" i="44"/>
  <c r="M83" i="44"/>
  <c r="M134" i="44" s="1"/>
  <c r="N83" i="44"/>
  <c r="O83" i="44"/>
  <c r="P83" i="44"/>
  <c r="Q83" i="44"/>
  <c r="R83" i="44"/>
  <c r="R134" i="44" s="1"/>
  <c r="S83" i="44"/>
  <c r="S134" i="44" s="1"/>
  <c r="T83" i="44"/>
  <c r="T183" i="44" s="1"/>
  <c r="U83" i="44"/>
  <c r="V83" i="44"/>
  <c r="W83" i="44"/>
  <c r="X83" i="44"/>
  <c r="Y83" i="44"/>
  <c r="Z83" i="44"/>
  <c r="AA83" i="44"/>
  <c r="AB83" i="44"/>
  <c r="AC83" i="44"/>
  <c r="AD83" i="44"/>
  <c r="AD134" i="44" s="1"/>
  <c r="AE83" i="44"/>
  <c r="AE134" i="44" s="1"/>
  <c r="AF83" i="44"/>
  <c r="AF183" i="44" s="1"/>
  <c r="AG83" i="44"/>
  <c r="AH83" i="44"/>
  <c r="AI83" i="44"/>
  <c r="AJ83" i="44"/>
  <c r="AK83" i="44"/>
  <c r="AL83" i="44"/>
  <c r="AM83" i="44"/>
  <c r="AN83" i="44"/>
  <c r="AO83" i="44"/>
  <c r="AP83" i="44"/>
  <c r="AP134" i="44" s="1"/>
  <c r="AQ83" i="44"/>
  <c r="AQ134" i="44" s="1"/>
  <c r="AR83" i="44"/>
  <c r="AS83" i="44"/>
  <c r="F84" i="44"/>
  <c r="G84" i="44"/>
  <c r="H84" i="44"/>
  <c r="I84" i="44"/>
  <c r="J84" i="44"/>
  <c r="K84" i="44"/>
  <c r="L84" i="44"/>
  <c r="M84" i="44"/>
  <c r="M135" i="44" s="1"/>
  <c r="N84" i="44"/>
  <c r="N135" i="44" s="1"/>
  <c r="O84" i="44"/>
  <c r="O135" i="44" s="1"/>
  <c r="P84" i="44"/>
  <c r="P135" i="44" s="1"/>
  <c r="Q84" i="44"/>
  <c r="R84" i="44"/>
  <c r="S84" i="44"/>
  <c r="S135" i="44" s="1"/>
  <c r="T84" i="44"/>
  <c r="U84" i="44"/>
  <c r="V84" i="44"/>
  <c r="W84" i="44"/>
  <c r="X84" i="44"/>
  <c r="Y84" i="44"/>
  <c r="Z84" i="44"/>
  <c r="Z135" i="44" s="1"/>
  <c r="AA84" i="44"/>
  <c r="AA184" i="44" s="1"/>
  <c r="AB84" i="44"/>
  <c r="AB135" i="44" s="1"/>
  <c r="AC84" i="44"/>
  <c r="AD84" i="44"/>
  <c r="AE84" i="44"/>
  <c r="AE135" i="44" s="1"/>
  <c r="AF84" i="44"/>
  <c r="AF135" i="44" s="1"/>
  <c r="AG84" i="44"/>
  <c r="AH84" i="44"/>
  <c r="AI84" i="44"/>
  <c r="AJ84" i="44"/>
  <c r="AK84" i="44"/>
  <c r="AL84" i="44"/>
  <c r="AL135" i="44" s="1"/>
  <c r="AM84" i="44"/>
  <c r="AN84" i="44"/>
  <c r="AN184" i="44" s="1"/>
  <c r="AO84" i="44"/>
  <c r="AP84" i="44"/>
  <c r="AQ84" i="44"/>
  <c r="AQ135" i="44" s="1"/>
  <c r="AR84" i="44"/>
  <c r="AR135" i="44" s="1"/>
  <c r="AS84" i="44"/>
  <c r="F85" i="44"/>
  <c r="G85" i="44"/>
  <c r="H85" i="44"/>
  <c r="I85" i="44"/>
  <c r="J85" i="44"/>
  <c r="J136" i="44" s="1"/>
  <c r="K85" i="44"/>
  <c r="K136" i="44" s="1"/>
  <c r="L85" i="44"/>
  <c r="M85" i="44"/>
  <c r="N85" i="44"/>
  <c r="O85" i="44"/>
  <c r="P85" i="44"/>
  <c r="P136" i="44" s="1"/>
  <c r="Q85" i="44"/>
  <c r="Q136" i="44" s="1"/>
  <c r="R85" i="44"/>
  <c r="S85" i="44"/>
  <c r="T85" i="44"/>
  <c r="U85" i="44"/>
  <c r="U136" i="44" s="1"/>
  <c r="V85" i="44"/>
  <c r="V136" i="44" s="1"/>
  <c r="W85" i="44"/>
  <c r="X85" i="44"/>
  <c r="Y85" i="44"/>
  <c r="Z85" i="44"/>
  <c r="AA85" i="44"/>
  <c r="AB85" i="44"/>
  <c r="AC85" i="44"/>
  <c r="AD85" i="44"/>
  <c r="AE85" i="44"/>
  <c r="AF85" i="44"/>
  <c r="AG85" i="44"/>
  <c r="AH85" i="44"/>
  <c r="AI85" i="44"/>
  <c r="AJ85" i="44"/>
  <c r="AK85" i="44"/>
  <c r="AL85" i="44"/>
  <c r="AM85" i="44"/>
  <c r="AN85" i="44"/>
  <c r="AN136" i="44" s="1"/>
  <c r="AO85" i="44"/>
  <c r="AP85" i="44"/>
  <c r="AQ85" i="44"/>
  <c r="AR85" i="44"/>
  <c r="AS85" i="44"/>
  <c r="F86" i="44"/>
  <c r="F137" i="44" s="1"/>
  <c r="G86" i="44"/>
  <c r="G137" i="44" s="1"/>
  <c r="H86" i="44"/>
  <c r="H137" i="44" s="1"/>
  <c r="I86" i="44"/>
  <c r="J86" i="44"/>
  <c r="K86" i="44"/>
  <c r="K137" i="44" s="1"/>
  <c r="L86" i="44"/>
  <c r="M86" i="44"/>
  <c r="N86" i="44"/>
  <c r="O86" i="44"/>
  <c r="P86" i="44"/>
  <c r="Q86" i="44"/>
  <c r="R86" i="44"/>
  <c r="R137" i="44" s="1"/>
  <c r="S86" i="44"/>
  <c r="S137" i="44" s="1"/>
  <c r="T86" i="44"/>
  <c r="T137" i="44" s="1"/>
  <c r="U86" i="44"/>
  <c r="V86" i="44"/>
  <c r="W86" i="44"/>
  <c r="X86" i="44"/>
  <c r="Y86" i="44"/>
  <c r="Y137" i="44" s="1"/>
  <c r="Z86" i="44"/>
  <c r="AA86" i="44"/>
  <c r="AB86" i="44"/>
  <c r="AC86" i="44"/>
  <c r="AD86" i="44"/>
  <c r="AD137" i="44" s="1"/>
  <c r="AE86" i="44"/>
  <c r="AE137" i="44" s="1"/>
  <c r="AF86" i="44"/>
  <c r="AG86" i="44"/>
  <c r="AH86" i="44"/>
  <c r="AI86" i="44"/>
  <c r="AJ86" i="44"/>
  <c r="AK86" i="44"/>
  <c r="AL86" i="44"/>
  <c r="AM86" i="44"/>
  <c r="AN86" i="44"/>
  <c r="AO86" i="44"/>
  <c r="AP86" i="44"/>
  <c r="AQ86" i="44"/>
  <c r="AQ137" i="44" s="1"/>
  <c r="AR86" i="44"/>
  <c r="AR137" i="44" s="1"/>
  <c r="AS86" i="44"/>
  <c r="F87" i="44"/>
  <c r="G87" i="44"/>
  <c r="H87" i="44"/>
  <c r="I87" i="44"/>
  <c r="J87" i="44"/>
  <c r="K87" i="44"/>
  <c r="L87" i="44"/>
  <c r="M87" i="44"/>
  <c r="M138" i="44" s="1"/>
  <c r="N87" i="44"/>
  <c r="N138" i="44" s="1"/>
  <c r="O87" i="44"/>
  <c r="P87" i="44"/>
  <c r="P138" i="44" s="1"/>
  <c r="Q87" i="44"/>
  <c r="R87" i="44"/>
  <c r="S87" i="44"/>
  <c r="T87" i="44"/>
  <c r="U87" i="44"/>
  <c r="U138" i="44" s="1"/>
  <c r="V87" i="44"/>
  <c r="W87" i="44"/>
  <c r="X87" i="44"/>
  <c r="Y87" i="44"/>
  <c r="Y138" i="44" s="1"/>
  <c r="Z87" i="44"/>
  <c r="Z187" i="44" s="1"/>
  <c r="AA87" i="44"/>
  <c r="AB87" i="44"/>
  <c r="AB138" i="44" s="1"/>
  <c r="AC87" i="44"/>
  <c r="AD87" i="44"/>
  <c r="AE87" i="44"/>
  <c r="AF87" i="44"/>
  <c r="AG87" i="44"/>
  <c r="AH87" i="44"/>
  <c r="AI87" i="44"/>
  <c r="AJ87" i="44"/>
  <c r="AK87" i="44"/>
  <c r="AK138" i="44" s="1"/>
  <c r="AL87" i="44"/>
  <c r="AL138" i="44" s="1"/>
  <c r="AM87" i="44"/>
  <c r="AM138" i="44" s="1"/>
  <c r="AN87" i="44"/>
  <c r="AN187" i="44" s="1"/>
  <c r="AO87" i="44"/>
  <c r="AP87" i="44"/>
  <c r="AQ87" i="44"/>
  <c r="AR87" i="44"/>
  <c r="AS87" i="44"/>
  <c r="AS138" i="44" s="1"/>
  <c r="F88" i="44"/>
  <c r="G88" i="44"/>
  <c r="H88" i="44"/>
  <c r="I88" i="44"/>
  <c r="J88" i="44"/>
  <c r="J139" i="44" s="1"/>
  <c r="K88" i="44"/>
  <c r="L88" i="44"/>
  <c r="M88" i="44"/>
  <c r="N88" i="44"/>
  <c r="O88" i="44"/>
  <c r="P88" i="44"/>
  <c r="Q88" i="44"/>
  <c r="R88" i="44"/>
  <c r="S88" i="44"/>
  <c r="T88" i="44"/>
  <c r="U88" i="44"/>
  <c r="V88" i="44"/>
  <c r="W88" i="44"/>
  <c r="W139" i="44" s="1"/>
  <c r="X88" i="44"/>
  <c r="X139" i="44" s="1"/>
  <c r="Y88" i="44"/>
  <c r="Z88" i="44"/>
  <c r="AA88" i="44"/>
  <c r="AB88" i="44"/>
  <c r="AB139" i="44" s="1"/>
  <c r="AC88" i="44"/>
  <c r="AD88" i="44"/>
  <c r="AE88" i="44"/>
  <c r="AF88" i="44"/>
  <c r="AG88" i="44"/>
  <c r="AH88" i="44"/>
  <c r="AI88" i="44"/>
  <c r="AI139" i="44" s="1"/>
  <c r="AJ88" i="44"/>
  <c r="AJ139" i="44" s="1"/>
  <c r="AK88" i="44"/>
  <c r="AL88" i="44"/>
  <c r="AM88" i="44"/>
  <c r="AN88" i="44"/>
  <c r="AO88" i="44"/>
  <c r="AP88" i="44"/>
  <c r="AQ88" i="44"/>
  <c r="AR88" i="44"/>
  <c r="AS88" i="44"/>
  <c r="F89" i="44"/>
  <c r="F140" i="44" s="1"/>
  <c r="G89" i="44"/>
  <c r="G140" i="44" s="1"/>
  <c r="H89" i="44"/>
  <c r="H140" i="44" s="1"/>
  <c r="I89" i="44"/>
  <c r="J89" i="44"/>
  <c r="K89" i="44"/>
  <c r="L89" i="44"/>
  <c r="M89" i="44"/>
  <c r="N89" i="44"/>
  <c r="O89" i="44"/>
  <c r="P89" i="44"/>
  <c r="Q89" i="44"/>
  <c r="Q140" i="44" s="1"/>
  <c r="R89" i="44"/>
  <c r="R140" i="44" s="1"/>
  <c r="S89" i="44"/>
  <c r="S140" i="44" s="1"/>
  <c r="T89" i="44"/>
  <c r="T140" i="44" s="1"/>
  <c r="U89" i="44"/>
  <c r="V89" i="44"/>
  <c r="W89" i="44"/>
  <c r="X89" i="44"/>
  <c r="Y89" i="44"/>
  <c r="Y140" i="44" s="1"/>
  <c r="Z89" i="44"/>
  <c r="AA89" i="44"/>
  <c r="AB89" i="44"/>
  <c r="AC89" i="44"/>
  <c r="AC140" i="44" s="1"/>
  <c r="AD89" i="44"/>
  <c r="AD140" i="44" s="1"/>
  <c r="AE89" i="44"/>
  <c r="AE140" i="44" s="1"/>
  <c r="AF89" i="44"/>
  <c r="AG89" i="44"/>
  <c r="AH89" i="44"/>
  <c r="AI89" i="44"/>
  <c r="AI140" i="44" s="1"/>
  <c r="AJ89" i="44"/>
  <c r="AK89" i="44"/>
  <c r="AL89" i="44"/>
  <c r="AM89" i="44"/>
  <c r="AN89" i="44"/>
  <c r="AO89" i="44"/>
  <c r="AP89" i="44"/>
  <c r="AQ89" i="44"/>
  <c r="AR89" i="44"/>
  <c r="AR140" i="44" s="1"/>
  <c r="AS89" i="44"/>
  <c r="F90" i="44"/>
  <c r="G90" i="44"/>
  <c r="H90" i="44"/>
  <c r="I90" i="44"/>
  <c r="J90" i="44"/>
  <c r="K90" i="44"/>
  <c r="L90" i="44"/>
  <c r="M90" i="44"/>
  <c r="N90" i="44"/>
  <c r="N141" i="44" s="1"/>
  <c r="O90" i="44"/>
  <c r="P90" i="44"/>
  <c r="P190" i="44" s="1"/>
  <c r="Q90" i="44"/>
  <c r="R90" i="44"/>
  <c r="S90" i="44"/>
  <c r="T90" i="44"/>
  <c r="T141" i="44" s="1"/>
  <c r="U90" i="44"/>
  <c r="V90" i="44"/>
  <c r="W90" i="44"/>
  <c r="X90" i="44"/>
  <c r="Y90" i="44"/>
  <c r="Y141" i="44" s="1"/>
  <c r="Z90" i="44"/>
  <c r="Z141" i="44" s="1"/>
  <c r="AA90" i="44"/>
  <c r="AA141" i="44" s="1"/>
  <c r="AB90" i="44"/>
  <c r="AB141" i="44" s="1"/>
  <c r="AC90" i="44"/>
  <c r="AD90" i="44"/>
  <c r="AE90" i="44"/>
  <c r="AF90" i="44"/>
  <c r="AG90" i="44"/>
  <c r="AG141" i="44" s="1"/>
  <c r="AH90" i="44"/>
  <c r="AI90" i="44"/>
  <c r="AJ90" i="44"/>
  <c r="AK90" i="44"/>
  <c r="AK141" i="44" s="1"/>
  <c r="AL90" i="44"/>
  <c r="AL141" i="44" s="1"/>
  <c r="AM90" i="44"/>
  <c r="AM141" i="44" s="1"/>
  <c r="AN90" i="44"/>
  <c r="AO90" i="44"/>
  <c r="AP90" i="44"/>
  <c r="AQ90" i="44"/>
  <c r="AR90" i="44"/>
  <c r="AS90" i="44"/>
  <c r="AS141" i="44" s="1"/>
  <c r="F91" i="44"/>
  <c r="G91" i="44"/>
  <c r="H91" i="44"/>
  <c r="I91" i="44"/>
  <c r="I142" i="44" s="1"/>
  <c r="J91" i="44"/>
  <c r="J142" i="44" s="1"/>
  <c r="K91" i="44"/>
  <c r="K142" i="44" s="1"/>
  <c r="L91" i="44"/>
  <c r="L191" i="44" s="1"/>
  <c r="M91" i="44"/>
  <c r="N91" i="44"/>
  <c r="O91" i="44"/>
  <c r="P91" i="44"/>
  <c r="Q91" i="44"/>
  <c r="R91" i="44"/>
  <c r="S91" i="44"/>
  <c r="T91" i="44"/>
  <c r="U91" i="44"/>
  <c r="V91" i="44"/>
  <c r="V142" i="44" s="1"/>
  <c r="W91" i="44"/>
  <c r="W142" i="44" s="1"/>
  <c r="X91" i="44"/>
  <c r="X142" i="44" s="1"/>
  <c r="Y91" i="44"/>
  <c r="Z91" i="44"/>
  <c r="AA91" i="44"/>
  <c r="AB91" i="44"/>
  <c r="AB142" i="44" s="1"/>
  <c r="AC91" i="44"/>
  <c r="AD91" i="44"/>
  <c r="AE91" i="44"/>
  <c r="AF91" i="44"/>
  <c r="AG91" i="44"/>
  <c r="AG142" i="44" s="1"/>
  <c r="AH91" i="44"/>
  <c r="AI91" i="44"/>
  <c r="AI142" i="44" s="1"/>
  <c r="AJ91" i="44"/>
  <c r="AJ142" i="44" s="1"/>
  <c r="AK91" i="44"/>
  <c r="AL91" i="44"/>
  <c r="AM91" i="44"/>
  <c r="AN91" i="44"/>
  <c r="AO91" i="44"/>
  <c r="AP91" i="44"/>
  <c r="AQ91" i="44"/>
  <c r="AR91" i="44"/>
  <c r="AS91" i="44"/>
  <c r="AS142" i="44" s="1"/>
  <c r="F92" i="44"/>
  <c r="F143" i="44" s="1"/>
  <c r="G92" i="44"/>
  <c r="H92" i="44"/>
  <c r="I92" i="44"/>
  <c r="J92" i="44"/>
  <c r="K92" i="44"/>
  <c r="L92" i="44"/>
  <c r="M92" i="44"/>
  <c r="N92" i="44"/>
  <c r="O92" i="44"/>
  <c r="P92" i="44"/>
  <c r="Q92" i="44"/>
  <c r="Q143" i="44" s="1"/>
  <c r="R92" i="44"/>
  <c r="R143" i="44" s="1"/>
  <c r="S92" i="44"/>
  <c r="S143" i="44" s="1"/>
  <c r="T92" i="44"/>
  <c r="U92" i="44"/>
  <c r="V92" i="44"/>
  <c r="W92" i="44"/>
  <c r="X92" i="44"/>
  <c r="X143" i="44" s="1"/>
  <c r="Y92" i="44"/>
  <c r="Z92" i="44"/>
  <c r="AA92" i="44"/>
  <c r="AB92" i="44"/>
  <c r="AC92" i="44"/>
  <c r="AD92" i="44"/>
  <c r="AD143" i="44" s="1"/>
  <c r="AE92" i="44"/>
  <c r="AE143" i="44" s="1"/>
  <c r="AF92" i="44"/>
  <c r="AF143" i="44" s="1"/>
  <c r="AG92" i="44"/>
  <c r="AH92" i="44"/>
  <c r="AI92" i="44"/>
  <c r="AJ92" i="44"/>
  <c r="AK92" i="44"/>
  <c r="AL92" i="44"/>
  <c r="AM92" i="44"/>
  <c r="AN92" i="44"/>
  <c r="AO92" i="44"/>
  <c r="AO143" i="44" s="1"/>
  <c r="AP92" i="44"/>
  <c r="AP143" i="44" s="1"/>
  <c r="AQ92" i="44"/>
  <c r="AQ143" i="44" s="1"/>
  <c r="AR92" i="44"/>
  <c r="AR143" i="44" s="1"/>
  <c r="AS92" i="44"/>
  <c r="F93" i="44"/>
  <c r="G93" i="44"/>
  <c r="H93" i="44"/>
  <c r="I93" i="44"/>
  <c r="J93" i="44"/>
  <c r="K93" i="44"/>
  <c r="L93" i="44"/>
  <c r="M93" i="44"/>
  <c r="N93" i="44"/>
  <c r="N144" i="44" s="1"/>
  <c r="O93" i="44"/>
  <c r="P93" i="44"/>
  <c r="P144" i="44" s="1"/>
  <c r="Q93" i="44"/>
  <c r="R93" i="44"/>
  <c r="S93" i="44"/>
  <c r="T93" i="44"/>
  <c r="U93" i="44"/>
  <c r="V93" i="44"/>
  <c r="W93" i="44"/>
  <c r="X93" i="44"/>
  <c r="Y93" i="44"/>
  <c r="Y144" i="44" s="1"/>
  <c r="Z93" i="44"/>
  <c r="Z144" i="44" s="1"/>
  <c r="AA93" i="44"/>
  <c r="AB93" i="44"/>
  <c r="AC93" i="44"/>
  <c r="AD93" i="44"/>
  <c r="AE93" i="44"/>
  <c r="AF93" i="44"/>
  <c r="AG93" i="44"/>
  <c r="AH93" i="44"/>
  <c r="AI93" i="44"/>
  <c r="AJ93" i="44"/>
  <c r="AK93" i="44"/>
  <c r="AL93" i="44"/>
  <c r="AL144" i="44" s="1"/>
  <c r="AM93" i="44"/>
  <c r="AN93" i="44"/>
  <c r="AN144" i="44" s="1"/>
  <c r="AO93" i="44"/>
  <c r="AP93" i="44"/>
  <c r="AQ93" i="44"/>
  <c r="AR93" i="44"/>
  <c r="AS93" i="44"/>
  <c r="F94" i="44"/>
  <c r="G94" i="44"/>
  <c r="H94" i="44"/>
  <c r="I94" i="44"/>
  <c r="J94" i="44"/>
  <c r="K94" i="44"/>
  <c r="K145" i="44" s="1"/>
  <c r="L94" i="44"/>
  <c r="L145" i="44" s="1"/>
  <c r="M94" i="44"/>
  <c r="N94" i="44"/>
  <c r="O94" i="44"/>
  <c r="P94" i="44"/>
  <c r="Q94" i="44"/>
  <c r="R94" i="44"/>
  <c r="S94" i="44"/>
  <c r="T94" i="44"/>
  <c r="U94" i="44"/>
  <c r="V94" i="44"/>
  <c r="W94" i="44"/>
  <c r="W145" i="44" s="1"/>
  <c r="X94" i="44"/>
  <c r="X145" i="44" s="1"/>
  <c r="Y94" i="44"/>
  <c r="Z94" i="44"/>
  <c r="AA94" i="44"/>
  <c r="AB94" i="44"/>
  <c r="AB145" i="44" s="1"/>
  <c r="AC94" i="44"/>
  <c r="AD94" i="44"/>
  <c r="AE94" i="44"/>
  <c r="AF94" i="44"/>
  <c r="AG94" i="44"/>
  <c r="AH94" i="44"/>
  <c r="AI94" i="44"/>
  <c r="AJ94" i="44"/>
  <c r="AJ145" i="44" s="1"/>
  <c r="AK94" i="44"/>
  <c r="AL94" i="44"/>
  <c r="AM94" i="44"/>
  <c r="AN94" i="44"/>
  <c r="AO94" i="44"/>
  <c r="AP94" i="44"/>
  <c r="AQ94" i="44"/>
  <c r="AR94" i="44"/>
  <c r="AS94" i="44"/>
  <c r="F95" i="44"/>
  <c r="G95" i="44"/>
  <c r="H95" i="44"/>
  <c r="I95" i="44"/>
  <c r="J95" i="44"/>
  <c r="K95" i="44"/>
  <c r="L95" i="44"/>
  <c r="M95" i="44"/>
  <c r="N95" i="44"/>
  <c r="O95" i="44"/>
  <c r="P95" i="44"/>
  <c r="Q95" i="44"/>
  <c r="R95" i="44"/>
  <c r="S95" i="44"/>
  <c r="S146" i="44" s="1"/>
  <c r="T95" i="44"/>
  <c r="T146" i="44" s="1"/>
  <c r="U95" i="44"/>
  <c r="V95" i="44"/>
  <c r="W95" i="44"/>
  <c r="X95" i="44"/>
  <c r="Y95" i="44"/>
  <c r="Z95" i="44"/>
  <c r="AA95" i="44"/>
  <c r="AB95" i="44"/>
  <c r="AC95" i="44"/>
  <c r="AD95" i="44"/>
  <c r="AD195" i="44" s="1"/>
  <c r="AE95" i="44"/>
  <c r="AE146" i="44" s="1"/>
  <c r="AF95" i="44"/>
  <c r="AF146" i="44" s="1"/>
  <c r="AG95" i="44"/>
  <c r="AH95" i="44"/>
  <c r="AI95" i="44"/>
  <c r="AJ95" i="44"/>
  <c r="AK95" i="44"/>
  <c r="AL95" i="44"/>
  <c r="AM95" i="44"/>
  <c r="AN95" i="44"/>
  <c r="AO95" i="44"/>
  <c r="AO146" i="44" s="1"/>
  <c r="AP95" i="44"/>
  <c r="AQ95" i="44"/>
  <c r="AQ146" i="44" s="1"/>
  <c r="AR95" i="44"/>
  <c r="AS95" i="44"/>
  <c r="F96" i="44"/>
  <c r="G96" i="44"/>
  <c r="H96" i="44"/>
  <c r="I96" i="44"/>
  <c r="J96" i="44"/>
  <c r="K96" i="44"/>
  <c r="L96" i="44"/>
  <c r="M96" i="44"/>
  <c r="N96" i="44"/>
  <c r="O96" i="44"/>
  <c r="O147" i="44" s="1"/>
  <c r="P96" i="44"/>
  <c r="P147" i="44" s="1"/>
  <c r="Q96" i="44"/>
  <c r="R96" i="44"/>
  <c r="S96" i="44"/>
  <c r="T96" i="44"/>
  <c r="U96" i="44"/>
  <c r="V96" i="44"/>
  <c r="W96" i="44"/>
  <c r="X96" i="44"/>
  <c r="Y96" i="44"/>
  <c r="Z96" i="44"/>
  <c r="AA96" i="44"/>
  <c r="AB96" i="44"/>
  <c r="AB147" i="44" s="1"/>
  <c r="AC96" i="44"/>
  <c r="AD96" i="44"/>
  <c r="AE96" i="44"/>
  <c r="AF96" i="44"/>
  <c r="AG96" i="44"/>
  <c r="AH96" i="44"/>
  <c r="AI96" i="44"/>
  <c r="AJ96" i="44"/>
  <c r="AK96" i="44"/>
  <c r="AL96" i="44"/>
  <c r="AM96" i="44"/>
  <c r="AM147" i="44" s="1"/>
  <c r="AN96" i="44"/>
  <c r="AO96" i="44"/>
  <c r="AP96" i="44"/>
  <c r="AQ96" i="44"/>
  <c r="AR96" i="44"/>
  <c r="AS96" i="44"/>
  <c r="F97" i="44"/>
  <c r="G97" i="44"/>
  <c r="H97" i="44"/>
  <c r="I97" i="44"/>
  <c r="J97" i="44"/>
  <c r="J148" i="44" s="1"/>
  <c r="K97" i="44"/>
  <c r="K148" i="44" s="1"/>
  <c r="L97" i="44"/>
  <c r="L148" i="44" s="1"/>
  <c r="M97" i="44"/>
  <c r="N97" i="44"/>
  <c r="O97" i="44"/>
  <c r="P97" i="44"/>
  <c r="Q97" i="44"/>
  <c r="R97" i="44"/>
  <c r="S97" i="44"/>
  <c r="T97" i="44"/>
  <c r="U97" i="44"/>
  <c r="U148" i="44" s="1"/>
  <c r="V97" i="44"/>
  <c r="V148" i="44" s="1"/>
  <c r="W97" i="44"/>
  <c r="X97" i="44"/>
  <c r="X148" i="44" s="1"/>
  <c r="Y97" i="44"/>
  <c r="Z97" i="44"/>
  <c r="AA97" i="44"/>
  <c r="AB97" i="44"/>
  <c r="AC97" i="44"/>
  <c r="AD97" i="44"/>
  <c r="AE97" i="44"/>
  <c r="AF97" i="44"/>
  <c r="AG97" i="44"/>
  <c r="AH97" i="44"/>
  <c r="AH148" i="44" s="1"/>
  <c r="AI97" i="44"/>
  <c r="AJ97" i="44"/>
  <c r="AJ197" i="44" s="1"/>
  <c r="AK97" i="44"/>
  <c r="AL97" i="44"/>
  <c r="AM97" i="44"/>
  <c r="AN97" i="44"/>
  <c r="AO97" i="44"/>
  <c r="AP97" i="44"/>
  <c r="AQ97" i="44"/>
  <c r="AR97" i="44"/>
  <c r="AS97" i="44"/>
  <c r="AS148" i="44" s="1"/>
  <c r="F98" i="44"/>
  <c r="F149" i="44" s="1"/>
  <c r="G98" i="44"/>
  <c r="G149" i="44" s="1"/>
  <c r="H98" i="44"/>
  <c r="H149" i="44" s="1"/>
  <c r="I98" i="44"/>
  <c r="J98" i="44"/>
  <c r="K98" i="44"/>
  <c r="L98" i="44"/>
  <c r="M98" i="44"/>
  <c r="N98" i="44"/>
  <c r="O98" i="44"/>
  <c r="P98" i="44"/>
  <c r="Q98" i="44"/>
  <c r="R98" i="44"/>
  <c r="R149" i="44" s="1"/>
  <c r="S98" i="44"/>
  <c r="S149" i="44" s="1"/>
  <c r="T98" i="44"/>
  <c r="T149" i="44" s="1"/>
  <c r="U98" i="44"/>
  <c r="V98" i="44"/>
  <c r="W98" i="44"/>
  <c r="X98" i="44"/>
  <c r="Y98" i="44"/>
  <c r="Z98" i="44"/>
  <c r="AA98" i="44"/>
  <c r="AB98" i="44"/>
  <c r="AC98" i="44"/>
  <c r="AC198" i="44" s="1"/>
  <c r="AD98" i="44"/>
  <c r="AD149" i="44" s="1"/>
  <c r="AE98" i="44"/>
  <c r="AF98" i="44"/>
  <c r="AF149" i="44" s="1"/>
  <c r="AG98" i="44"/>
  <c r="AH98" i="44"/>
  <c r="AI98" i="44"/>
  <c r="AJ98" i="44"/>
  <c r="AK98" i="44"/>
  <c r="AL98" i="44"/>
  <c r="AM98" i="44"/>
  <c r="AN98" i="44"/>
  <c r="AO98" i="44"/>
  <c r="AO149" i="44" s="1"/>
  <c r="AP98" i="44"/>
  <c r="AP149" i="44" s="1"/>
  <c r="AQ98" i="44"/>
  <c r="AR98" i="44"/>
  <c r="AR149" i="44" s="1"/>
  <c r="AS98" i="44"/>
  <c r="F99" i="44"/>
  <c r="G99" i="44"/>
  <c r="H99" i="44"/>
  <c r="I99" i="44"/>
  <c r="J99" i="44"/>
  <c r="K99" i="44"/>
  <c r="L99" i="44"/>
  <c r="M99" i="44"/>
  <c r="N99" i="44"/>
  <c r="N150" i="44" s="1"/>
  <c r="O99" i="44"/>
  <c r="P99" i="44"/>
  <c r="P150" i="44" s="1"/>
  <c r="Q99" i="44"/>
  <c r="R99" i="44"/>
  <c r="S99" i="44"/>
  <c r="T99" i="44"/>
  <c r="U99" i="44"/>
  <c r="V99" i="44"/>
  <c r="W99" i="44"/>
  <c r="X99" i="44"/>
  <c r="Y99" i="44"/>
  <c r="Z99" i="44"/>
  <c r="Z150" i="44" s="1"/>
  <c r="AA99" i="44"/>
  <c r="AB99" i="44"/>
  <c r="AB150" i="44" s="1"/>
  <c r="AC99" i="44"/>
  <c r="AD99" i="44"/>
  <c r="AE99" i="44"/>
  <c r="AF99" i="44"/>
  <c r="AG99" i="44"/>
  <c r="AH99" i="44"/>
  <c r="AI99" i="44"/>
  <c r="AJ99" i="44"/>
  <c r="AK99" i="44"/>
  <c r="AK150" i="44" s="1"/>
  <c r="AL99" i="44"/>
  <c r="AM99" i="44"/>
  <c r="AN99" i="44"/>
  <c r="AN150" i="44" s="1"/>
  <c r="AO99" i="44"/>
  <c r="AP99" i="44"/>
  <c r="AQ99" i="44"/>
  <c r="AR99" i="44"/>
  <c r="AS99" i="44"/>
  <c r="F100" i="44"/>
  <c r="G100" i="44"/>
  <c r="H100" i="44"/>
  <c r="I100" i="44"/>
  <c r="J100" i="44"/>
  <c r="J151" i="44" s="1"/>
  <c r="K100" i="44"/>
  <c r="L100" i="44"/>
  <c r="L151" i="44" s="1"/>
  <c r="M100" i="44"/>
  <c r="N100" i="44"/>
  <c r="O100" i="44"/>
  <c r="P100" i="44"/>
  <c r="Q100" i="44"/>
  <c r="R100" i="44"/>
  <c r="S100" i="44"/>
  <c r="T100" i="44"/>
  <c r="U100" i="44"/>
  <c r="U151" i="44" s="1"/>
  <c r="V100" i="44"/>
  <c r="W100" i="44"/>
  <c r="W151" i="44" s="1"/>
  <c r="X100" i="44"/>
  <c r="X151" i="44" s="1"/>
  <c r="Y100" i="44"/>
  <c r="Z100" i="44"/>
  <c r="AA100" i="44"/>
  <c r="AB100" i="44"/>
  <c r="AC100" i="44"/>
  <c r="AD100" i="44"/>
  <c r="AE100" i="44"/>
  <c r="AF100" i="44"/>
  <c r="AG100" i="44"/>
  <c r="AG151" i="44" s="1"/>
  <c r="AH100" i="44"/>
  <c r="AI100" i="44"/>
  <c r="AI151" i="44" s="1"/>
  <c r="AJ100" i="44"/>
  <c r="AJ151" i="44" s="1"/>
  <c r="AK100" i="44"/>
  <c r="AL100" i="44"/>
  <c r="AM100" i="44"/>
  <c r="AN100" i="44"/>
  <c r="AO100" i="44"/>
  <c r="AP100" i="44"/>
  <c r="AQ100" i="44"/>
  <c r="AR100" i="44"/>
  <c r="AS100" i="44"/>
  <c r="F101" i="44"/>
  <c r="F152" i="44" s="1"/>
  <c r="G101" i="44"/>
  <c r="G152" i="44" s="1"/>
  <c r="H101" i="44"/>
  <c r="H152" i="44" s="1"/>
  <c r="I101" i="44"/>
  <c r="J101" i="44"/>
  <c r="K101" i="44"/>
  <c r="L101" i="44"/>
  <c r="M101" i="44"/>
  <c r="N101" i="44"/>
  <c r="O101" i="44"/>
  <c r="P101" i="44"/>
  <c r="Q101" i="44"/>
  <c r="R101" i="44"/>
  <c r="S101" i="44"/>
  <c r="S152" i="44" s="1"/>
  <c r="T101" i="44"/>
  <c r="T152" i="44" s="1"/>
  <c r="U101" i="44"/>
  <c r="V101" i="44"/>
  <c r="W101" i="44"/>
  <c r="X101" i="44"/>
  <c r="Y101" i="44"/>
  <c r="Z101" i="44"/>
  <c r="AA101" i="44"/>
  <c r="AB101" i="44"/>
  <c r="AC101" i="44"/>
  <c r="AC152" i="44" s="1"/>
  <c r="AD101" i="44"/>
  <c r="AD152" i="44" s="1"/>
  <c r="AE101" i="44"/>
  <c r="AE152" i="44" s="1"/>
  <c r="AF101" i="44"/>
  <c r="AF152" i="44" s="1"/>
  <c r="AG101" i="44"/>
  <c r="AH101" i="44"/>
  <c r="AI101" i="44"/>
  <c r="AJ101" i="44"/>
  <c r="AK101" i="44"/>
  <c r="AL101" i="44"/>
  <c r="AM101" i="44"/>
  <c r="AN101" i="44"/>
  <c r="AO101" i="44"/>
  <c r="AP101" i="44"/>
  <c r="AP152" i="44" s="1"/>
  <c r="AQ101" i="44"/>
  <c r="AQ152" i="44" s="1"/>
  <c r="AR101" i="44"/>
  <c r="AR152" i="44" s="1"/>
  <c r="AS101" i="44"/>
  <c r="F102" i="44"/>
  <c r="G102" i="44"/>
  <c r="H102" i="44"/>
  <c r="I102" i="44"/>
  <c r="J102" i="44"/>
  <c r="K102" i="44"/>
  <c r="L102" i="44"/>
  <c r="M102" i="44"/>
  <c r="N102" i="44"/>
  <c r="O102" i="44"/>
  <c r="O153" i="44" s="1"/>
  <c r="P102" i="44"/>
  <c r="P153" i="44" s="1"/>
  <c r="Q102" i="44"/>
  <c r="R102" i="44"/>
  <c r="S102" i="44"/>
  <c r="T102" i="44"/>
  <c r="U102" i="44"/>
  <c r="V102" i="44"/>
  <c r="W102" i="44"/>
  <c r="X102" i="44"/>
  <c r="Y102" i="44"/>
  <c r="Z102" i="44"/>
  <c r="Z153" i="44" s="1"/>
  <c r="AA102" i="44"/>
  <c r="AA153" i="44" s="1"/>
  <c r="AB102" i="44"/>
  <c r="AB153" i="44" s="1"/>
  <c r="AC102" i="44"/>
  <c r="AD102" i="44"/>
  <c r="AE102" i="44"/>
  <c r="AF102" i="44"/>
  <c r="AG102" i="44"/>
  <c r="AH102" i="44"/>
  <c r="AI102" i="44"/>
  <c r="AJ102" i="44"/>
  <c r="AK102" i="44"/>
  <c r="AK153" i="44" s="1"/>
  <c r="AL102" i="44"/>
  <c r="AL153" i="44" s="1"/>
  <c r="AM102" i="44"/>
  <c r="AM153" i="44" s="1"/>
  <c r="AN102" i="44"/>
  <c r="AN153" i="44" s="1"/>
  <c r="AO102" i="44"/>
  <c r="AP102" i="44"/>
  <c r="AQ102" i="44"/>
  <c r="AR102" i="44"/>
  <c r="AS102" i="44"/>
  <c r="F103" i="44"/>
  <c r="G103" i="44"/>
  <c r="H103" i="44"/>
  <c r="I103" i="44"/>
  <c r="J103" i="44"/>
  <c r="K103" i="44"/>
  <c r="K154" i="44" s="1"/>
  <c r="L103" i="44"/>
  <c r="M103" i="44"/>
  <c r="N103" i="44"/>
  <c r="O103" i="44"/>
  <c r="P103" i="44"/>
  <c r="Q103" i="44"/>
  <c r="R103" i="44"/>
  <c r="S103" i="44"/>
  <c r="T103" i="44"/>
  <c r="U103" i="44"/>
  <c r="V103" i="44"/>
  <c r="W103" i="44"/>
  <c r="W154" i="44" s="1"/>
  <c r="X103" i="44"/>
  <c r="Y103" i="44"/>
  <c r="Z103" i="44"/>
  <c r="AA103" i="44"/>
  <c r="AB103" i="44"/>
  <c r="AC103" i="44"/>
  <c r="AD103" i="44"/>
  <c r="AE103" i="44"/>
  <c r="AF103" i="44"/>
  <c r="AG103" i="44"/>
  <c r="AH103" i="44"/>
  <c r="AI103" i="44"/>
  <c r="AI154" i="44" s="1"/>
  <c r="AJ103" i="44"/>
  <c r="AK103" i="44"/>
  <c r="AL103" i="44"/>
  <c r="AM103" i="44"/>
  <c r="AN103" i="44"/>
  <c r="AO103" i="44"/>
  <c r="AP103" i="44"/>
  <c r="AQ103" i="44"/>
  <c r="AR103" i="44"/>
  <c r="AS103" i="44"/>
  <c r="AS154" i="44" s="1"/>
  <c r="F104" i="44"/>
  <c r="F155" i="44" s="1"/>
  <c r="G104" i="44"/>
  <c r="G155" i="44" s="1"/>
  <c r="H104" i="44"/>
  <c r="H155" i="44" s="1"/>
  <c r="I104" i="44"/>
  <c r="J104" i="44"/>
  <c r="K104" i="44"/>
  <c r="L104" i="44"/>
  <c r="M104" i="44"/>
  <c r="N104" i="44"/>
  <c r="O104" i="44"/>
  <c r="P104" i="44"/>
  <c r="Q104" i="44"/>
  <c r="R104" i="44"/>
  <c r="R155" i="44" s="1"/>
  <c r="S104" i="44"/>
  <c r="S155" i="44" s="1"/>
  <c r="T104" i="44"/>
  <c r="T155" i="44" s="1"/>
  <c r="U104" i="44"/>
  <c r="V104" i="44"/>
  <c r="W104" i="44"/>
  <c r="X104" i="44"/>
  <c r="Y104" i="44"/>
  <c r="Z104" i="44"/>
  <c r="AA104" i="44"/>
  <c r="AB104" i="44"/>
  <c r="AC104" i="44"/>
  <c r="AD104" i="44"/>
  <c r="AD155" i="44" s="1"/>
  <c r="AE104" i="44"/>
  <c r="AE155" i="44" s="1"/>
  <c r="AF104" i="44"/>
  <c r="AF155" i="44" s="1"/>
  <c r="AG104" i="44"/>
  <c r="AH104" i="44"/>
  <c r="AI104" i="44"/>
  <c r="AJ104" i="44"/>
  <c r="AK104" i="44"/>
  <c r="AL104" i="44"/>
  <c r="AM104" i="44"/>
  <c r="AN104" i="44"/>
  <c r="AO104" i="44"/>
  <c r="AO155" i="44" s="1"/>
  <c r="AP104" i="44"/>
  <c r="AP155" i="44" s="1"/>
  <c r="AQ104" i="44"/>
  <c r="AQ155" i="44" s="1"/>
  <c r="AR104" i="44"/>
  <c r="AR155" i="44" s="1"/>
  <c r="AS104" i="44"/>
  <c r="F105" i="44"/>
  <c r="G105" i="44"/>
  <c r="H105" i="44"/>
  <c r="I105" i="44"/>
  <c r="J105" i="44"/>
  <c r="K105" i="44"/>
  <c r="L105" i="44"/>
  <c r="M105" i="44"/>
  <c r="M156" i="44" s="1"/>
  <c r="N105" i="44"/>
  <c r="O105" i="44"/>
  <c r="O156" i="44" s="1"/>
  <c r="P105" i="44"/>
  <c r="P156" i="44" s="1"/>
  <c r="Q105" i="44"/>
  <c r="R105" i="44"/>
  <c r="S105" i="44"/>
  <c r="T105" i="44"/>
  <c r="U105" i="44"/>
  <c r="V105" i="44"/>
  <c r="W105" i="44"/>
  <c r="X105" i="44"/>
  <c r="Y105" i="44"/>
  <c r="Z105" i="44"/>
  <c r="Z156" i="44" s="1"/>
  <c r="AA105" i="44"/>
  <c r="AA156" i="44" s="1"/>
  <c r="AB105" i="44"/>
  <c r="AB156" i="44" s="1"/>
  <c r="AC105" i="44"/>
  <c r="AD105" i="44"/>
  <c r="AE105" i="44"/>
  <c r="AF105" i="44"/>
  <c r="AG105" i="44"/>
  <c r="AH105" i="44"/>
  <c r="AI105" i="44"/>
  <c r="AJ105" i="44"/>
  <c r="AK105" i="44"/>
  <c r="AL105" i="44"/>
  <c r="AL156" i="44" s="1"/>
  <c r="AM105" i="44"/>
  <c r="AM156" i="44" s="1"/>
  <c r="AN105" i="44"/>
  <c r="AN156" i="44" s="1"/>
  <c r="AO105" i="44"/>
  <c r="AP105" i="44"/>
  <c r="AQ105" i="44"/>
  <c r="AR105" i="44"/>
  <c r="AS105" i="44"/>
  <c r="F106" i="44"/>
  <c r="G106" i="44"/>
  <c r="H106" i="44"/>
  <c r="I106" i="44"/>
  <c r="J106" i="44"/>
  <c r="K106" i="44"/>
  <c r="K157" i="44" s="1"/>
  <c r="L106" i="44"/>
  <c r="L157" i="44" s="1"/>
  <c r="M106" i="44"/>
  <c r="N106" i="44"/>
  <c r="O106" i="44"/>
  <c r="P106" i="44"/>
  <c r="Q106" i="44"/>
  <c r="R106" i="44"/>
  <c r="S106" i="44"/>
  <c r="T106" i="44"/>
  <c r="U106" i="44"/>
  <c r="V106" i="44"/>
  <c r="W106" i="44"/>
  <c r="W157" i="44" s="1"/>
  <c r="X106" i="44"/>
  <c r="X157" i="44" s="1"/>
  <c r="Y106" i="44"/>
  <c r="Z106" i="44"/>
  <c r="AA106" i="44"/>
  <c r="AB106" i="44"/>
  <c r="AC106" i="44"/>
  <c r="AD106" i="44"/>
  <c r="AE106" i="44"/>
  <c r="AF106" i="44"/>
  <c r="AG106" i="44"/>
  <c r="AH106" i="44"/>
  <c r="AI106" i="44"/>
  <c r="AI157" i="44" s="1"/>
  <c r="AJ106" i="44"/>
  <c r="AJ157" i="44" s="1"/>
  <c r="AK106" i="44"/>
  <c r="AL106" i="44"/>
  <c r="AM106" i="44"/>
  <c r="AN106" i="44"/>
  <c r="AO106" i="44"/>
  <c r="AP106" i="44"/>
  <c r="AQ106" i="44"/>
  <c r="AR106" i="44"/>
  <c r="AS106" i="44"/>
  <c r="F107" i="44"/>
  <c r="G107" i="44"/>
  <c r="G158" i="44" s="1"/>
  <c r="H107" i="44"/>
  <c r="H158" i="44" s="1"/>
  <c r="I107" i="44"/>
  <c r="J107" i="44"/>
  <c r="K107" i="44"/>
  <c r="L107" i="44"/>
  <c r="M107" i="44"/>
  <c r="N107" i="44"/>
  <c r="O107" i="44"/>
  <c r="P107" i="44"/>
  <c r="Q107" i="44"/>
  <c r="Q158" i="44" s="1"/>
  <c r="R107" i="44"/>
  <c r="R158" i="44" s="1"/>
  <c r="S107" i="44"/>
  <c r="S158" i="44" s="1"/>
  <c r="T107" i="44"/>
  <c r="T158" i="44" s="1"/>
  <c r="U107" i="44"/>
  <c r="V107" i="44"/>
  <c r="W107" i="44"/>
  <c r="X107" i="44"/>
  <c r="Y107" i="44"/>
  <c r="Z107" i="44"/>
  <c r="AA107" i="44"/>
  <c r="AB107" i="44"/>
  <c r="AC107" i="44"/>
  <c r="AD107" i="44"/>
  <c r="AE107" i="44"/>
  <c r="AE158" i="44" s="1"/>
  <c r="AF107" i="44"/>
  <c r="AF158" i="44" s="1"/>
  <c r="AG107" i="44"/>
  <c r="AH107" i="44"/>
  <c r="AI107" i="44"/>
  <c r="AJ107" i="44"/>
  <c r="AK107" i="44"/>
  <c r="AL107" i="44"/>
  <c r="AM107" i="44"/>
  <c r="AN107" i="44"/>
  <c r="AO107" i="44"/>
  <c r="AO158" i="44" s="1"/>
  <c r="AP107" i="44"/>
  <c r="AP158" i="44" s="1"/>
  <c r="AQ107" i="44"/>
  <c r="AQ158" i="44" s="1"/>
  <c r="AR107" i="44"/>
  <c r="AR158" i="44" s="1"/>
  <c r="AS107" i="44"/>
  <c r="F108" i="44"/>
  <c r="G108" i="44"/>
  <c r="H108" i="44"/>
  <c r="I108" i="44"/>
  <c r="J108" i="44"/>
  <c r="K108" i="44"/>
  <c r="L108" i="44"/>
  <c r="M108" i="44"/>
  <c r="N108" i="44"/>
  <c r="O108" i="44"/>
  <c r="O159" i="44" s="1"/>
  <c r="P108" i="44"/>
  <c r="P159" i="44" s="1"/>
  <c r="Q108" i="44"/>
  <c r="R108" i="44"/>
  <c r="S108" i="44"/>
  <c r="T108" i="44"/>
  <c r="U108" i="44"/>
  <c r="V108" i="44"/>
  <c r="W108" i="44"/>
  <c r="X108" i="44"/>
  <c r="Y108" i="44"/>
  <c r="Z108" i="44"/>
  <c r="Z159" i="44" s="1"/>
  <c r="AA108" i="44"/>
  <c r="AA159" i="44" s="1"/>
  <c r="AB108" i="44"/>
  <c r="AC108" i="44"/>
  <c r="AD108" i="44"/>
  <c r="AE108" i="44"/>
  <c r="AF108" i="44"/>
  <c r="AG108" i="44"/>
  <c r="AH108" i="44"/>
  <c r="AI108" i="44"/>
  <c r="AJ108" i="44"/>
  <c r="AK108" i="44"/>
  <c r="AL108" i="44"/>
  <c r="AM108" i="44"/>
  <c r="AM159" i="44" s="1"/>
  <c r="AN108" i="44"/>
  <c r="AO108" i="44"/>
  <c r="AP108" i="44"/>
  <c r="AQ108" i="44"/>
  <c r="AR108" i="44"/>
  <c r="AS108" i="44"/>
  <c r="F109" i="44"/>
  <c r="G109" i="44"/>
  <c r="H109" i="44"/>
  <c r="I109" i="44"/>
  <c r="J109" i="44"/>
  <c r="K109" i="44"/>
  <c r="K160" i="44" s="1"/>
  <c r="L109" i="44"/>
  <c r="M109" i="44"/>
  <c r="N109" i="44"/>
  <c r="O109" i="44"/>
  <c r="P109" i="44"/>
  <c r="Q109" i="44"/>
  <c r="R109" i="44"/>
  <c r="S109" i="44"/>
  <c r="T109" i="44"/>
  <c r="U109" i="44"/>
  <c r="V109" i="44"/>
  <c r="W109" i="44"/>
  <c r="W160" i="44" s="1"/>
  <c r="X109" i="44"/>
  <c r="Y109" i="44"/>
  <c r="Z109" i="44"/>
  <c r="AA109" i="44"/>
  <c r="AB109" i="44"/>
  <c r="AC109" i="44"/>
  <c r="AD109" i="44"/>
  <c r="AE109" i="44"/>
  <c r="AF109" i="44"/>
  <c r="AG109" i="44"/>
  <c r="AH109" i="44"/>
  <c r="AI109" i="44"/>
  <c r="AI160" i="44" s="1"/>
  <c r="AJ109" i="44"/>
  <c r="AK109" i="44"/>
  <c r="AL109" i="44"/>
  <c r="AM109" i="44"/>
  <c r="AN109" i="44"/>
  <c r="AO109" i="44"/>
  <c r="AP109" i="44"/>
  <c r="AQ109" i="44"/>
  <c r="AR109" i="44"/>
  <c r="AS109" i="44"/>
  <c r="F110" i="44"/>
  <c r="G110" i="44"/>
  <c r="G161" i="44" s="1"/>
  <c r="H110" i="44"/>
  <c r="H161" i="44" s="1"/>
  <c r="I110" i="44"/>
  <c r="J110" i="44"/>
  <c r="K110" i="44"/>
  <c r="L110" i="44"/>
  <c r="M110" i="44"/>
  <c r="N110" i="44"/>
  <c r="O110" i="44"/>
  <c r="P110" i="44"/>
  <c r="Q110" i="44"/>
  <c r="R110" i="44"/>
  <c r="R161" i="44" s="1"/>
  <c r="S110" i="44"/>
  <c r="S161" i="44" s="1"/>
  <c r="T110" i="44"/>
  <c r="T161" i="44" s="1"/>
  <c r="U110" i="44"/>
  <c r="V110" i="44"/>
  <c r="W110" i="44"/>
  <c r="X110" i="44"/>
  <c r="Y110" i="44"/>
  <c r="Z110" i="44"/>
  <c r="AA110" i="44"/>
  <c r="AB110" i="44"/>
  <c r="AC110" i="44"/>
  <c r="AD110" i="44"/>
  <c r="AD161" i="44" s="1"/>
  <c r="AE110" i="44"/>
  <c r="AE161" i="44" s="1"/>
  <c r="AF110" i="44"/>
  <c r="AF161" i="44" s="1"/>
  <c r="AG110" i="44"/>
  <c r="AH110" i="44"/>
  <c r="AI110" i="44"/>
  <c r="AJ110" i="44"/>
  <c r="AK110" i="44"/>
  <c r="AL110" i="44"/>
  <c r="AM110" i="44"/>
  <c r="AN110" i="44"/>
  <c r="AO110" i="44"/>
  <c r="AO161" i="44" s="1"/>
  <c r="AP110" i="44"/>
  <c r="AP161" i="44" s="1"/>
  <c r="AQ110" i="44"/>
  <c r="AQ161" i="44" s="1"/>
  <c r="AR110" i="44"/>
  <c r="AR161" i="44" s="1"/>
  <c r="AS110" i="44"/>
  <c r="F111" i="44"/>
  <c r="G111" i="44"/>
  <c r="H111" i="44"/>
  <c r="I111" i="44"/>
  <c r="J111" i="44"/>
  <c r="K111" i="44"/>
  <c r="L111" i="44"/>
  <c r="M111" i="44"/>
  <c r="N111" i="44"/>
  <c r="O111" i="44"/>
  <c r="P111" i="44"/>
  <c r="P162" i="44" s="1"/>
  <c r="Q111" i="44"/>
  <c r="R111" i="44"/>
  <c r="S111" i="44"/>
  <c r="T111" i="44"/>
  <c r="U111" i="44"/>
  <c r="V111" i="44"/>
  <c r="W111" i="44"/>
  <c r="X111" i="44"/>
  <c r="Y111" i="44"/>
  <c r="Y162" i="44" s="1"/>
  <c r="Z111" i="44"/>
  <c r="Z162" i="44" s="1"/>
  <c r="AA111" i="44"/>
  <c r="AB111" i="44"/>
  <c r="AB162" i="44" s="1"/>
  <c r="AC111" i="44"/>
  <c r="AD111" i="44"/>
  <c r="AE111" i="44"/>
  <c r="AF111" i="44"/>
  <c r="AG111" i="44"/>
  <c r="AH111" i="44"/>
  <c r="AI111" i="44"/>
  <c r="AJ111" i="44"/>
  <c r="AK111" i="44"/>
  <c r="AL111" i="44"/>
  <c r="AL162" i="44" s="1"/>
  <c r="AM111" i="44"/>
  <c r="AN111" i="44"/>
  <c r="AN162" i="44" s="1"/>
  <c r="AO111" i="44"/>
  <c r="AP111" i="44"/>
  <c r="AQ111" i="44"/>
  <c r="AR111" i="44"/>
  <c r="AS111" i="44"/>
  <c r="F112" i="44"/>
  <c r="G112" i="44"/>
  <c r="H112" i="44"/>
  <c r="I112" i="44"/>
  <c r="J112" i="44"/>
  <c r="K112" i="44"/>
  <c r="K163" i="44" s="1"/>
  <c r="L112" i="44"/>
  <c r="L163" i="44" s="1"/>
  <c r="M112" i="44"/>
  <c r="N112" i="44"/>
  <c r="O112" i="44"/>
  <c r="P112" i="44"/>
  <c r="Q112" i="44"/>
  <c r="R112" i="44"/>
  <c r="S112" i="44"/>
  <c r="T112" i="44"/>
  <c r="U112" i="44"/>
  <c r="V112" i="44"/>
  <c r="W112" i="44"/>
  <c r="W163" i="44" s="1"/>
  <c r="X112" i="44"/>
  <c r="X163" i="44" s="1"/>
  <c r="Y112" i="44"/>
  <c r="Z112" i="44"/>
  <c r="AA112" i="44"/>
  <c r="AB112" i="44"/>
  <c r="AC112" i="44"/>
  <c r="AD112" i="44"/>
  <c r="AE112" i="44"/>
  <c r="AF112" i="44"/>
  <c r="AG112" i="44"/>
  <c r="AG163" i="44" s="1"/>
  <c r="AH112" i="44"/>
  <c r="AH163" i="44" s="1"/>
  <c r="AI112" i="44"/>
  <c r="AI163" i="44" s="1"/>
  <c r="AJ112" i="44"/>
  <c r="AJ163" i="44" s="1"/>
  <c r="AK112" i="44"/>
  <c r="AL112" i="44"/>
  <c r="AM112" i="44"/>
  <c r="AN112" i="44"/>
  <c r="AO112" i="44"/>
  <c r="AP112" i="44"/>
  <c r="AQ112" i="44"/>
  <c r="AR112" i="44"/>
  <c r="AS112" i="44"/>
  <c r="F113" i="44"/>
  <c r="G113" i="44"/>
  <c r="G164" i="44" s="1"/>
  <c r="H113" i="44"/>
  <c r="H164" i="44" s="1"/>
  <c r="I113" i="44"/>
  <c r="J113" i="44"/>
  <c r="K113" i="44"/>
  <c r="L113" i="44"/>
  <c r="M113" i="44"/>
  <c r="N113" i="44"/>
  <c r="O113" i="44"/>
  <c r="P113" i="44"/>
  <c r="Q113" i="44"/>
  <c r="R113" i="44"/>
  <c r="S113" i="44"/>
  <c r="S164" i="44" s="1"/>
  <c r="T113" i="44"/>
  <c r="T164" i="44" s="1"/>
  <c r="U113" i="44"/>
  <c r="V113" i="44"/>
  <c r="W113" i="44"/>
  <c r="X113" i="44"/>
  <c r="Y113" i="44"/>
  <c r="Z113" i="44"/>
  <c r="AA113" i="44"/>
  <c r="AB113" i="44"/>
  <c r="AC113" i="44"/>
  <c r="AD113" i="44"/>
  <c r="AD164" i="44" s="1"/>
  <c r="AE113" i="44"/>
  <c r="AE164" i="44" s="1"/>
  <c r="AF113" i="44"/>
  <c r="AF164" i="44" s="1"/>
  <c r="AG113" i="44"/>
  <c r="AH113" i="44"/>
  <c r="AI113" i="44"/>
  <c r="AJ113" i="44"/>
  <c r="AK113" i="44"/>
  <c r="AL113" i="44"/>
  <c r="AM113" i="44"/>
  <c r="AN113" i="44"/>
  <c r="AO113" i="44"/>
  <c r="AO164" i="44" s="1"/>
  <c r="AP113" i="44"/>
  <c r="AP164" i="44" s="1"/>
  <c r="AQ113" i="44"/>
  <c r="AQ164" i="44" s="1"/>
  <c r="AR113" i="44"/>
  <c r="AR164" i="44" s="1"/>
  <c r="AS113" i="44"/>
  <c r="F114" i="44"/>
  <c r="G114" i="44"/>
  <c r="H114" i="44"/>
  <c r="I114" i="44"/>
  <c r="J114" i="44"/>
  <c r="K114" i="44"/>
  <c r="L114" i="44"/>
  <c r="M114" i="44"/>
  <c r="N114" i="44"/>
  <c r="N165" i="44" s="1"/>
  <c r="O114" i="44"/>
  <c r="O165" i="44" s="1"/>
  <c r="P114" i="44"/>
  <c r="P165" i="44" s="1"/>
  <c r="Q114" i="44"/>
  <c r="R114" i="44"/>
  <c r="S114" i="44"/>
  <c r="T114" i="44"/>
  <c r="U114" i="44"/>
  <c r="V114" i="44"/>
  <c r="W114" i="44"/>
  <c r="X114" i="44"/>
  <c r="Y114" i="44"/>
  <c r="Y165" i="44" s="1"/>
  <c r="Z114" i="44"/>
  <c r="AA114" i="44"/>
  <c r="AA165" i="44" s="1"/>
  <c r="AB114" i="44"/>
  <c r="AB165" i="44" s="1"/>
  <c r="AC114" i="44"/>
  <c r="AD114" i="44"/>
  <c r="AE114" i="44"/>
  <c r="AF114" i="44"/>
  <c r="AG114" i="44"/>
  <c r="AH114" i="44"/>
  <c r="AI114" i="44"/>
  <c r="AJ114" i="44"/>
  <c r="AK114" i="44"/>
  <c r="AL114" i="44"/>
  <c r="AM114" i="44"/>
  <c r="AM165" i="44" s="1"/>
  <c r="AN114" i="44"/>
  <c r="AN165" i="44" s="1"/>
  <c r="AO114" i="44"/>
  <c r="AP114" i="44"/>
  <c r="AQ114" i="44"/>
  <c r="AR114" i="44"/>
  <c r="AS114" i="44"/>
  <c r="F115" i="44"/>
  <c r="G115" i="44"/>
  <c r="H115" i="44"/>
  <c r="I115" i="44"/>
  <c r="J115" i="44"/>
  <c r="K115" i="44"/>
  <c r="K166" i="44" s="1"/>
  <c r="L115" i="44"/>
  <c r="L166" i="44" s="1"/>
  <c r="M115" i="44"/>
  <c r="N115" i="44"/>
  <c r="O115" i="44"/>
  <c r="P115" i="44"/>
  <c r="Q115" i="44"/>
  <c r="R115" i="44"/>
  <c r="S115" i="44"/>
  <c r="T115" i="44"/>
  <c r="U115" i="44"/>
  <c r="U166" i="44" s="1"/>
  <c r="V115" i="44"/>
  <c r="W115" i="44"/>
  <c r="W166" i="44" s="1"/>
  <c r="X115" i="44"/>
  <c r="X166" i="44" s="1"/>
  <c r="Y115" i="44"/>
  <c r="Z115" i="44"/>
  <c r="AA115" i="44"/>
  <c r="AB115" i="44"/>
  <c r="AC115" i="44"/>
  <c r="AD115" i="44"/>
  <c r="AE115" i="44"/>
  <c r="AF115" i="44"/>
  <c r="AG115" i="44"/>
  <c r="AH115" i="44"/>
  <c r="AI115" i="44"/>
  <c r="AI166" i="44" s="1"/>
  <c r="AJ115" i="44"/>
  <c r="AJ166" i="44" s="1"/>
  <c r="AK115" i="44"/>
  <c r="AL115" i="44"/>
  <c r="AM115" i="44"/>
  <c r="AN115" i="44"/>
  <c r="AN215" i="44" s="1"/>
  <c r="AO115" i="44"/>
  <c r="AP115" i="44"/>
  <c r="AQ115" i="44"/>
  <c r="AR115" i="44"/>
  <c r="AS115" i="44"/>
  <c r="F116" i="44"/>
  <c r="G116" i="44"/>
  <c r="H116" i="44"/>
  <c r="H167" i="44" s="1"/>
  <c r="I116" i="44"/>
  <c r="J116" i="44"/>
  <c r="K116" i="44"/>
  <c r="L116" i="44"/>
  <c r="L216" i="44" s="1"/>
  <c r="M116" i="44"/>
  <c r="N116" i="44"/>
  <c r="N167" i="44" s="1"/>
  <c r="O116" i="44"/>
  <c r="P116" i="44"/>
  <c r="Q116" i="44"/>
  <c r="R116" i="44"/>
  <c r="S116" i="44"/>
  <c r="T116" i="44"/>
  <c r="T167" i="44" s="1"/>
  <c r="U116" i="44"/>
  <c r="V116" i="44"/>
  <c r="W116" i="44"/>
  <c r="X116" i="44"/>
  <c r="X216" i="44" s="1"/>
  <c r="Y116" i="44"/>
  <c r="Z116" i="44"/>
  <c r="Z167" i="44" s="1"/>
  <c r="AA116" i="44"/>
  <c r="AB116" i="44"/>
  <c r="AC116" i="44"/>
  <c r="AD116" i="44"/>
  <c r="AE116" i="44"/>
  <c r="AE167" i="44" s="1"/>
  <c r="AF116" i="44"/>
  <c r="AF216" i="44" s="1"/>
  <c r="AG116" i="44"/>
  <c r="AH116" i="44"/>
  <c r="AI116" i="44"/>
  <c r="AJ116" i="44"/>
  <c r="AJ216" i="44" s="1"/>
  <c r="AK116" i="44"/>
  <c r="AL116" i="44"/>
  <c r="AL167" i="44" s="1"/>
  <c r="AM116" i="44"/>
  <c r="AN116" i="44"/>
  <c r="AO116" i="44"/>
  <c r="AP116" i="44"/>
  <c r="AQ116" i="44"/>
  <c r="AR116" i="44"/>
  <c r="AS116" i="44"/>
  <c r="F117" i="44"/>
  <c r="G117" i="44"/>
  <c r="H117" i="44"/>
  <c r="H217" i="44" s="1"/>
  <c r="I117" i="44"/>
  <c r="J117" i="44"/>
  <c r="J168" i="44" s="1"/>
  <c r="K117" i="44"/>
  <c r="L117" i="44"/>
  <c r="M117" i="44"/>
  <c r="N117" i="44"/>
  <c r="O117" i="44"/>
  <c r="O168" i="44" s="1"/>
  <c r="P117" i="44"/>
  <c r="P168" i="44" s="1"/>
  <c r="Q117" i="44"/>
  <c r="R117" i="44"/>
  <c r="S117" i="44"/>
  <c r="T117" i="44"/>
  <c r="T217" i="44" s="1"/>
  <c r="U117" i="44"/>
  <c r="V117" i="44"/>
  <c r="V168" i="44" s="1"/>
  <c r="W117" i="44"/>
  <c r="X117" i="44"/>
  <c r="Y117" i="44"/>
  <c r="Z117" i="44"/>
  <c r="AA117" i="44"/>
  <c r="AA168" i="44" s="1"/>
  <c r="AB117" i="44"/>
  <c r="AC117" i="44"/>
  <c r="AD117" i="44"/>
  <c r="AE117" i="44"/>
  <c r="AF117" i="44"/>
  <c r="AF168" i="44" s="1"/>
  <c r="AG117" i="44"/>
  <c r="AH117" i="44"/>
  <c r="AH168" i="44" s="1"/>
  <c r="AI117" i="44"/>
  <c r="AJ117" i="44"/>
  <c r="AK117" i="44"/>
  <c r="AL117" i="44"/>
  <c r="AM117" i="44"/>
  <c r="AN117" i="44"/>
  <c r="AN168" i="44" s="1"/>
  <c r="AO117" i="44"/>
  <c r="AP117" i="44"/>
  <c r="AQ117" i="44"/>
  <c r="AR117" i="44"/>
  <c r="AR168" i="44" s="1"/>
  <c r="AS117" i="44"/>
  <c r="F118" i="44"/>
  <c r="F169" i="44" s="1"/>
  <c r="G118" i="44"/>
  <c r="H118" i="44"/>
  <c r="I118" i="44"/>
  <c r="I169" i="44" s="1"/>
  <c r="J118" i="44"/>
  <c r="K118" i="44"/>
  <c r="L118" i="44"/>
  <c r="M118" i="44"/>
  <c r="N118" i="44"/>
  <c r="O118" i="44"/>
  <c r="P118" i="44"/>
  <c r="P169" i="44" s="1"/>
  <c r="Q118" i="44"/>
  <c r="R118" i="44"/>
  <c r="R169" i="44" s="1"/>
  <c r="S118" i="44"/>
  <c r="T118" i="44"/>
  <c r="U118" i="44"/>
  <c r="U169" i="44" s="1"/>
  <c r="V118" i="44"/>
  <c r="V169" i="44" s="1"/>
  <c r="W118" i="44"/>
  <c r="X118" i="44"/>
  <c r="Y118" i="44"/>
  <c r="Z118" i="44"/>
  <c r="AA118" i="44"/>
  <c r="AB118" i="44"/>
  <c r="AB218" i="44" s="1"/>
  <c r="AC118" i="44"/>
  <c r="AD118" i="44"/>
  <c r="AD169" i="44" s="1"/>
  <c r="AE118" i="44"/>
  <c r="AF118" i="44"/>
  <c r="AG118" i="44"/>
  <c r="AG169" i="44" s="1"/>
  <c r="AH118" i="44"/>
  <c r="AH169" i="44" s="1"/>
  <c r="AI118" i="44"/>
  <c r="AI169" i="44" s="1"/>
  <c r="AJ118" i="44"/>
  <c r="AK118" i="44"/>
  <c r="AL118" i="44"/>
  <c r="AM118" i="44"/>
  <c r="AN118" i="44"/>
  <c r="AN169" i="44" s="1"/>
  <c r="AO118" i="44"/>
  <c r="AP118" i="44"/>
  <c r="AP169" i="44" s="1"/>
  <c r="AQ118" i="44"/>
  <c r="AR118" i="44"/>
  <c r="AS118" i="44"/>
  <c r="F121" i="44"/>
  <c r="F172" i="44" s="1"/>
  <c r="G121" i="44"/>
  <c r="G172" i="44" s="1"/>
  <c r="H121" i="44"/>
  <c r="H172" i="44" s="1"/>
  <c r="K121" i="44"/>
  <c r="L121" i="44"/>
  <c r="M121" i="44"/>
  <c r="O121" i="44"/>
  <c r="P121" i="44"/>
  <c r="R121" i="44"/>
  <c r="T121" i="44"/>
  <c r="U121" i="44"/>
  <c r="U172" i="44" s="1"/>
  <c r="W121" i="44"/>
  <c r="AA121" i="44"/>
  <c r="AB121" i="44"/>
  <c r="AC121" i="44"/>
  <c r="AC172" i="44" s="1"/>
  <c r="AD121" i="44"/>
  <c r="AG121" i="44"/>
  <c r="AH121" i="44"/>
  <c r="AK121" i="44"/>
  <c r="AN121" i="44"/>
  <c r="AO121" i="44"/>
  <c r="AQ121" i="44"/>
  <c r="AR121" i="44"/>
  <c r="AR172" i="44" s="1"/>
  <c r="AS121" i="44"/>
  <c r="F122" i="44"/>
  <c r="G122" i="44"/>
  <c r="K122" i="44"/>
  <c r="N122" i="44"/>
  <c r="N222" i="44" s="1"/>
  <c r="O122" i="44"/>
  <c r="P122" i="44"/>
  <c r="P222" i="44" s="1"/>
  <c r="T122" i="44"/>
  <c r="W122" i="44"/>
  <c r="Y122" i="44"/>
  <c r="Z122" i="44"/>
  <c r="AA122" i="44"/>
  <c r="AA222" i="44" s="1"/>
  <c r="AB122" i="44"/>
  <c r="AC122" i="44"/>
  <c r="AG122" i="44"/>
  <c r="AJ122" i="44"/>
  <c r="AL122" i="44"/>
  <c r="AO122" i="44"/>
  <c r="AP122" i="44"/>
  <c r="AQ122" i="44"/>
  <c r="AR122" i="44"/>
  <c r="AS122" i="44"/>
  <c r="J123" i="44"/>
  <c r="K123" i="44"/>
  <c r="K223" i="44" s="1"/>
  <c r="M123" i="44"/>
  <c r="N123" i="44"/>
  <c r="Q123" i="44"/>
  <c r="U123" i="44"/>
  <c r="W123" i="44"/>
  <c r="X123" i="44"/>
  <c r="X223" i="44" s="1"/>
  <c r="Z123" i="44"/>
  <c r="AB123" i="44"/>
  <c r="AC123" i="44"/>
  <c r="AE123" i="44"/>
  <c r="AE174" i="44" s="1"/>
  <c r="AF123" i="44"/>
  <c r="AF174" i="44" s="1"/>
  <c r="AL123" i="44"/>
  <c r="AM123" i="44"/>
  <c r="AN123" i="44"/>
  <c r="AO123" i="44"/>
  <c r="AR123" i="44"/>
  <c r="AR223" i="44" s="1"/>
  <c r="AS123" i="44"/>
  <c r="F124" i="44"/>
  <c r="F175" i="44" s="1"/>
  <c r="G124" i="44"/>
  <c r="K124" i="44"/>
  <c r="L124" i="44"/>
  <c r="M124" i="44"/>
  <c r="O124" i="44"/>
  <c r="P124" i="44"/>
  <c r="P175" i="44" s="1"/>
  <c r="R124" i="44"/>
  <c r="S124" i="44"/>
  <c r="S175" i="44" s="1"/>
  <c r="U124" i="44"/>
  <c r="V124" i="44"/>
  <c r="Y124" i="44"/>
  <c r="AC124" i="44"/>
  <c r="AC175" i="44" s="1"/>
  <c r="AE124" i="44"/>
  <c r="AF124" i="44"/>
  <c r="AG124" i="44"/>
  <c r="AJ124" i="44"/>
  <c r="AM124" i="44"/>
  <c r="AN124" i="44"/>
  <c r="AO124" i="44"/>
  <c r="AR124" i="44"/>
  <c r="AS124" i="44"/>
  <c r="G125" i="44"/>
  <c r="G176" i="44" s="1"/>
  <c r="I125" i="44"/>
  <c r="L125" i="44"/>
  <c r="N125" i="44"/>
  <c r="P125" i="44"/>
  <c r="Q125" i="44"/>
  <c r="W125" i="44"/>
  <c r="X125" i="44"/>
  <c r="Y125" i="44"/>
  <c r="Z125" i="44"/>
  <c r="AD125" i="44"/>
  <c r="AF125" i="44"/>
  <c r="AF176" i="44" s="1"/>
  <c r="AG125" i="44"/>
  <c r="AI125" i="44"/>
  <c r="AI176" i="44" s="1"/>
  <c r="AJ125" i="44"/>
  <c r="AK125" i="44"/>
  <c r="AL125" i="44"/>
  <c r="AM125" i="44"/>
  <c r="AN125" i="44"/>
  <c r="AO125" i="44"/>
  <c r="AO176" i="44" s="1"/>
  <c r="AP125" i="44"/>
  <c r="AQ125" i="44"/>
  <c r="AR125" i="44"/>
  <c r="AS125" i="44"/>
  <c r="F126" i="44"/>
  <c r="F226" i="44" s="1"/>
  <c r="G126" i="44"/>
  <c r="K126" i="44"/>
  <c r="L126" i="44"/>
  <c r="N126" i="44"/>
  <c r="P126" i="44"/>
  <c r="Q126" i="44"/>
  <c r="R126" i="44"/>
  <c r="R177" i="44" s="1"/>
  <c r="U126" i="44"/>
  <c r="U177" i="44" s="1"/>
  <c r="W126" i="44"/>
  <c r="X126" i="44"/>
  <c r="X177" i="44" s="1"/>
  <c r="Y126" i="44"/>
  <c r="AC126" i="44"/>
  <c r="AC226" i="44" s="1"/>
  <c r="AD126" i="44"/>
  <c r="AF126" i="44"/>
  <c r="AK126" i="44"/>
  <c r="AL126" i="44"/>
  <c r="AN126" i="44"/>
  <c r="AO126" i="44"/>
  <c r="AO226" i="44" s="1"/>
  <c r="AP126" i="44"/>
  <c r="AP177" i="44" s="1"/>
  <c r="AS126" i="44"/>
  <c r="F127" i="44"/>
  <c r="H127" i="44"/>
  <c r="H178" i="44" s="1"/>
  <c r="I127" i="44"/>
  <c r="I227" i="44" s="1"/>
  <c r="L127" i="44"/>
  <c r="M127" i="44"/>
  <c r="N127" i="44"/>
  <c r="O127" i="44"/>
  <c r="P127" i="44"/>
  <c r="Q127" i="44"/>
  <c r="Y127" i="44"/>
  <c r="Z127" i="44"/>
  <c r="Z178" i="44" s="1"/>
  <c r="AC127" i="44"/>
  <c r="AE127" i="44"/>
  <c r="AF127" i="44"/>
  <c r="AK127" i="44"/>
  <c r="AK178" i="44" s="1"/>
  <c r="AM127" i="44"/>
  <c r="AO127" i="44"/>
  <c r="AR127" i="44"/>
  <c r="AS127" i="44"/>
  <c r="AS227" i="44" s="1"/>
  <c r="K134" i="44"/>
  <c r="L134" i="44"/>
  <c r="N134" i="44"/>
  <c r="X134" i="44"/>
  <c r="Y134" i="44"/>
  <c r="Z134" i="44"/>
  <c r="AC134" i="44"/>
  <c r="AH134" i="44"/>
  <c r="AI134" i="44"/>
  <c r="AJ134" i="44"/>
  <c r="AK134" i="44"/>
  <c r="AL134" i="44"/>
  <c r="G135" i="44"/>
  <c r="H135" i="44"/>
  <c r="I135" i="44"/>
  <c r="T135" i="44"/>
  <c r="U135" i="44"/>
  <c r="Y135" i="44"/>
  <c r="AG135" i="44"/>
  <c r="AN135" i="44"/>
  <c r="F136" i="44"/>
  <c r="R136" i="44"/>
  <c r="Y136" i="44"/>
  <c r="AA136" i="44"/>
  <c r="AB136" i="44"/>
  <c r="AC136" i="44"/>
  <c r="AD136" i="44"/>
  <c r="AH136" i="44"/>
  <c r="AI136" i="44"/>
  <c r="AM136" i="44"/>
  <c r="AO136" i="44"/>
  <c r="AP136" i="44"/>
  <c r="L137" i="44"/>
  <c r="M137" i="44"/>
  <c r="N137" i="44"/>
  <c r="Q137" i="44"/>
  <c r="U137" i="44"/>
  <c r="W137" i="44"/>
  <c r="X137" i="44"/>
  <c r="AA137" i="44"/>
  <c r="AG137" i="44"/>
  <c r="AI137" i="44"/>
  <c r="AJ137" i="44"/>
  <c r="AK137" i="44"/>
  <c r="AS137" i="44"/>
  <c r="G138" i="44"/>
  <c r="H138" i="44"/>
  <c r="I138" i="44"/>
  <c r="Q138" i="44"/>
  <c r="S138" i="44"/>
  <c r="T138" i="44"/>
  <c r="Z138" i="44"/>
  <c r="AE138" i="44"/>
  <c r="AF138" i="44"/>
  <c r="AG138" i="44"/>
  <c r="AH138" i="44"/>
  <c r="AO138" i="44"/>
  <c r="AQ138" i="44"/>
  <c r="AR138" i="44"/>
  <c r="K139" i="44"/>
  <c r="M139" i="44"/>
  <c r="O139" i="44"/>
  <c r="P139" i="44"/>
  <c r="Q139" i="44"/>
  <c r="R139" i="44"/>
  <c r="V139" i="44"/>
  <c r="Y139" i="44"/>
  <c r="AA139" i="44"/>
  <c r="AC139" i="44"/>
  <c r="AK139" i="44"/>
  <c r="AM139" i="44"/>
  <c r="AN139" i="44"/>
  <c r="AO139" i="44"/>
  <c r="AP139" i="44"/>
  <c r="I140" i="44"/>
  <c r="K140" i="44"/>
  <c r="M140" i="44"/>
  <c r="U140" i="44"/>
  <c r="W140" i="44"/>
  <c r="Z140" i="44"/>
  <c r="AF140" i="44"/>
  <c r="AG140" i="44"/>
  <c r="AH140" i="44"/>
  <c r="AJ140" i="44"/>
  <c r="AK140" i="44"/>
  <c r="AO140" i="44"/>
  <c r="G141" i="44"/>
  <c r="H141" i="44"/>
  <c r="I141" i="44"/>
  <c r="O141" i="44"/>
  <c r="P141" i="44"/>
  <c r="Q141" i="44"/>
  <c r="R141" i="44"/>
  <c r="S141" i="44"/>
  <c r="U141" i="44"/>
  <c r="V141" i="44"/>
  <c r="AC141" i="44"/>
  <c r="AE141" i="44"/>
  <c r="AF141" i="44"/>
  <c r="AH141" i="44"/>
  <c r="AN141" i="44"/>
  <c r="AO141" i="44"/>
  <c r="AQ141" i="44"/>
  <c r="AR141" i="44"/>
  <c r="H142" i="44"/>
  <c r="N142" i="44"/>
  <c r="O142" i="44"/>
  <c r="P142" i="44"/>
  <c r="T142" i="44"/>
  <c r="U142" i="44"/>
  <c r="Z142" i="44"/>
  <c r="AA142" i="44"/>
  <c r="AD142" i="44"/>
  <c r="AF142" i="44"/>
  <c r="AL142" i="44"/>
  <c r="AM142" i="44"/>
  <c r="AN142" i="44"/>
  <c r="AP142" i="44"/>
  <c r="AR142" i="44"/>
  <c r="J143" i="44"/>
  <c r="K143" i="44"/>
  <c r="L143" i="44"/>
  <c r="P143" i="44"/>
  <c r="V143" i="44"/>
  <c r="W143" i="44"/>
  <c r="Z143" i="44"/>
  <c r="AB143" i="44"/>
  <c r="AC143" i="44"/>
  <c r="AH143" i="44"/>
  <c r="AI143" i="44"/>
  <c r="AJ143" i="44"/>
  <c r="AN143" i="44"/>
  <c r="F144" i="44"/>
  <c r="H144" i="44"/>
  <c r="J144" i="44"/>
  <c r="L144" i="44"/>
  <c r="M144" i="44"/>
  <c r="O144" i="44"/>
  <c r="R144" i="44"/>
  <c r="T144" i="44"/>
  <c r="X144" i="44"/>
  <c r="AA144" i="44"/>
  <c r="AB144" i="44"/>
  <c r="AC144" i="44"/>
  <c r="AD144" i="44"/>
  <c r="AF144" i="44"/>
  <c r="AJ144" i="44"/>
  <c r="AK144" i="44"/>
  <c r="AM144" i="44"/>
  <c r="AP144" i="44"/>
  <c r="AR144" i="44"/>
  <c r="F145" i="44"/>
  <c r="M145" i="44"/>
  <c r="N145" i="44"/>
  <c r="O145" i="44"/>
  <c r="P145" i="44"/>
  <c r="Q145" i="44"/>
  <c r="R145" i="44"/>
  <c r="T145" i="44"/>
  <c r="Z145" i="44"/>
  <c r="AA145" i="44"/>
  <c r="AC145" i="44"/>
  <c r="AD145" i="44"/>
  <c r="AE145" i="44"/>
  <c r="AF145" i="44"/>
  <c r="AG145" i="44"/>
  <c r="AI145" i="44"/>
  <c r="AL145" i="44"/>
  <c r="AM145" i="44"/>
  <c r="AN145" i="44"/>
  <c r="AR145" i="44"/>
  <c r="G146" i="44"/>
  <c r="I146" i="44"/>
  <c r="J146" i="44"/>
  <c r="K146" i="44"/>
  <c r="L146" i="44"/>
  <c r="M146" i="44"/>
  <c r="Q146" i="44"/>
  <c r="U146" i="44"/>
  <c r="V146" i="44"/>
  <c r="W146" i="44"/>
  <c r="Y146" i="44"/>
  <c r="Z146" i="44"/>
  <c r="AC146" i="44"/>
  <c r="AG146" i="44"/>
  <c r="AH146" i="44"/>
  <c r="AI146" i="44"/>
  <c r="AJ146" i="44"/>
  <c r="AK146" i="44"/>
  <c r="AN146" i="44"/>
  <c r="AS146" i="44"/>
  <c r="F147" i="44"/>
  <c r="G147" i="44"/>
  <c r="H147" i="44"/>
  <c r="I147" i="44"/>
  <c r="M147" i="44"/>
  <c r="Q147" i="44"/>
  <c r="R147" i="44"/>
  <c r="S147" i="44"/>
  <c r="Y147" i="44"/>
  <c r="AA147" i="44"/>
  <c r="AC147" i="44"/>
  <c r="AD147" i="44"/>
  <c r="AE147" i="44"/>
  <c r="AF147" i="44"/>
  <c r="AG147" i="44"/>
  <c r="AH147" i="44"/>
  <c r="AK147" i="44"/>
  <c r="AO147" i="44"/>
  <c r="AP147" i="44"/>
  <c r="AQ147" i="44"/>
  <c r="AR147" i="44"/>
  <c r="AS147" i="44"/>
  <c r="I148" i="44"/>
  <c r="M148" i="44"/>
  <c r="N148" i="44"/>
  <c r="O148" i="44"/>
  <c r="R148" i="44"/>
  <c r="Y148" i="44"/>
  <c r="Z148" i="44"/>
  <c r="AA148" i="44"/>
  <c r="AB148" i="44"/>
  <c r="AG148" i="44"/>
  <c r="AI148" i="44"/>
  <c r="AK148" i="44"/>
  <c r="AL148" i="44"/>
  <c r="AM148" i="44"/>
  <c r="AN148" i="44"/>
  <c r="I149" i="44"/>
  <c r="J149" i="44"/>
  <c r="K149" i="44"/>
  <c r="L149" i="44"/>
  <c r="P149" i="44"/>
  <c r="Q149" i="44"/>
  <c r="U149" i="44"/>
  <c r="V149" i="44"/>
  <c r="W149" i="44"/>
  <c r="AB149" i="44"/>
  <c r="AE149" i="44"/>
  <c r="AG149" i="44"/>
  <c r="AH149" i="44"/>
  <c r="AI149" i="44"/>
  <c r="AJ149" i="44"/>
  <c r="AK149" i="44"/>
  <c r="AL149" i="44"/>
  <c r="AN149" i="44"/>
  <c r="AS149" i="44"/>
  <c r="F150" i="44"/>
  <c r="G150" i="44"/>
  <c r="I150" i="44"/>
  <c r="J150" i="44"/>
  <c r="L150" i="44"/>
  <c r="M150" i="44"/>
  <c r="Q150" i="44"/>
  <c r="R150" i="44"/>
  <c r="S150" i="44"/>
  <c r="V150" i="44"/>
  <c r="X150" i="44"/>
  <c r="Y150" i="44"/>
  <c r="AC150" i="44"/>
  <c r="AD150" i="44"/>
  <c r="AE150" i="44"/>
  <c r="AF150" i="44"/>
  <c r="AG150" i="44"/>
  <c r="AJ150" i="44"/>
  <c r="AL150" i="44"/>
  <c r="AO150" i="44"/>
  <c r="AP150" i="44"/>
  <c r="AQ150" i="44"/>
  <c r="AR150" i="44"/>
  <c r="G151" i="44"/>
  <c r="H151" i="44"/>
  <c r="I151" i="44"/>
  <c r="M151" i="44"/>
  <c r="N151" i="44"/>
  <c r="P151" i="44"/>
  <c r="R151" i="44"/>
  <c r="S151" i="44"/>
  <c r="T151" i="44"/>
  <c r="V151" i="44"/>
  <c r="Y151" i="44"/>
  <c r="Z151" i="44"/>
  <c r="AB151" i="44"/>
  <c r="AE151" i="44"/>
  <c r="AF151" i="44"/>
  <c r="AH151" i="44"/>
  <c r="AK151" i="44"/>
  <c r="AL151" i="44"/>
  <c r="AO151" i="44"/>
  <c r="AQ151" i="44"/>
  <c r="AR151" i="44"/>
  <c r="AS151" i="44"/>
  <c r="I152" i="44"/>
  <c r="J152" i="44"/>
  <c r="M152" i="44"/>
  <c r="O152" i="44"/>
  <c r="P152" i="44"/>
  <c r="Q152" i="44"/>
  <c r="R152" i="44"/>
  <c r="V152" i="44"/>
  <c r="X152" i="44"/>
  <c r="Y152" i="44"/>
  <c r="Z152" i="44"/>
  <c r="AA152" i="44"/>
  <c r="AB152" i="44"/>
  <c r="AH152" i="44"/>
  <c r="AI152" i="44"/>
  <c r="AJ152" i="44"/>
  <c r="AK152" i="44"/>
  <c r="AM152" i="44"/>
  <c r="AN152" i="44"/>
  <c r="AO152" i="44"/>
  <c r="AS152" i="44"/>
  <c r="F153" i="44"/>
  <c r="K153" i="44"/>
  <c r="L153" i="44"/>
  <c r="M153" i="44"/>
  <c r="N153" i="44"/>
  <c r="Q153" i="44"/>
  <c r="R153" i="44"/>
  <c r="S153" i="44"/>
  <c r="W153" i="44"/>
  <c r="X153" i="44"/>
  <c r="Y153" i="44"/>
  <c r="AC153" i="44"/>
  <c r="AD153" i="44"/>
  <c r="AE153" i="44"/>
  <c r="AF153" i="44"/>
  <c r="AG153" i="44"/>
  <c r="AI153" i="44"/>
  <c r="AJ153" i="44"/>
  <c r="AO153" i="44"/>
  <c r="AP153" i="44"/>
  <c r="AQ153" i="44"/>
  <c r="AR153" i="44"/>
  <c r="AS153" i="44"/>
  <c r="G154" i="44"/>
  <c r="H154" i="44"/>
  <c r="I154" i="44"/>
  <c r="J154" i="44"/>
  <c r="M154" i="44"/>
  <c r="N154" i="44"/>
  <c r="Q154" i="44"/>
  <c r="S154" i="44"/>
  <c r="T154" i="44"/>
  <c r="U154" i="44"/>
  <c r="V154" i="44"/>
  <c r="Y154" i="44"/>
  <c r="Z154" i="44"/>
  <c r="AA154" i="44"/>
  <c r="AB154" i="44"/>
  <c r="AE154" i="44"/>
  <c r="AF154" i="44"/>
  <c r="AG154" i="44"/>
  <c r="AH154" i="44"/>
  <c r="AK154" i="44"/>
  <c r="AL154" i="44"/>
  <c r="AN154" i="44"/>
  <c r="AO154" i="44"/>
  <c r="AQ154" i="44"/>
  <c r="AR154" i="44"/>
  <c r="I155" i="44"/>
  <c r="J155" i="44"/>
  <c r="K155" i="44"/>
  <c r="L155" i="44"/>
  <c r="O155" i="44"/>
  <c r="P155" i="44"/>
  <c r="Q155" i="44"/>
  <c r="U155" i="44"/>
  <c r="V155" i="44"/>
  <c r="W155" i="44"/>
  <c r="AA155" i="44"/>
  <c r="AB155" i="44"/>
  <c r="AC155" i="44"/>
  <c r="AG155" i="44"/>
  <c r="AH155" i="44"/>
  <c r="AI155" i="44"/>
  <c r="AJ155" i="44"/>
  <c r="AK155" i="44"/>
  <c r="AM155" i="44"/>
  <c r="AN155" i="44"/>
  <c r="AS155" i="44"/>
  <c r="F156" i="44"/>
  <c r="H156" i="44"/>
  <c r="I156" i="44"/>
  <c r="K156" i="44"/>
  <c r="L156" i="44"/>
  <c r="N156" i="44"/>
  <c r="Q156" i="44"/>
  <c r="R156" i="44"/>
  <c r="W156" i="44"/>
  <c r="X156" i="44"/>
  <c r="Y156" i="44"/>
  <c r="AC156" i="44"/>
  <c r="AD156" i="44"/>
  <c r="AF156" i="44"/>
  <c r="AH156" i="44"/>
  <c r="AI156" i="44"/>
  <c r="AJ156" i="44"/>
  <c r="AK156" i="44"/>
  <c r="AO156" i="44"/>
  <c r="AP156" i="44"/>
  <c r="AR156" i="44"/>
  <c r="AS156" i="44"/>
  <c r="G157" i="44"/>
  <c r="H157" i="44"/>
  <c r="I157" i="44"/>
  <c r="J157" i="44"/>
  <c r="M157" i="44"/>
  <c r="P157" i="44"/>
  <c r="S157" i="44"/>
  <c r="T157" i="44"/>
  <c r="U157" i="44"/>
  <c r="V157" i="44"/>
  <c r="Y157" i="44"/>
  <c r="AE157" i="44"/>
  <c r="AF157" i="44"/>
  <c r="AG157" i="44"/>
  <c r="AH157" i="44"/>
  <c r="AK157" i="44"/>
  <c r="AL157" i="44"/>
  <c r="AP157" i="44"/>
  <c r="AQ157" i="44"/>
  <c r="AR157" i="44"/>
  <c r="AS157" i="44"/>
  <c r="F158" i="44"/>
  <c r="J158" i="44"/>
  <c r="M158" i="44"/>
  <c r="O158" i="44"/>
  <c r="P158" i="44"/>
  <c r="V158" i="44"/>
  <c r="Y158" i="44"/>
  <c r="AA158" i="44"/>
  <c r="AB158" i="44"/>
  <c r="AC158" i="44"/>
  <c r="AD158" i="44"/>
  <c r="AH158" i="44"/>
  <c r="AM158" i="44"/>
  <c r="AN158" i="44"/>
  <c r="F159" i="44"/>
  <c r="G159" i="44"/>
  <c r="H159" i="44"/>
  <c r="I159" i="44"/>
  <c r="J159" i="44"/>
  <c r="K159" i="44"/>
  <c r="L159" i="44"/>
  <c r="M159" i="44"/>
  <c r="N159" i="44"/>
  <c r="Q159" i="44"/>
  <c r="R159" i="44"/>
  <c r="U159" i="44"/>
  <c r="W159" i="44"/>
  <c r="X159" i="44"/>
  <c r="Y159" i="44"/>
  <c r="AC159" i="44"/>
  <c r="AD159" i="44"/>
  <c r="AE159" i="44"/>
  <c r="AF159" i="44"/>
  <c r="AI159" i="44"/>
  <c r="AJ159" i="44"/>
  <c r="AK159" i="44"/>
  <c r="AL159" i="44"/>
  <c r="AQ159" i="44"/>
  <c r="AS159" i="44"/>
  <c r="F160" i="44"/>
  <c r="G160" i="44"/>
  <c r="H160" i="44"/>
  <c r="M160" i="44"/>
  <c r="N160" i="44"/>
  <c r="S160" i="44"/>
  <c r="T160" i="44"/>
  <c r="Y160" i="44"/>
  <c r="Z160" i="44"/>
  <c r="AB160" i="44"/>
  <c r="AC160" i="44"/>
  <c r="AD160" i="44"/>
  <c r="AE160" i="44"/>
  <c r="AF160" i="44"/>
  <c r="AK160" i="44"/>
  <c r="AL160" i="44"/>
  <c r="AQ160" i="44"/>
  <c r="AR160" i="44"/>
  <c r="F161" i="44"/>
  <c r="I161" i="44"/>
  <c r="J161" i="44"/>
  <c r="K161" i="44"/>
  <c r="M161" i="44"/>
  <c r="O161" i="44"/>
  <c r="P161" i="44"/>
  <c r="Q161" i="44"/>
  <c r="V161" i="44"/>
  <c r="W161" i="44"/>
  <c r="X161" i="44"/>
  <c r="AA161" i="44"/>
  <c r="AB161" i="44"/>
  <c r="AC161" i="44"/>
  <c r="AG161" i="44"/>
  <c r="AH161" i="44"/>
  <c r="AJ161" i="44"/>
  <c r="AK161" i="44"/>
  <c r="AM161" i="44"/>
  <c r="AN161" i="44"/>
  <c r="F162" i="44"/>
  <c r="G162" i="44"/>
  <c r="H162" i="44"/>
  <c r="K162" i="44"/>
  <c r="L162" i="44"/>
  <c r="M162" i="44"/>
  <c r="N162" i="44"/>
  <c r="Q162" i="44"/>
  <c r="R162" i="44"/>
  <c r="S162" i="44"/>
  <c r="T162" i="44"/>
  <c r="W162" i="44"/>
  <c r="X162" i="44"/>
  <c r="AC162" i="44"/>
  <c r="AD162" i="44"/>
  <c r="AE162" i="44"/>
  <c r="AG162" i="44"/>
  <c r="AI162" i="44"/>
  <c r="AJ162" i="44"/>
  <c r="AK162" i="44"/>
  <c r="AO162" i="44"/>
  <c r="AP162" i="44"/>
  <c r="AS162" i="44"/>
  <c r="G163" i="44"/>
  <c r="H163" i="44"/>
  <c r="I163" i="44"/>
  <c r="J163" i="44"/>
  <c r="M163" i="44"/>
  <c r="N163" i="44"/>
  <c r="O163" i="44"/>
  <c r="P163" i="44"/>
  <c r="S163" i="44"/>
  <c r="T163" i="44"/>
  <c r="U163" i="44"/>
  <c r="V163" i="44"/>
  <c r="Y163" i="44"/>
  <c r="Z163" i="44"/>
  <c r="AA163" i="44"/>
  <c r="AC163" i="44"/>
  <c r="AD163" i="44"/>
  <c r="AE163" i="44"/>
  <c r="AF163" i="44"/>
  <c r="AK163" i="44"/>
  <c r="AL163" i="44"/>
  <c r="AM163" i="44"/>
  <c r="AN163" i="44"/>
  <c r="AO163" i="44"/>
  <c r="AQ163" i="44"/>
  <c r="AR163" i="44"/>
  <c r="AS163" i="44"/>
  <c r="F164" i="44"/>
  <c r="I164" i="44"/>
  <c r="J164" i="44"/>
  <c r="O164" i="44"/>
  <c r="P164" i="44"/>
  <c r="Q164" i="44"/>
  <c r="R164" i="44"/>
  <c r="U164" i="44"/>
  <c r="V164" i="44"/>
  <c r="W164" i="44"/>
  <c r="AA164" i="44"/>
  <c r="AB164" i="44"/>
  <c r="AC164" i="44"/>
  <c r="AG164" i="44"/>
  <c r="AH164" i="44"/>
  <c r="AI164" i="44"/>
  <c r="AJ164" i="44"/>
  <c r="AK164" i="44"/>
  <c r="AM164" i="44"/>
  <c r="AN164" i="44"/>
  <c r="AS164" i="44"/>
  <c r="F165" i="44"/>
  <c r="G165" i="44"/>
  <c r="H165" i="44"/>
  <c r="K165" i="44"/>
  <c r="L165" i="44"/>
  <c r="M165" i="44"/>
  <c r="Q165" i="44"/>
  <c r="R165" i="44"/>
  <c r="S165" i="44"/>
  <c r="T165" i="44"/>
  <c r="U165" i="44"/>
  <c r="V165" i="44"/>
  <c r="W165" i="44"/>
  <c r="X165" i="44"/>
  <c r="Z165" i="44"/>
  <c r="AC165" i="44"/>
  <c r="AD165" i="44"/>
  <c r="AG165" i="44"/>
  <c r="AI165" i="44"/>
  <c r="AJ165" i="44"/>
  <c r="AK165" i="44"/>
  <c r="AL165" i="44"/>
  <c r="AO165" i="44"/>
  <c r="AP165" i="44"/>
  <c r="AQ165" i="44"/>
  <c r="G166" i="44"/>
  <c r="H166" i="44"/>
  <c r="I166" i="44"/>
  <c r="M166" i="44"/>
  <c r="N166" i="44"/>
  <c r="O166" i="44"/>
  <c r="Q166" i="44"/>
  <c r="R166" i="44"/>
  <c r="S166" i="44"/>
  <c r="T166" i="44"/>
  <c r="Y166" i="44"/>
  <c r="Z166" i="44"/>
  <c r="AA166" i="44"/>
  <c r="AB166" i="44"/>
  <c r="AE166" i="44"/>
  <c r="AF166" i="44"/>
  <c r="AG166" i="44"/>
  <c r="AK166" i="44"/>
  <c r="AL166" i="44"/>
  <c r="AM166" i="44"/>
  <c r="AQ166" i="44"/>
  <c r="AR166" i="44"/>
  <c r="AS166" i="44"/>
  <c r="F167" i="44"/>
  <c r="G167" i="44"/>
  <c r="I167" i="44"/>
  <c r="K167" i="44"/>
  <c r="M167" i="44"/>
  <c r="O167" i="44"/>
  <c r="P167" i="44"/>
  <c r="Q167" i="44"/>
  <c r="R167" i="44"/>
  <c r="S167" i="44"/>
  <c r="U167" i="44"/>
  <c r="Y167" i="44"/>
  <c r="AA167" i="44"/>
  <c r="AB167" i="44"/>
  <c r="AC167" i="44"/>
  <c r="AD167" i="44"/>
  <c r="AG167" i="44"/>
  <c r="AK167" i="44"/>
  <c r="AM167" i="44"/>
  <c r="AN167" i="44"/>
  <c r="AO167" i="44"/>
  <c r="AP167" i="44"/>
  <c r="AQ167" i="44"/>
  <c r="AR167" i="44"/>
  <c r="AS167" i="44"/>
  <c r="F168" i="44"/>
  <c r="K168" i="44"/>
  <c r="L168" i="44"/>
  <c r="M168" i="44"/>
  <c r="N168" i="44"/>
  <c r="Q168" i="44"/>
  <c r="R168" i="44"/>
  <c r="S168" i="44"/>
  <c r="W168" i="44"/>
  <c r="X168" i="44"/>
  <c r="Y168" i="44"/>
  <c r="Z168" i="44"/>
  <c r="AB168" i="44"/>
  <c r="AC168" i="44"/>
  <c r="AD168" i="44"/>
  <c r="AE168" i="44"/>
  <c r="AI168" i="44"/>
  <c r="AJ168" i="44"/>
  <c r="AK168" i="44"/>
  <c r="AL168" i="44"/>
  <c r="AM168" i="44"/>
  <c r="AO168" i="44"/>
  <c r="AP168" i="44"/>
  <c r="AQ168" i="44"/>
  <c r="AS168" i="44"/>
  <c r="G169" i="44"/>
  <c r="H169" i="44"/>
  <c r="J169" i="44"/>
  <c r="K169" i="44"/>
  <c r="L169" i="44"/>
  <c r="M169" i="44"/>
  <c r="N169" i="44"/>
  <c r="O169" i="44"/>
  <c r="Q169" i="44"/>
  <c r="S169" i="44"/>
  <c r="T169" i="44"/>
  <c r="W169" i="44"/>
  <c r="X169" i="44"/>
  <c r="Z169" i="44"/>
  <c r="AA169" i="44"/>
  <c r="AB169" i="44"/>
  <c r="AC169" i="44"/>
  <c r="AE169" i="44"/>
  <c r="AF169" i="44"/>
  <c r="AJ169" i="44"/>
  <c r="AL169" i="44"/>
  <c r="AM169" i="44"/>
  <c r="AO169" i="44"/>
  <c r="AQ169" i="44"/>
  <c r="AR169" i="44"/>
  <c r="AS169" i="44"/>
  <c r="R172" i="44"/>
  <c r="T172" i="44"/>
  <c r="AF172" i="44"/>
  <c r="AN172" i="44"/>
  <c r="AQ172" i="44"/>
  <c r="K173" i="44"/>
  <c r="O173" i="44"/>
  <c r="T173" i="44"/>
  <c r="V173" i="44"/>
  <c r="W173" i="44"/>
  <c r="AB173" i="44"/>
  <c r="AC173" i="44"/>
  <c r="AF173" i="44"/>
  <c r="AH173" i="44"/>
  <c r="AI173" i="44"/>
  <c r="AS173" i="44"/>
  <c r="G174" i="44"/>
  <c r="H174" i="44"/>
  <c r="N174" i="44"/>
  <c r="O174" i="44"/>
  <c r="V174" i="44"/>
  <c r="W174" i="44"/>
  <c r="X174" i="44"/>
  <c r="Z174" i="44"/>
  <c r="AH174" i="44"/>
  <c r="AP174" i="44"/>
  <c r="H175" i="44"/>
  <c r="I175" i="44"/>
  <c r="L175" i="44"/>
  <c r="O175" i="44"/>
  <c r="V175" i="44"/>
  <c r="AB175" i="44"/>
  <c r="AE175" i="44"/>
  <c r="AG175" i="44"/>
  <c r="AH175" i="44"/>
  <c r="AI175" i="44"/>
  <c r="AQ175" i="44"/>
  <c r="AR175" i="44"/>
  <c r="AS175" i="44"/>
  <c r="F176" i="44"/>
  <c r="K176" i="44"/>
  <c r="S176" i="44"/>
  <c r="X176" i="44"/>
  <c r="AC176" i="44"/>
  <c r="AD176" i="44"/>
  <c r="AJ176" i="44"/>
  <c r="AK176" i="44"/>
  <c r="AL176" i="44"/>
  <c r="AM176" i="44"/>
  <c r="AS176" i="44"/>
  <c r="F177" i="44"/>
  <c r="G177" i="44"/>
  <c r="H177" i="44"/>
  <c r="L177" i="44"/>
  <c r="P177" i="44"/>
  <c r="Q177" i="44"/>
  <c r="S177" i="44"/>
  <c r="T177" i="44"/>
  <c r="Y177" i="44"/>
  <c r="AA177" i="44"/>
  <c r="AC177" i="44"/>
  <c r="AD177" i="44"/>
  <c r="AE177" i="44"/>
  <c r="AF177" i="44"/>
  <c r="AN177" i="44"/>
  <c r="AO177" i="44"/>
  <c r="F178" i="44"/>
  <c r="M178" i="44"/>
  <c r="Q178" i="44"/>
  <c r="R178" i="44"/>
  <c r="T178" i="44"/>
  <c r="AH178" i="44"/>
  <c r="AL178" i="44"/>
  <c r="AR178" i="44"/>
  <c r="AS178" i="44"/>
  <c r="F183" i="44"/>
  <c r="J183" i="44"/>
  <c r="K183" i="44"/>
  <c r="L183" i="44"/>
  <c r="M183" i="44"/>
  <c r="N183" i="44"/>
  <c r="O183" i="44"/>
  <c r="Q183" i="44"/>
  <c r="R183" i="44"/>
  <c r="S183" i="44"/>
  <c r="V183" i="44"/>
  <c r="W183" i="44"/>
  <c r="X183" i="44"/>
  <c r="Y183" i="44"/>
  <c r="Z183" i="44"/>
  <c r="AC183" i="44"/>
  <c r="AD183" i="44"/>
  <c r="AE183" i="44"/>
  <c r="AH183" i="44"/>
  <c r="AI183" i="44"/>
  <c r="AJ183" i="44"/>
  <c r="AK183" i="44"/>
  <c r="AL183" i="44"/>
  <c r="AM183" i="44"/>
  <c r="AO183" i="44"/>
  <c r="AP183" i="44"/>
  <c r="AQ183" i="44"/>
  <c r="AR183" i="44"/>
  <c r="F184" i="44"/>
  <c r="G184" i="44"/>
  <c r="H184" i="44"/>
  <c r="I184" i="44"/>
  <c r="J184" i="44"/>
  <c r="K184" i="44"/>
  <c r="L184" i="44"/>
  <c r="M184" i="44"/>
  <c r="O184" i="44"/>
  <c r="P184" i="44"/>
  <c r="S184" i="44"/>
  <c r="T184" i="44"/>
  <c r="U184" i="44"/>
  <c r="V184" i="44"/>
  <c r="Y184" i="44"/>
  <c r="AB184" i="44"/>
  <c r="AD184" i="44"/>
  <c r="AE184" i="44"/>
  <c r="AF184" i="44"/>
  <c r="AG184" i="44"/>
  <c r="AH184" i="44"/>
  <c r="AI184" i="44"/>
  <c r="AK184" i="44"/>
  <c r="AL184" i="44"/>
  <c r="AQ184" i="44"/>
  <c r="AR184" i="44"/>
  <c r="AS184" i="44"/>
  <c r="F185" i="44"/>
  <c r="I185" i="44"/>
  <c r="J185" i="44"/>
  <c r="K185" i="44"/>
  <c r="M185" i="44"/>
  <c r="O185" i="44"/>
  <c r="P185" i="44"/>
  <c r="Q185" i="44"/>
  <c r="R185" i="44"/>
  <c r="S185" i="44"/>
  <c r="T185" i="44"/>
  <c r="U185" i="44"/>
  <c r="V185" i="44"/>
  <c r="W185" i="44"/>
  <c r="Y185" i="44"/>
  <c r="AA185" i="44"/>
  <c r="AB185" i="44"/>
  <c r="AC185" i="44"/>
  <c r="AD185" i="44"/>
  <c r="AE185" i="44"/>
  <c r="AF185" i="44"/>
  <c r="AG185" i="44"/>
  <c r="AH185" i="44"/>
  <c r="AI185" i="44"/>
  <c r="AK185" i="44"/>
  <c r="AM185" i="44"/>
  <c r="AN185" i="44"/>
  <c r="AO185" i="44"/>
  <c r="AP185" i="44"/>
  <c r="AR185" i="44"/>
  <c r="AS185" i="44"/>
  <c r="F186" i="44"/>
  <c r="G186" i="44"/>
  <c r="H186" i="44"/>
  <c r="I186" i="44"/>
  <c r="K186" i="44"/>
  <c r="L186" i="44"/>
  <c r="M186" i="44"/>
  <c r="N186" i="44"/>
  <c r="P186" i="44"/>
  <c r="R186" i="44"/>
  <c r="S186" i="44"/>
  <c r="T186" i="44"/>
  <c r="U186" i="44"/>
  <c r="W186" i="44"/>
  <c r="X186" i="44"/>
  <c r="Y186" i="44"/>
  <c r="Z186" i="44"/>
  <c r="AD186" i="44"/>
  <c r="AE186" i="44"/>
  <c r="AF186" i="44"/>
  <c r="AG186" i="44"/>
  <c r="AI186" i="44"/>
  <c r="AJ186" i="44"/>
  <c r="AK186" i="44"/>
  <c r="AL186" i="44"/>
  <c r="AP186" i="44"/>
  <c r="AQ186" i="44"/>
  <c r="AR186" i="44"/>
  <c r="AS186" i="44"/>
  <c r="F187" i="44"/>
  <c r="G187" i="44"/>
  <c r="H187" i="44"/>
  <c r="I187" i="44"/>
  <c r="J187" i="44"/>
  <c r="M187" i="44"/>
  <c r="N187" i="44"/>
  <c r="P187" i="44"/>
  <c r="Q187" i="44"/>
  <c r="S187" i="44"/>
  <c r="T187" i="44"/>
  <c r="U187" i="44"/>
  <c r="V187" i="44"/>
  <c r="Y187" i="44"/>
  <c r="AB187" i="44"/>
  <c r="AC187" i="44"/>
  <c r="AE187" i="44"/>
  <c r="AF187" i="44"/>
  <c r="AG187" i="44"/>
  <c r="AH187" i="44"/>
  <c r="AI187" i="44"/>
  <c r="AK187" i="44"/>
  <c r="AL187" i="44"/>
  <c r="AO187" i="44"/>
  <c r="AQ187" i="44"/>
  <c r="AR187" i="44"/>
  <c r="AS187" i="44"/>
  <c r="F188" i="44"/>
  <c r="H188" i="44"/>
  <c r="J188" i="44"/>
  <c r="K188" i="44"/>
  <c r="L188" i="44"/>
  <c r="M188" i="44"/>
  <c r="O188" i="44"/>
  <c r="P188" i="44"/>
  <c r="Q188" i="44"/>
  <c r="R188" i="44"/>
  <c r="V188" i="44"/>
  <c r="W188" i="44"/>
  <c r="X188" i="44"/>
  <c r="Y188" i="44"/>
  <c r="AA188" i="44"/>
  <c r="AB188" i="44"/>
  <c r="AC188" i="44"/>
  <c r="AD188" i="44"/>
  <c r="AE188" i="44"/>
  <c r="AH188" i="44"/>
  <c r="AI188" i="44"/>
  <c r="AJ188" i="44"/>
  <c r="AK188" i="44"/>
  <c r="AM188" i="44"/>
  <c r="AN188" i="44"/>
  <c r="AO188" i="44"/>
  <c r="AP188" i="44"/>
  <c r="AR188" i="44"/>
  <c r="F189" i="44"/>
  <c r="G189" i="44"/>
  <c r="H189" i="44"/>
  <c r="I189" i="44"/>
  <c r="K189" i="44"/>
  <c r="L189" i="44"/>
  <c r="M189" i="44"/>
  <c r="N189" i="44"/>
  <c r="Q189" i="44"/>
  <c r="R189" i="44"/>
  <c r="S189" i="44"/>
  <c r="U189" i="44"/>
  <c r="W189" i="44"/>
  <c r="X189" i="44"/>
  <c r="Y189" i="44"/>
  <c r="Z189" i="44"/>
  <c r="AC189" i="44"/>
  <c r="AD189" i="44"/>
  <c r="AE189" i="44"/>
  <c r="AF189" i="44"/>
  <c r="AG189" i="44"/>
  <c r="AI189" i="44"/>
  <c r="AJ189" i="44"/>
  <c r="AK189" i="44"/>
  <c r="AL189" i="44"/>
  <c r="AO189" i="44"/>
  <c r="AR189" i="44"/>
  <c r="AS189" i="44"/>
  <c r="G190" i="44"/>
  <c r="H190" i="44"/>
  <c r="I190" i="44"/>
  <c r="J190" i="44"/>
  <c r="M190" i="44"/>
  <c r="N190" i="44"/>
  <c r="O190" i="44"/>
  <c r="Q190" i="44"/>
  <c r="S190" i="44"/>
  <c r="T190" i="44"/>
  <c r="U190" i="44"/>
  <c r="V190" i="44"/>
  <c r="Y190" i="44"/>
  <c r="Z190" i="44"/>
  <c r="AA190" i="44"/>
  <c r="AB190" i="44"/>
  <c r="AC190" i="44"/>
  <c r="AE190" i="44"/>
  <c r="AF190" i="44"/>
  <c r="AG190" i="44"/>
  <c r="AH190" i="44"/>
  <c r="AK190" i="44"/>
  <c r="AL190" i="44"/>
  <c r="AM190" i="44"/>
  <c r="AN190" i="44"/>
  <c r="AO190" i="44"/>
  <c r="AQ190" i="44"/>
  <c r="AR190" i="44"/>
  <c r="AS190" i="44"/>
  <c r="G191" i="44"/>
  <c r="H191" i="44"/>
  <c r="I191" i="44"/>
  <c r="J191" i="44"/>
  <c r="K191" i="44"/>
  <c r="M191" i="44"/>
  <c r="N191" i="44"/>
  <c r="O191" i="44"/>
  <c r="P191" i="44"/>
  <c r="T191" i="44"/>
  <c r="U191" i="44"/>
  <c r="V191" i="44"/>
  <c r="W191" i="44"/>
  <c r="X191" i="44"/>
  <c r="Y191" i="44"/>
  <c r="Z191" i="44"/>
  <c r="AA191" i="44"/>
  <c r="AB191" i="44"/>
  <c r="AE191" i="44"/>
  <c r="AF191" i="44"/>
  <c r="AG191" i="44"/>
  <c r="AI191" i="44"/>
  <c r="AJ191" i="44"/>
  <c r="AK191" i="44"/>
  <c r="AL191" i="44"/>
  <c r="AM191" i="44"/>
  <c r="AN191" i="44"/>
  <c r="AR191" i="44"/>
  <c r="AS191" i="44"/>
  <c r="F192" i="44"/>
  <c r="J192" i="44"/>
  <c r="K192" i="44"/>
  <c r="L192" i="44"/>
  <c r="N192" i="44"/>
  <c r="O192" i="44"/>
  <c r="P192" i="44"/>
  <c r="Q192" i="44"/>
  <c r="R192" i="44"/>
  <c r="S192" i="44"/>
  <c r="V192" i="44"/>
  <c r="W192" i="44"/>
  <c r="X192" i="44"/>
  <c r="Z192" i="44"/>
  <c r="AB192" i="44"/>
  <c r="AC192" i="44"/>
  <c r="AD192" i="44"/>
  <c r="AE192" i="44"/>
  <c r="AF192" i="44"/>
  <c r="AH192" i="44"/>
  <c r="AI192" i="44"/>
  <c r="AJ192" i="44"/>
  <c r="AL192" i="44"/>
  <c r="AN192" i="44"/>
  <c r="AO192" i="44"/>
  <c r="AP192" i="44"/>
  <c r="AQ192" i="44"/>
  <c r="AR192" i="44"/>
  <c r="AS192" i="44"/>
  <c r="F193" i="44"/>
  <c r="G193" i="44"/>
  <c r="H193" i="44"/>
  <c r="I193" i="44"/>
  <c r="J193" i="44"/>
  <c r="L193" i="44"/>
  <c r="M193" i="44"/>
  <c r="N193" i="44"/>
  <c r="O193" i="44"/>
  <c r="P193" i="44"/>
  <c r="Q193" i="44"/>
  <c r="R193" i="44"/>
  <c r="S193" i="44"/>
  <c r="T193" i="44"/>
  <c r="U193" i="44"/>
  <c r="V193" i="44"/>
  <c r="X193" i="44"/>
  <c r="Y193" i="44"/>
  <c r="Z193" i="44"/>
  <c r="AA193" i="44"/>
  <c r="AB193" i="44"/>
  <c r="AC193" i="44"/>
  <c r="AD193" i="44"/>
  <c r="AE193" i="44"/>
  <c r="AF193" i="44"/>
  <c r="AG193" i="44"/>
  <c r="AH193" i="44"/>
  <c r="AJ193" i="44"/>
  <c r="AK193" i="44"/>
  <c r="AL193" i="44"/>
  <c r="AM193" i="44"/>
  <c r="AN193" i="44"/>
  <c r="AO193" i="44"/>
  <c r="AP193" i="44"/>
  <c r="AQ193" i="44"/>
  <c r="AR193" i="44"/>
  <c r="AS193" i="44"/>
  <c r="F194" i="44"/>
  <c r="H194" i="44"/>
  <c r="J194" i="44"/>
  <c r="K194" i="44"/>
  <c r="L194" i="44"/>
  <c r="M194" i="44"/>
  <c r="N194" i="44"/>
  <c r="O194" i="44"/>
  <c r="P194" i="44"/>
  <c r="Q194" i="44"/>
  <c r="R194" i="44"/>
  <c r="S194" i="44"/>
  <c r="T194" i="44"/>
  <c r="V194" i="44"/>
  <c r="W194" i="44"/>
  <c r="X194" i="44"/>
  <c r="Y194" i="44"/>
  <c r="Z194" i="44"/>
  <c r="AA194" i="44"/>
  <c r="AB194" i="44"/>
  <c r="AC194" i="44"/>
  <c r="AD194" i="44"/>
  <c r="AF194" i="44"/>
  <c r="AH194" i="44"/>
  <c r="AI194" i="44"/>
  <c r="AJ194" i="44"/>
  <c r="AL194" i="44"/>
  <c r="AM194" i="44"/>
  <c r="AN194" i="44"/>
  <c r="AO194" i="44"/>
  <c r="AP194" i="44"/>
  <c r="AR194" i="44"/>
  <c r="F195" i="44"/>
  <c r="G195" i="44"/>
  <c r="H195" i="44"/>
  <c r="I195" i="44"/>
  <c r="J195" i="44"/>
  <c r="K195" i="44"/>
  <c r="L195" i="44"/>
  <c r="M195" i="44"/>
  <c r="Q195" i="44"/>
  <c r="R195" i="44"/>
  <c r="S195" i="44"/>
  <c r="T195" i="44"/>
  <c r="U195" i="44"/>
  <c r="V195" i="44"/>
  <c r="W195" i="44"/>
  <c r="X195" i="44"/>
  <c r="Y195" i="44"/>
  <c r="Z195" i="44"/>
  <c r="AC195" i="44"/>
  <c r="AE195" i="44"/>
  <c r="AF195" i="44"/>
  <c r="AG195" i="44"/>
  <c r="AH195" i="44"/>
  <c r="AI195" i="44"/>
  <c r="AJ195" i="44"/>
  <c r="AK195" i="44"/>
  <c r="AL195" i="44"/>
  <c r="AO195" i="44"/>
  <c r="AP195" i="44"/>
  <c r="AQ195" i="44"/>
  <c r="AS195" i="44"/>
  <c r="F196" i="44"/>
  <c r="G196" i="44"/>
  <c r="H196" i="44"/>
  <c r="I196" i="44"/>
  <c r="J196" i="44"/>
  <c r="M196" i="44"/>
  <c r="N196" i="44"/>
  <c r="O196" i="44"/>
  <c r="P196" i="44"/>
  <c r="Q196" i="44"/>
  <c r="R196" i="44"/>
  <c r="S196" i="44"/>
  <c r="T196" i="44"/>
  <c r="U196" i="44"/>
  <c r="V196" i="44"/>
  <c r="Y196" i="44"/>
  <c r="Z196" i="44"/>
  <c r="AA196" i="44"/>
  <c r="AC196" i="44"/>
  <c r="AD196" i="44"/>
  <c r="AE196" i="44"/>
  <c r="AF196" i="44"/>
  <c r="AG196" i="44"/>
  <c r="AH196" i="44"/>
  <c r="AK196" i="44"/>
  <c r="AL196" i="44"/>
  <c r="AM196" i="44"/>
  <c r="AN196" i="44"/>
  <c r="AO196" i="44"/>
  <c r="AP196" i="44"/>
  <c r="AQ196" i="44"/>
  <c r="AR196" i="44"/>
  <c r="AS196" i="44"/>
  <c r="I197" i="44"/>
  <c r="J197" i="44"/>
  <c r="K197" i="44"/>
  <c r="L197" i="44"/>
  <c r="M197" i="44"/>
  <c r="N197" i="44"/>
  <c r="O197" i="44"/>
  <c r="P197" i="44"/>
  <c r="U197" i="44"/>
  <c r="V197" i="44"/>
  <c r="X197" i="44"/>
  <c r="Y197" i="44"/>
  <c r="Z197" i="44"/>
  <c r="AA197" i="44"/>
  <c r="AB197" i="44"/>
  <c r="AG197" i="44"/>
  <c r="AH197" i="44"/>
  <c r="AI197" i="44"/>
  <c r="AK197" i="44"/>
  <c r="AL197" i="44"/>
  <c r="AM197" i="44"/>
  <c r="AN197" i="44"/>
  <c r="AQ197" i="44"/>
  <c r="AS197" i="44"/>
  <c r="F198" i="44"/>
  <c r="G198" i="44"/>
  <c r="I198" i="44"/>
  <c r="J198" i="44"/>
  <c r="K198" i="44"/>
  <c r="L198" i="44"/>
  <c r="P198" i="44"/>
  <c r="Q198" i="44"/>
  <c r="R198" i="44"/>
  <c r="S198" i="44"/>
  <c r="T198" i="44"/>
  <c r="U198" i="44"/>
  <c r="V198" i="44"/>
  <c r="W198" i="44"/>
  <c r="X198" i="44"/>
  <c r="AA198" i="44"/>
  <c r="AB198" i="44"/>
  <c r="AD198" i="44"/>
  <c r="AE198" i="44"/>
  <c r="AF198" i="44"/>
  <c r="AG198" i="44"/>
  <c r="AH198" i="44"/>
  <c r="AI198" i="44"/>
  <c r="AJ198" i="44"/>
  <c r="AN198" i="44"/>
  <c r="AO198" i="44"/>
  <c r="AP198" i="44"/>
  <c r="AS198" i="44"/>
  <c r="F199" i="44"/>
  <c r="G199" i="44"/>
  <c r="H199" i="44"/>
  <c r="I199" i="44"/>
  <c r="J199" i="44"/>
  <c r="K199" i="44"/>
  <c r="L199" i="44"/>
  <c r="M199" i="44"/>
  <c r="N199" i="44"/>
  <c r="P199" i="44"/>
  <c r="Q199" i="44"/>
  <c r="R199" i="44"/>
  <c r="S199" i="44"/>
  <c r="T199" i="44"/>
  <c r="U199" i="44"/>
  <c r="V199" i="44"/>
  <c r="W199" i="44"/>
  <c r="X199" i="44"/>
  <c r="Y199" i="44"/>
  <c r="Z199" i="44"/>
  <c r="AB199" i="44"/>
  <c r="AC199" i="44"/>
  <c r="AD199" i="44"/>
  <c r="AE199" i="44"/>
  <c r="AF199" i="44"/>
  <c r="AG199" i="44"/>
  <c r="AH199" i="44"/>
  <c r="AI199" i="44"/>
  <c r="AJ199" i="44"/>
  <c r="AK199" i="44"/>
  <c r="AL199" i="44"/>
  <c r="AO199" i="44"/>
  <c r="AP199" i="44"/>
  <c r="AQ199" i="44"/>
  <c r="AR199" i="44"/>
  <c r="AS199" i="44"/>
  <c r="G200" i="44"/>
  <c r="H200" i="44"/>
  <c r="I200" i="44"/>
  <c r="J200" i="44"/>
  <c r="L200" i="44"/>
  <c r="M200" i="44"/>
  <c r="N200" i="44"/>
  <c r="O200" i="44"/>
  <c r="P200" i="44"/>
  <c r="S200" i="44"/>
  <c r="T200" i="44"/>
  <c r="U200" i="44"/>
  <c r="V200" i="44"/>
  <c r="W200" i="44"/>
  <c r="X200" i="44"/>
  <c r="Y200" i="44"/>
  <c r="Z200" i="44"/>
  <c r="AA200" i="44"/>
  <c r="AB200" i="44"/>
  <c r="AE200" i="44"/>
  <c r="AF200" i="44"/>
  <c r="AG200" i="44"/>
  <c r="AH200" i="44"/>
  <c r="AI200" i="44"/>
  <c r="AJ200" i="44"/>
  <c r="AK200" i="44"/>
  <c r="AL200" i="44"/>
  <c r="AM200" i="44"/>
  <c r="AN200" i="44"/>
  <c r="AP200" i="44"/>
  <c r="AQ200" i="44"/>
  <c r="AR200" i="44"/>
  <c r="AS200" i="44"/>
  <c r="F201" i="44"/>
  <c r="G201" i="44"/>
  <c r="H201" i="44"/>
  <c r="I201" i="44"/>
  <c r="J201" i="44"/>
  <c r="K201" i="44"/>
  <c r="L201" i="44"/>
  <c r="M201" i="44"/>
  <c r="N201" i="44"/>
  <c r="O201" i="44"/>
  <c r="P201" i="44"/>
  <c r="Q201" i="44"/>
  <c r="R201" i="44"/>
  <c r="S201" i="44"/>
  <c r="T201" i="44"/>
  <c r="U201" i="44"/>
  <c r="V201" i="44"/>
  <c r="W201" i="44"/>
  <c r="X201" i="44"/>
  <c r="Y201" i="44"/>
  <c r="Z201" i="44"/>
  <c r="AA201" i="44"/>
  <c r="AB201" i="44"/>
  <c r="AC201" i="44"/>
  <c r="AD201" i="44"/>
  <c r="AE201" i="44"/>
  <c r="AF201" i="44"/>
  <c r="AG201" i="44"/>
  <c r="AH201" i="44"/>
  <c r="AI201" i="44"/>
  <c r="AJ201" i="44"/>
  <c r="AK201" i="44"/>
  <c r="AL201" i="44"/>
  <c r="AM201" i="44"/>
  <c r="AN201" i="44"/>
  <c r="AO201" i="44"/>
  <c r="AP201" i="44"/>
  <c r="AQ201" i="44"/>
  <c r="AR201" i="44"/>
  <c r="AS201" i="44"/>
  <c r="F202" i="44"/>
  <c r="G202" i="44"/>
  <c r="H202" i="44"/>
  <c r="I202" i="44"/>
  <c r="J202" i="44"/>
  <c r="K202" i="44"/>
  <c r="L202" i="44"/>
  <c r="M202" i="44"/>
  <c r="N202" i="44"/>
  <c r="O202" i="44"/>
  <c r="P202" i="44"/>
  <c r="Q202" i="44"/>
  <c r="R202" i="44"/>
  <c r="S202" i="44"/>
  <c r="T202" i="44"/>
  <c r="U202" i="44"/>
  <c r="V202" i="44"/>
  <c r="W202" i="44"/>
  <c r="X202" i="44"/>
  <c r="Y202" i="44"/>
  <c r="Z202" i="44"/>
  <c r="AA202" i="44"/>
  <c r="AB202" i="44"/>
  <c r="AC202" i="44"/>
  <c r="AD202" i="44"/>
  <c r="AE202" i="44"/>
  <c r="AF202" i="44"/>
  <c r="AG202" i="44"/>
  <c r="AH202" i="44"/>
  <c r="AI202" i="44"/>
  <c r="AJ202" i="44"/>
  <c r="AK202" i="44"/>
  <c r="AL202" i="44"/>
  <c r="AM202" i="44"/>
  <c r="AN202" i="44"/>
  <c r="AO202" i="44"/>
  <c r="AP202" i="44"/>
  <c r="AQ202" i="44"/>
  <c r="AR202" i="44"/>
  <c r="AS202" i="44"/>
  <c r="G203" i="44"/>
  <c r="H203" i="44"/>
  <c r="I203" i="44"/>
  <c r="J203" i="44"/>
  <c r="K203" i="44"/>
  <c r="L203" i="44"/>
  <c r="M203" i="44"/>
  <c r="N203" i="44"/>
  <c r="O203" i="44"/>
  <c r="P203" i="44"/>
  <c r="Q203" i="44"/>
  <c r="S203" i="44"/>
  <c r="T203" i="44"/>
  <c r="U203" i="44"/>
  <c r="V203" i="44"/>
  <c r="W203" i="44"/>
  <c r="X203" i="44"/>
  <c r="Y203" i="44"/>
  <c r="Z203" i="44"/>
  <c r="AA203" i="44"/>
  <c r="AB203" i="44"/>
  <c r="AC203" i="44"/>
  <c r="AE203" i="44"/>
  <c r="AF203" i="44"/>
  <c r="AG203" i="44"/>
  <c r="AH203" i="44"/>
  <c r="AI203" i="44"/>
  <c r="AJ203" i="44"/>
  <c r="AK203" i="44"/>
  <c r="AL203" i="44"/>
  <c r="AM203" i="44"/>
  <c r="AN203" i="44"/>
  <c r="AO203" i="44"/>
  <c r="AQ203" i="44"/>
  <c r="AR203" i="44"/>
  <c r="AS203" i="44"/>
  <c r="F204" i="44"/>
  <c r="G204" i="44"/>
  <c r="I204" i="44"/>
  <c r="J204" i="44"/>
  <c r="K204" i="44"/>
  <c r="L204" i="44"/>
  <c r="O204" i="44"/>
  <c r="P204" i="44"/>
  <c r="Q204" i="44"/>
  <c r="R204" i="44"/>
  <c r="S204" i="44"/>
  <c r="T204" i="44"/>
  <c r="U204" i="44"/>
  <c r="V204" i="44"/>
  <c r="W204" i="44"/>
  <c r="X204" i="44"/>
  <c r="AA204" i="44"/>
  <c r="AB204" i="44"/>
  <c r="AC204" i="44"/>
  <c r="AD204" i="44"/>
  <c r="AE204" i="44"/>
  <c r="AG204" i="44"/>
  <c r="AH204" i="44"/>
  <c r="AI204" i="44"/>
  <c r="AJ204" i="44"/>
  <c r="AM204" i="44"/>
  <c r="AN204" i="44"/>
  <c r="AO204" i="44"/>
  <c r="AP204" i="44"/>
  <c r="AQ204" i="44"/>
  <c r="AR204" i="44"/>
  <c r="AS204" i="44"/>
  <c r="F205" i="44"/>
  <c r="G205" i="44"/>
  <c r="H205" i="44"/>
  <c r="K205" i="44"/>
  <c r="L205" i="44"/>
  <c r="M205" i="44"/>
  <c r="N205" i="44"/>
  <c r="O205" i="44"/>
  <c r="P205" i="44"/>
  <c r="Q205" i="44"/>
  <c r="R205" i="44"/>
  <c r="S205" i="44"/>
  <c r="T205" i="44"/>
  <c r="V205" i="44"/>
  <c r="W205" i="44"/>
  <c r="X205" i="44"/>
  <c r="Y205" i="44"/>
  <c r="Z205" i="44"/>
  <c r="AA205" i="44"/>
  <c r="AB205" i="44"/>
  <c r="AC205" i="44"/>
  <c r="AD205" i="44"/>
  <c r="AE205" i="44"/>
  <c r="AF205" i="44"/>
  <c r="AI205" i="44"/>
  <c r="AJ205" i="44"/>
  <c r="AK205" i="44"/>
  <c r="AL205" i="44"/>
  <c r="AM205" i="44"/>
  <c r="AN205" i="44"/>
  <c r="AO205" i="44"/>
  <c r="AP205" i="44"/>
  <c r="AQ205" i="44"/>
  <c r="AR205" i="44"/>
  <c r="G206" i="44"/>
  <c r="H206" i="44"/>
  <c r="I206" i="44"/>
  <c r="J206" i="44"/>
  <c r="K206" i="44"/>
  <c r="L206" i="44"/>
  <c r="M206" i="44"/>
  <c r="N206" i="44"/>
  <c r="O206" i="44"/>
  <c r="P206" i="44"/>
  <c r="S206" i="44"/>
  <c r="T206" i="44"/>
  <c r="U206" i="44"/>
  <c r="V206" i="44"/>
  <c r="W206" i="44"/>
  <c r="X206" i="44"/>
  <c r="Y206" i="44"/>
  <c r="Z206" i="44"/>
  <c r="AA206" i="44"/>
  <c r="AB206" i="44"/>
  <c r="AD206" i="44"/>
  <c r="AE206" i="44"/>
  <c r="AF206" i="44"/>
  <c r="AG206" i="44"/>
  <c r="AH206" i="44"/>
  <c r="AK206" i="44"/>
  <c r="AL206" i="44"/>
  <c r="AM206" i="44"/>
  <c r="AN206" i="44"/>
  <c r="AP206" i="44"/>
  <c r="AQ206" i="44"/>
  <c r="AR206" i="44"/>
  <c r="AS206" i="44"/>
  <c r="F207" i="44"/>
  <c r="G207" i="44"/>
  <c r="J207" i="44"/>
  <c r="K207" i="44"/>
  <c r="L207" i="44"/>
  <c r="M207" i="44"/>
  <c r="N207" i="44"/>
  <c r="O207" i="44"/>
  <c r="P207" i="44"/>
  <c r="Q207" i="44"/>
  <c r="R207" i="44"/>
  <c r="S207" i="44"/>
  <c r="T207" i="44"/>
  <c r="V207" i="44"/>
  <c r="W207" i="44"/>
  <c r="X207" i="44"/>
  <c r="Y207" i="44"/>
  <c r="Z207" i="44"/>
  <c r="AA207" i="44"/>
  <c r="AB207" i="44"/>
  <c r="AC207" i="44"/>
  <c r="AD207" i="44"/>
  <c r="AE207" i="44"/>
  <c r="AF207" i="44"/>
  <c r="AH207" i="44"/>
  <c r="AI207" i="44"/>
  <c r="AJ207" i="44"/>
  <c r="AK207" i="44"/>
  <c r="AM207" i="44"/>
  <c r="AN207" i="44"/>
  <c r="AO207" i="44"/>
  <c r="AP207" i="44"/>
  <c r="AQ207" i="44"/>
  <c r="F208" i="44"/>
  <c r="G208" i="44"/>
  <c r="H208" i="44"/>
  <c r="I208" i="44"/>
  <c r="K208" i="44"/>
  <c r="L208" i="44"/>
  <c r="M208" i="44"/>
  <c r="N208" i="44"/>
  <c r="O208" i="44"/>
  <c r="Q208" i="44"/>
  <c r="R208" i="44"/>
  <c r="S208" i="44"/>
  <c r="T208" i="44"/>
  <c r="U208" i="44"/>
  <c r="W208" i="44"/>
  <c r="X208" i="44"/>
  <c r="Y208" i="44"/>
  <c r="Z208" i="44"/>
  <c r="AA208" i="44"/>
  <c r="AC208" i="44"/>
  <c r="AD208" i="44"/>
  <c r="AE208" i="44"/>
  <c r="AF208" i="44"/>
  <c r="AG208" i="44"/>
  <c r="AI208" i="44"/>
  <c r="AJ208" i="44"/>
  <c r="AK208" i="44"/>
  <c r="AL208" i="44"/>
  <c r="AM208" i="44"/>
  <c r="AO208" i="44"/>
  <c r="AP208" i="44"/>
  <c r="AQ208" i="44"/>
  <c r="AR208" i="44"/>
  <c r="AS208" i="44"/>
  <c r="G209" i="44"/>
  <c r="H209" i="44"/>
  <c r="I209" i="44"/>
  <c r="J209" i="44"/>
  <c r="K209" i="44"/>
  <c r="M209" i="44"/>
  <c r="N209" i="44"/>
  <c r="P209" i="44"/>
  <c r="Q209" i="44"/>
  <c r="S209" i="44"/>
  <c r="T209" i="44"/>
  <c r="U209" i="44"/>
  <c r="V209" i="44"/>
  <c r="W209" i="44"/>
  <c r="Y209" i="44"/>
  <c r="Z209" i="44"/>
  <c r="AA209" i="44"/>
  <c r="AB209" i="44"/>
  <c r="AC209" i="44"/>
  <c r="AE209" i="44"/>
  <c r="AF209" i="44"/>
  <c r="AG209" i="44"/>
  <c r="AH209" i="44"/>
  <c r="AI209" i="44"/>
  <c r="AK209" i="44"/>
  <c r="AL209" i="44"/>
  <c r="AN209" i="44"/>
  <c r="AO209" i="44"/>
  <c r="AP209" i="44"/>
  <c r="AQ209" i="44"/>
  <c r="AR209" i="44"/>
  <c r="AS209" i="44"/>
  <c r="F210" i="44"/>
  <c r="I210" i="44"/>
  <c r="J210" i="44"/>
  <c r="K210" i="44"/>
  <c r="L210" i="44"/>
  <c r="M210" i="44"/>
  <c r="N210" i="44"/>
  <c r="O210" i="44"/>
  <c r="P210" i="44"/>
  <c r="Q210" i="44"/>
  <c r="R210" i="44"/>
  <c r="U210" i="44"/>
  <c r="V210" i="44"/>
  <c r="W210" i="44"/>
  <c r="X210" i="44"/>
  <c r="Y210" i="44"/>
  <c r="Z210" i="44"/>
  <c r="AA210" i="44"/>
  <c r="AB210" i="44"/>
  <c r="AC210" i="44"/>
  <c r="AD210" i="44"/>
  <c r="AG210" i="44"/>
  <c r="AH210" i="44"/>
  <c r="AI210" i="44"/>
  <c r="AJ210" i="44"/>
  <c r="AK210" i="44"/>
  <c r="AL210" i="44"/>
  <c r="AM210" i="44"/>
  <c r="AN210" i="44"/>
  <c r="AO210" i="44"/>
  <c r="AP210" i="44"/>
  <c r="AS210" i="44"/>
  <c r="F211" i="44"/>
  <c r="G211" i="44"/>
  <c r="H211" i="44"/>
  <c r="I211" i="44"/>
  <c r="J211" i="44"/>
  <c r="K211" i="44"/>
  <c r="L211" i="44"/>
  <c r="M211" i="44"/>
  <c r="N211" i="44"/>
  <c r="Q211" i="44"/>
  <c r="R211" i="44"/>
  <c r="S211" i="44"/>
  <c r="T211" i="44"/>
  <c r="U211" i="44"/>
  <c r="V211" i="44"/>
  <c r="W211" i="44"/>
  <c r="X211" i="44"/>
  <c r="Y211" i="44"/>
  <c r="Z211" i="44"/>
  <c r="AB211" i="44"/>
  <c r="AC211" i="44"/>
  <c r="AD211" i="44"/>
  <c r="AE211" i="44"/>
  <c r="AF211" i="44"/>
  <c r="AG211" i="44"/>
  <c r="AH211" i="44"/>
  <c r="AI211" i="44"/>
  <c r="AJ211" i="44"/>
  <c r="AK211" i="44"/>
  <c r="AL211" i="44"/>
  <c r="AN211" i="44"/>
  <c r="AO211" i="44"/>
  <c r="AP211" i="44"/>
  <c r="AQ211" i="44"/>
  <c r="AR211" i="44"/>
  <c r="AS211" i="44"/>
  <c r="F212" i="44"/>
  <c r="G212" i="44"/>
  <c r="H212" i="44"/>
  <c r="I212" i="44"/>
  <c r="J212" i="44"/>
  <c r="K212" i="44"/>
  <c r="L212" i="44"/>
  <c r="M212" i="44"/>
  <c r="N212" i="44"/>
  <c r="O212" i="44"/>
  <c r="P212" i="44"/>
  <c r="Q212" i="44"/>
  <c r="R212" i="44"/>
  <c r="S212" i="44"/>
  <c r="T212" i="44"/>
  <c r="U212" i="44"/>
  <c r="V212" i="44"/>
  <c r="W212" i="44"/>
  <c r="X212" i="44"/>
  <c r="Y212" i="44"/>
  <c r="Z212" i="44"/>
  <c r="AA212" i="44"/>
  <c r="AB212" i="44"/>
  <c r="AC212" i="44"/>
  <c r="AD212" i="44"/>
  <c r="AE212" i="44"/>
  <c r="AF212" i="44"/>
  <c r="AG212" i="44"/>
  <c r="AH212" i="44"/>
  <c r="AI212" i="44"/>
  <c r="AJ212" i="44"/>
  <c r="AK212" i="44"/>
  <c r="AL212" i="44"/>
  <c r="AM212" i="44"/>
  <c r="AN212" i="44"/>
  <c r="AO212" i="44"/>
  <c r="AP212" i="44"/>
  <c r="AQ212" i="44"/>
  <c r="AR212" i="44"/>
  <c r="AS212" i="44"/>
  <c r="F213" i="44"/>
  <c r="G213" i="44"/>
  <c r="H213" i="44"/>
  <c r="I213" i="44"/>
  <c r="J213" i="44"/>
  <c r="K213" i="44"/>
  <c r="L213" i="44"/>
  <c r="M213" i="44"/>
  <c r="N213" i="44"/>
  <c r="O213" i="44"/>
  <c r="P213" i="44"/>
  <c r="Q213" i="44"/>
  <c r="R213" i="44"/>
  <c r="S213" i="44"/>
  <c r="T213" i="44"/>
  <c r="U213" i="44"/>
  <c r="V213" i="44"/>
  <c r="W213" i="44"/>
  <c r="X213" i="44"/>
  <c r="Y213" i="44"/>
  <c r="Z213" i="44"/>
  <c r="AA213" i="44"/>
  <c r="AB213" i="44"/>
  <c r="AC213" i="44"/>
  <c r="AD213" i="44"/>
  <c r="AE213" i="44"/>
  <c r="AF213" i="44"/>
  <c r="AG213" i="44"/>
  <c r="AH213" i="44"/>
  <c r="AI213" i="44"/>
  <c r="AJ213" i="44"/>
  <c r="AK213" i="44"/>
  <c r="AL213" i="44"/>
  <c r="AM213" i="44"/>
  <c r="AN213" i="44"/>
  <c r="AO213" i="44"/>
  <c r="AP213" i="44"/>
  <c r="AQ213" i="44"/>
  <c r="AR213" i="44"/>
  <c r="AS213" i="44"/>
  <c r="F214" i="44"/>
  <c r="G214" i="44"/>
  <c r="H214" i="44"/>
  <c r="I214" i="44"/>
  <c r="J214" i="44"/>
  <c r="K214" i="44"/>
  <c r="L214" i="44"/>
  <c r="M214" i="44"/>
  <c r="N214" i="44"/>
  <c r="O214" i="44"/>
  <c r="P214" i="44"/>
  <c r="Q214" i="44"/>
  <c r="R214" i="44"/>
  <c r="S214" i="44"/>
  <c r="T214" i="44"/>
  <c r="U214" i="44"/>
  <c r="V214" i="44"/>
  <c r="W214" i="44"/>
  <c r="X214" i="44"/>
  <c r="Y214" i="44"/>
  <c r="Z214" i="44"/>
  <c r="AA214" i="44"/>
  <c r="AB214" i="44"/>
  <c r="AC214" i="44"/>
  <c r="AD214" i="44"/>
  <c r="AE214" i="44"/>
  <c r="AF214" i="44"/>
  <c r="AG214" i="44"/>
  <c r="AH214" i="44"/>
  <c r="AI214" i="44"/>
  <c r="AJ214" i="44"/>
  <c r="AK214" i="44"/>
  <c r="AL214" i="44"/>
  <c r="AM214" i="44"/>
  <c r="AN214" i="44"/>
  <c r="AO214" i="44"/>
  <c r="AP214" i="44"/>
  <c r="AQ214" i="44"/>
  <c r="AR214" i="44"/>
  <c r="AS214" i="44"/>
  <c r="F215" i="44"/>
  <c r="G215" i="44"/>
  <c r="H215" i="44"/>
  <c r="I215" i="44"/>
  <c r="J215" i="44"/>
  <c r="K215" i="44"/>
  <c r="L215" i="44"/>
  <c r="M215" i="44"/>
  <c r="N215" i="44"/>
  <c r="O215" i="44"/>
  <c r="P215" i="44"/>
  <c r="Q215" i="44"/>
  <c r="R215" i="44"/>
  <c r="S215" i="44"/>
  <c r="T215" i="44"/>
  <c r="U215" i="44"/>
  <c r="V215" i="44"/>
  <c r="W215" i="44"/>
  <c r="X215" i="44"/>
  <c r="Y215" i="44"/>
  <c r="Z215" i="44"/>
  <c r="AA215" i="44"/>
  <c r="AB215" i="44"/>
  <c r="AC215" i="44"/>
  <c r="AD215" i="44"/>
  <c r="AE215" i="44"/>
  <c r="AF215" i="44"/>
  <c r="AG215" i="44"/>
  <c r="AH215" i="44"/>
  <c r="AI215" i="44"/>
  <c r="AJ215" i="44"/>
  <c r="AK215" i="44"/>
  <c r="AL215" i="44"/>
  <c r="AM215" i="44"/>
  <c r="AO215" i="44"/>
  <c r="AP215" i="44"/>
  <c r="AQ215" i="44"/>
  <c r="AR215" i="44"/>
  <c r="AS215" i="44"/>
  <c r="F216" i="44"/>
  <c r="G216" i="44"/>
  <c r="H216" i="44"/>
  <c r="J216" i="44"/>
  <c r="K216" i="44"/>
  <c r="M216" i="44"/>
  <c r="N216" i="44"/>
  <c r="O216" i="44"/>
  <c r="P216" i="44"/>
  <c r="Q216" i="44"/>
  <c r="R216" i="44"/>
  <c r="S216" i="44"/>
  <c r="V216" i="44"/>
  <c r="W216" i="44"/>
  <c r="Y216" i="44"/>
  <c r="Z216" i="44"/>
  <c r="AA216" i="44"/>
  <c r="AB216" i="44"/>
  <c r="AC216" i="44"/>
  <c r="AD216" i="44"/>
  <c r="AE216" i="44"/>
  <c r="AH216" i="44"/>
  <c r="AI216" i="44"/>
  <c r="AK216" i="44"/>
  <c r="AL216" i="44"/>
  <c r="AM216" i="44"/>
  <c r="AN216" i="44"/>
  <c r="AO216" i="44"/>
  <c r="AP216" i="44"/>
  <c r="AQ216" i="44"/>
  <c r="AR216" i="44"/>
  <c r="F217" i="44"/>
  <c r="G217" i="44"/>
  <c r="I217" i="44"/>
  <c r="J217" i="44"/>
  <c r="K217" i="44"/>
  <c r="L217" i="44"/>
  <c r="M217" i="44"/>
  <c r="N217" i="44"/>
  <c r="O217" i="44"/>
  <c r="P217" i="44"/>
  <c r="Q217" i="44"/>
  <c r="R217" i="44"/>
  <c r="S217" i="44"/>
  <c r="U217" i="44"/>
  <c r="V217" i="44"/>
  <c r="W217" i="44"/>
  <c r="X217" i="44"/>
  <c r="Y217" i="44"/>
  <c r="Z217" i="44"/>
  <c r="AA217" i="44"/>
  <c r="AB217" i="44"/>
  <c r="AC217" i="44"/>
  <c r="AD217" i="44"/>
  <c r="AE217" i="44"/>
  <c r="AG217" i="44"/>
  <c r="AH217" i="44"/>
  <c r="AI217" i="44"/>
  <c r="AJ217" i="44"/>
  <c r="AK217" i="44"/>
  <c r="AL217" i="44"/>
  <c r="AM217" i="44"/>
  <c r="AN217" i="44"/>
  <c r="AO217" i="44"/>
  <c r="AP217" i="44"/>
  <c r="AQ217" i="44"/>
  <c r="AS217" i="44"/>
  <c r="F218" i="44"/>
  <c r="G218" i="44"/>
  <c r="H218" i="44"/>
  <c r="I218" i="44"/>
  <c r="J218" i="44"/>
  <c r="K218" i="44"/>
  <c r="L218" i="44"/>
  <c r="M218" i="44"/>
  <c r="N218" i="44"/>
  <c r="O218" i="44"/>
  <c r="Q218" i="44"/>
  <c r="R218" i="44"/>
  <c r="S218" i="44"/>
  <c r="T218" i="44"/>
  <c r="U218" i="44"/>
  <c r="V218" i="44"/>
  <c r="W218" i="44"/>
  <c r="X218" i="44"/>
  <c r="Y218" i="44"/>
  <c r="Z218" i="44"/>
  <c r="AA218" i="44"/>
  <c r="AC218" i="44"/>
  <c r="AD218" i="44"/>
  <c r="AE218" i="44"/>
  <c r="AF218" i="44"/>
  <c r="AG218" i="44"/>
  <c r="AH218" i="44"/>
  <c r="AI218" i="44"/>
  <c r="AJ218" i="44"/>
  <c r="AK218" i="44"/>
  <c r="AL218" i="44"/>
  <c r="AM218" i="44"/>
  <c r="AO218" i="44"/>
  <c r="AP218" i="44"/>
  <c r="AQ218" i="44"/>
  <c r="AR218" i="44"/>
  <c r="AS218" i="44"/>
  <c r="F221" i="44"/>
  <c r="G221" i="44"/>
  <c r="H221" i="44"/>
  <c r="I221" i="44"/>
  <c r="R221" i="44"/>
  <c r="T221" i="44"/>
  <c r="X221" i="44"/>
  <c r="AC221" i="44"/>
  <c r="AF221" i="44"/>
  <c r="AN221" i="44"/>
  <c r="AQ221" i="44"/>
  <c r="AR221" i="44"/>
  <c r="K222" i="44"/>
  <c r="M222" i="44"/>
  <c r="Q222" i="44"/>
  <c r="R222" i="44"/>
  <c r="T222" i="44"/>
  <c r="U222" i="44"/>
  <c r="V222" i="44"/>
  <c r="W222" i="44"/>
  <c r="AB222" i="44"/>
  <c r="AC222" i="44"/>
  <c r="AE222" i="44"/>
  <c r="AF222" i="44"/>
  <c r="AH222" i="44"/>
  <c r="AI222" i="44"/>
  <c r="AL222" i="44"/>
  <c r="AN222" i="44"/>
  <c r="AS222" i="44"/>
  <c r="G223" i="44"/>
  <c r="H223" i="44"/>
  <c r="M223" i="44"/>
  <c r="N223" i="44"/>
  <c r="O223" i="44"/>
  <c r="R223" i="44"/>
  <c r="V223" i="44"/>
  <c r="W223" i="44"/>
  <c r="Z223" i="44"/>
  <c r="AD223" i="44"/>
  <c r="AE223" i="44"/>
  <c r="AF223" i="44"/>
  <c r="AH223" i="44"/>
  <c r="AK223" i="44"/>
  <c r="AP223" i="44"/>
  <c r="H224" i="44"/>
  <c r="I224" i="44"/>
  <c r="K224" i="44"/>
  <c r="L224" i="44"/>
  <c r="M224" i="44"/>
  <c r="O224" i="44"/>
  <c r="P224" i="44"/>
  <c r="S224" i="44"/>
  <c r="T224" i="44"/>
  <c r="V224" i="44"/>
  <c r="W224" i="44"/>
  <c r="AB224" i="44"/>
  <c r="AC224" i="44"/>
  <c r="AE224" i="44"/>
  <c r="AF224" i="44"/>
  <c r="AG224" i="44"/>
  <c r="AH224" i="44"/>
  <c r="AI224" i="44"/>
  <c r="AK224" i="44"/>
  <c r="AP224" i="44"/>
  <c r="AQ224" i="44"/>
  <c r="AR224" i="44"/>
  <c r="AS224" i="44"/>
  <c r="F225" i="44"/>
  <c r="H225" i="44"/>
  <c r="K225" i="44"/>
  <c r="R225" i="44"/>
  <c r="S225" i="44"/>
  <c r="X225" i="44"/>
  <c r="Z225" i="44"/>
  <c r="AC225" i="44"/>
  <c r="AI225" i="44"/>
  <c r="AJ225" i="44"/>
  <c r="AK225" i="44"/>
  <c r="AL225" i="44"/>
  <c r="AM225" i="44"/>
  <c r="AO225" i="44"/>
  <c r="AQ225" i="44"/>
  <c r="AR225" i="44"/>
  <c r="AS225" i="44"/>
  <c r="L226" i="44"/>
  <c r="P226" i="44"/>
  <c r="Q226" i="44"/>
  <c r="R226" i="44"/>
  <c r="S226" i="44"/>
  <c r="T226" i="44"/>
  <c r="X226" i="44"/>
  <c r="Y226" i="44"/>
  <c r="AA226" i="44"/>
  <c r="AD226" i="44"/>
  <c r="AE226" i="44"/>
  <c r="AF226" i="44"/>
  <c r="AK226" i="44"/>
  <c r="AN226" i="44"/>
  <c r="F227" i="44"/>
  <c r="H227" i="44"/>
  <c r="L227" i="44"/>
  <c r="M227" i="44"/>
  <c r="Q227" i="44"/>
  <c r="R227" i="44"/>
  <c r="T227" i="44"/>
  <c r="W227" i="44"/>
  <c r="Y227" i="44"/>
  <c r="Z227" i="44"/>
  <c r="AC227" i="44"/>
  <c r="AD227" i="44"/>
  <c r="AH227" i="44"/>
  <c r="AI227" i="44"/>
  <c r="AJ227" i="44"/>
  <c r="AL227" i="44"/>
  <c r="AP227" i="44"/>
  <c r="AQ227" i="44"/>
  <c r="AR227" i="44"/>
  <c r="K77" i="12" l="1"/>
  <c r="J83" i="12"/>
  <c r="K221" i="44"/>
  <c r="K172" i="44"/>
  <c r="S221" i="44"/>
  <c r="S172" i="44"/>
  <c r="J173" i="44"/>
  <c r="J222" i="44"/>
  <c r="AD222" i="44"/>
  <c r="AD173" i="44"/>
  <c r="N226" i="44"/>
  <c r="N177" i="44"/>
  <c r="Z177" i="44"/>
  <c r="Z226" i="44"/>
  <c r="AA227" i="44"/>
  <c r="AA178" i="44"/>
  <c r="S178" i="44"/>
  <c r="S227" i="44"/>
  <c r="Z222" i="44"/>
  <c r="AO223" i="44"/>
  <c r="AM222" i="44"/>
  <c r="AN218" i="44"/>
  <c r="P218" i="44"/>
  <c r="AF217" i="44"/>
  <c r="R209" i="44"/>
  <c r="AQ188" i="44"/>
  <c r="AG178" i="44"/>
  <c r="H136" i="44"/>
  <c r="AM224" i="44"/>
  <c r="AM175" i="44"/>
  <c r="U143" i="44"/>
  <c r="U192" i="44"/>
  <c r="V227" i="44"/>
  <c r="AP226" i="44"/>
  <c r="G225" i="44"/>
  <c r="AN223" i="44"/>
  <c r="G222" i="44"/>
  <c r="T216" i="44"/>
  <c r="AR207" i="44"/>
  <c r="F206" i="44"/>
  <c r="AF204" i="44"/>
  <c r="AN199" i="44"/>
  <c r="H198" i="44"/>
  <c r="AQ194" i="44"/>
  <c r="W187" i="44"/>
  <c r="AB183" i="44"/>
  <c r="AF167" i="44"/>
  <c r="G148" i="44"/>
  <c r="G136" i="44"/>
  <c r="O177" i="44"/>
  <c r="AN224" i="44"/>
  <c r="AN175" i="44"/>
  <c r="Y222" i="44"/>
  <c r="AR217" i="44"/>
  <c r="AA143" i="44"/>
  <c r="W141" i="44"/>
  <c r="J140" i="44"/>
  <c r="T139" i="44"/>
  <c r="AK227" i="44"/>
  <c r="U227" i="44"/>
  <c r="U226" i="44"/>
  <c r="P208" i="44"/>
  <c r="R206" i="44"/>
  <c r="AM198" i="44"/>
  <c r="AE197" i="44"/>
  <c r="AQ191" i="44"/>
  <c r="F190" i="44"/>
  <c r="M177" i="44"/>
  <c r="R175" i="44"/>
  <c r="Y174" i="44"/>
  <c r="P173" i="44"/>
  <c r="AN166" i="44"/>
  <c r="AK145" i="44"/>
  <c r="AJ177" i="44"/>
  <c r="AA173" i="44"/>
  <c r="AL188" i="44"/>
  <c r="L167" i="44"/>
  <c r="AJ190" i="44"/>
  <c r="AJ141" i="44"/>
  <c r="X190" i="44"/>
  <c r="X141" i="44"/>
  <c r="AN189" i="44"/>
  <c r="AN140" i="44"/>
  <c r="P189" i="44"/>
  <c r="P140" i="44"/>
  <c r="X187" i="44"/>
  <c r="X138" i="44"/>
  <c r="AN134" i="44"/>
  <c r="AN183" i="44"/>
  <c r="J75" i="44"/>
  <c r="J224" i="44" s="1"/>
  <c r="AO173" i="44"/>
  <c r="F73" i="44"/>
  <c r="F278" i="44"/>
  <c r="F79" i="44" s="1"/>
  <c r="F3" i="44" s="1"/>
  <c r="AG223" i="44"/>
  <c r="F200" i="44"/>
  <c r="X184" i="44"/>
  <c r="G175" i="44"/>
  <c r="V159" i="44"/>
  <c r="K150" i="44"/>
  <c r="S148" i="44"/>
  <c r="G145" i="44"/>
  <c r="K138" i="44"/>
  <c r="AR146" i="44"/>
  <c r="AR195" i="44"/>
  <c r="T143" i="44"/>
  <c r="T192" i="44"/>
  <c r="H143" i="44"/>
  <c r="H192" i="44"/>
  <c r="AV68" i="44"/>
  <c r="I168" i="44"/>
  <c r="AO206" i="44"/>
  <c r="AO157" i="44"/>
  <c r="Q206" i="44"/>
  <c r="Q157" i="44"/>
  <c r="AG205" i="44"/>
  <c r="AG156" i="44"/>
  <c r="Y204" i="44"/>
  <c r="Y155" i="44"/>
  <c r="F197" i="44"/>
  <c r="F148" i="44"/>
  <c r="N146" i="44"/>
  <c r="N195" i="44"/>
  <c r="U225" i="44"/>
  <c r="AG173" i="44"/>
  <c r="G188" i="44"/>
  <c r="O186" i="44"/>
  <c r="J156" i="44"/>
  <c r="M225" i="44"/>
  <c r="F224" i="44"/>
  <c r="V189" i="44"/>
  <c r="AN186" i="44"/>
  <c r="K178" i="44"/>
  <c r="K174" i="44"/>
  <c r="X167" i="44"/>
  <c r="AD151" i="44"/>
  <c r="P134" i="44"/>
  <c r="K151" i="44"/>
  <c r="K200" i="44"/>
  <c r="AM150" i="44"/>
  <c r="AM199" i="44"/>
  <c r="AA150" i="44"/>
  <c r="AA199" i="44"/>
  <c r="O150" i="44"/>
  <c r="O199" i="44"/>
  <c r="AQ149" i="44"/>
  <c r="AQ198" i="44"/>
  <c r="W148" i="44"/>
  <c r="W197" i="44"/>
  <c r="G143" i="44"/>
  <c r="G192" i="44"/>
  <c r="AQ140" i="44"/>
  <c r="AQ189" i="44"/>
  <c r="AM135" i="44"/>
  <c r="AM184" i="44"/>
  <c r="T168" i="44"/>
  <c r="H168" i="44"/>
  <c r="AJ167" i="44"/>
  <c r="U150" i="44"/>
  <c r="P327" i="44"/>
  <c r="O128" i="44" s="1"/>
  <c r="O6" i="44" s="1"/>
  <c r="O125" i="44"/>
  <c r="O176" i="44" s="1"/>
  <c r="AI226" i="44"/>
  <c r="Z204" i="44"/>
  <c r="Z155" i="44"/>
  <c r="O149" i="44"/>
  <c r="O198" i="44"/>
  <c r="S142" i="44"/>
  <c r="S191" i="44"/>
  <c r="L225" i="44"/>
  <c r="AF210" i="44"/>
  <c r="H210" i="44"/>
  <c r="AH208" i="44"/>
  <c r="AJ206" i="44"/>
  <c r="H204" i="44"/>
  <c r="AQ174" i="44"/>
  <c r="AG143" i="44"/>
  <c r="AH142" i="44"/>
  <c r="AH191" i="44"/>
  <c r="AP140" i="44"/>
  <c r="AP189" i="44"/>
  <c r="S327" i="44"/>
  <c r="R128" i="44" s="1"/>
  <c r="R6" i="44" s="1"/>
  <c r="T225" i="44"/>
  <c r="AL204" i="44"/>
  <c r="AL155" i="44"/>
  <c r="AD203" i="44"/>
  <c r="AD154" i="44"/>
  <c r="AM195" i="44"/>
  <c r="AM146" i="44"/>
  <c r="K190" i="44"/>
  <c r="AV41" i="44"/>
  <c r="O189" i="44"/>
  <c r="O140" i="44"/>
  <c r="AL207" i="44"/>
  <c r="AB186" i="44"/>
  <c r="AQ185" i="44"/>
  <c r="AJ224" i="44"/>
  <c r="AR210" i="44"/>
  <c r="T210" i="44"/>
  <c r="S188" i="44"/>
  <c r="AM186" i="44"/>
  <c r="I178" i="44"/>
  <c r="Q224" i="44"/>
  <c r="AO222" i="44"/>
  <c r="U221" i="44"/>
  <c r="P211" i="44"/>
  <c r="AQ210" i="44"/>
  <c r="AE210" i="44"/>
  <c r="S210" i="44"/>
  <c r="G210" i="44"/>
  <c r="H207" i="44"/>
  <c r="AI206" i="44"/>
  <c r="AR198" i="44"/>
  <c r="AB196" i="44"/>
  <c r="AI193" i="44"/>
  <c r="W193" i="44"/>
  <c r="K193" i="44"/>
  <c r="AM192" i="44"/>
  <c r="I192" i="44"/>
  <c r="AP190" i="44"/>
  <c r="T189" i="44"/>
  <c r="AF188" i="44"/>
  <c r="AJ184" i="44"/>
  <c r="F154" i="44"/>
  <c r="AD141" i="44"/>
  <c r="AN138" i="44"/>
  <c r="W172" i="44"/>
  <c r="AV34" i="44"/>
  <c r="AS150" i="44"/>
  <c r="AK198" i="44"/>
  <c r="M149" i="44"/>
  <c r="AO148" i="44"/>
  <c r="AC148" i="44"/>
  <c r="J175" i="44"/>
  <c r="AS327" i="44"/>
  <c r="AQ128" i="44" s="1"/>
  <c r="AQ6" i="44" s="1"/>
  <c r="AQ126" i="44"/>
  <c r="P174" i="44"/>
  <c r="M174" i="44"/>
  <c r="AU66" i="44"/>
  <c r="AJ148" i="44"/>
  <c r="AN147" i="44"/>
  <c r="H146" i="44"/>
  <c r="N184" i="44"/>
  <c r="AC149" i="44"/>
  <c r="AM174" i="44"/>
  <c r="AD75" i="44"/>
  <c r="AF278" i="44"/>
  <c r="AD79" i="44" s="1"/>
  <c r="AD3" i="44" s="1"/>
  <c r="Z184" i="44"/>
  <c r="AF225" i="44"/>
  <c r="AO134" i="44"/>
  <c r="Q134" i="44"/>
  <c r="Y178" i="44"/>
  <c r="AK175" i="44"/>
  <c r="AH177" i="44"/>
  <c r="W178" i="44"/>
  <c r="V72" i="44"/>
  <c r="V221" i="44" s="1"/>
  <c r="W278" i="44"/>
  <c r="V79" i="44" s="1"/>
  <c r="Q327" i="44"/>
  <c r="P128" i="44" s="1"/>
  <c r="P6" i="44" s="1"/>
  <c r="J121" i="44"/>
  <c r="AK174" i="44"/>
  <c r="AH166" i="44"/>
  <c r="V166" i="44"/>
  <c r="J166" i="44"/>
  <c r="AH160" i="44"/>
  <c r="V160" i="44"/>
  <c r="J160" i="44"/>
  <c r="AU45" i="44"/>
  <c r="L139" i="44"/>
  <c r="AF137" i="44"/>
  <c r="AS160" i="44"/>
  <c r="AG160" i="44"/>
  <c r="U160" i="44"/>
  <c r="AQ178" i="44"/>
  <c r="AL121" i="44"/>
  <c r="AN327" i="44"/>
  <c r="AL128" i="44" s="1"/>
  <c r="AL6" i="44" s="1"/>
  <c r="AK177" i="44"/>
  <c r="X222" i="44"/>
  <c r="AB78" i="44"/>
  <c r="O225" i="44"/>
  <c r="H145" i="44"/>
  <c r="M141" i="44"/>
  <c r="Q186" i="44"/>
  <c r="AS136" i="44"/>
  <c r="AG136" i="44"/>
  <c r="AK135" i="44"/>
  <c r="AP175" i="44"/>
  <c r="N176" i="44"/>
  <c r="AL177" i="44"/>
  <c r="T175" i="44"/>
  <c r="AQ173" i="44"/>
  <c r="I173" i="44"/>
  <c r="AQ176" i="44"/>
  <c r="Z176" i="44"/>
  <c r="AA224" i="44"/>
  <c r="H222" i="44"/>
  <c r="K175" i="44"/>
  <c r="Z139" i="44"/>
  <c r="N139" i="44"/>
  <c r="AP138" i="44"/>
  <c r="AD138" i="44"/>
  <c r="R138" i="44"/>
  <c r="F138" i="44"/>
  <c r="AL136" i="44"/>
  <c r="Z136" i="44"/>
  <c r="N136" i="44"/>
  <c r="AU68" i="44"/>
  <c r="AH145" i="44"/>
  <c r="V145" i="44"/>
  <c r="J145" i="44"/>
  <c r="AM187" i="44"/>
  <c r="AB125" i="44"/>
  <c r="H176" i="44"/>
  <c r="Z224" i="44"/>
  <c r="AB74" i="44"/>
  <c r="AB174" i="44" s="1"/>
  <c r="N173" i="44"/>
  <c r="AL173" i="44"/>
  <c r="AO221" i="44"/>
  <c r="AN195" i="44"/>
  <c r="AG194" i="44"/>
  <c r="AC178" i="44"/>
  <c r="L178" i="44"/>
  <c r="AF175" i="44"/>
  <c r="AR174" i="44"/>
  <c r="R174" i="44"/>
  <c r="X172" i="44"/>
  <c r="AS216" i="44"/>
  <c r="AG216" i="44"/>
  <c r="U216" i="44"/>
  <c r="AP159" i="44"/>
  <c r="N157" i="44"/>
  <c r="AU41" i="44"/>
  <c r="AS135" i="44"/>
  <c r="AP178" i="44"/>
  <c r="AI178" i="44"/>
  <c r="AB127" i="44"/>
  <c r="AE327" i="44"/>
  <c r="AC128" i="44" s="1"/>
  <c r="AC6" i="44" s="1"/>
  <c r="AU64" i="44"/>
  <c r="AS161" i="44"/>
  <c r="U161" i="44"/>
  <c r="AO159" i="44"/>
  <c r="AS207" i="44"/>
  <c r="AG207" i="44"/>
  <c r="U158" i="44"/>
  <c r="I207" i="44"/>
  <c r="AG152" i="44"/>
  <c r="U152" i="44"/>
  <c r="AQ144" i="44"/>
  <c r="AE144" i="44"/>
  <c r="S144" i="44"/>
  <c r="G144" i="44"/>
  <c r="X140" i="44"/>
  <c r="L140" i="44"/>
  <c r="AD172" i="44"/>
  <c r="J125" i="44"/>
  <c r="W175" i="44"/>
  <c r="J122" i="44"/>
  <c r="AF178" i="44"/>
  <c r="X178" i="44"/>
  <c r="O227" i="44"/>
  <c r="AM177" i="44"/>
  <c r="U175" i="44"/>
  <c r="AL223" i="44"/>
  <c r="AC223" i="44"/>
  <c r="L223" i="44"/>
  <c r="AJ222" i="44"/>
  <c r="L79" i="12"/>
  <c r="J67" i="12"/>
  <c r="K74" i="12"/>
  <c r="L74" i="12"/>
  <c r="J81" i="12"/>
  <c r="J78" i="12"/>
  <c r="J84" i="12"/>
  <c r="J51" i="12"/>
  <c r="J62" i="12"/>
  <c r="K76" i="12"/>
  <c r="J53" i="12"/>
  <c r="J86" i="12"/>
  <c r="J72" i="12"/>
  <c r="L57" i="12"/>
  <c r="J64" i="12"/>
  <c r="J69" i="12"/>
  <c r="J73" i="12"/>
  <c r="K52" i="12"/>
  <c r="L52" i="12"/>
  <c r="K63" i="12"/>
  <c r="L63" i="12"/>
  <c r="K59" i="12"/>
  <c r="L59" i="12"/>
  <c r="AP176" i="44"/>
  <c r="AP225" i="44"/>
  <c r="P176" i="44"/>
  <c r="P225" i="44"/>
  <c r="AJ174" i="44"/>
  <c r="AJ223" i="44"/>
  <c r="U174" i="44"/>
  <c r="U223" i="44"/>
  <c r="AE176" i="44"/>
  <c r="AE225" i="44"/>
  <c r="G227" i="44"/>
  <c r="G178" i="44"/>
  <c r="X175" i="44"/>
  <c r="X224" i="44"/>
  <c r="AK173" i="44"/>
  <c r="AK222" i="44"/>
  <c r="Q176" i="44"/>
  <c r="Q225" i="44"/>
  <c r="AQ226" i="44"/>
  <c r="AQ177" i="44"/>
  <c r="Q278" i="44"/>
  <c r="P79" i="44" s="1"/>
  <c r="P72" i="44"/>
  <c r="AK143" i="44"/>
  <c r="AK192" i="44"/>
  <c r="AC191" i="44"/>
  <c r="AC142" i="44"/>
  <c r="N227" i="44"/>
  <c r="N178" i="44"/>
  <c r="P278" i="44"/>
  <c r="O79" i="44" s="1"/>
  <c r="O72" i="44"/>
  <c r="X278" i="44"/>
  <c r="W79" i="44" s="1"/>
  <c r="AJ160" i="44"/>
  <c r="AJ209" i="44"/>
  <c r="AR226" i="44"/>
  <c r="AR177" i="44"/>
  <c r="AG176" i="44"/>
  <c r="AG225" i="44"/>
  <c r="Z278" i="44"/>
  <c r="Y79" i="44" s="1"/>
  <c r="Y72" i="44"/>
  <c r="AL174" i="44"/>
  <c r="AJ173" i="44"/>
  <c r="X173" i="44"/>
  <c r="H173" i="44"/>
  <c r="AG158" i="44"/>
  <c r="W177" i="44"/>
  <c r="W226" i="44"/>
  <c r="AM162" i="44"/>
  <c r="AM211" i="44"/>
  <c r="AA162" i="44"/>
  <c r="AA211" i="44"/>
  <c r="O162" i="44"/>
  <c r="O211" i="44"/>
  <c r="AQ7" i="44"/>
  <c r="I177" i="44"/>
  <c r="I226" i="44"/>
  <c r="AA225" i="44"/>
  <c r="AA176" i="44"/>
  <c r="V278" i="44"/>
  <c r="U79" i="44" s="1"/>
  <c r="J74" i="44"/>
  <c r="AF227" i="44"/>
  <c r="AM226" i="44"/>
  <c r="N175" i="44"/>
  <c r="AI174" i="44"/>
  <c r="J127" i="44"/>
  <c r="J227" i="44" s="1"/>
  <c r="AL7" i="44"/>
  <c r="AE178" i="44"/>
  <c r="AE227" i="44"/>
  <c r="AB278" i="44"/>
  <c r="AA79" i="44" s="1"/>
  <c r="AA72" i="44"/>
  <c r="AS177" i="44"/>
  <c r="AS226" i="44"/>
  <c r="AH176" i="44"/>
  <c r="AH225" i="44"/>
  <c r="AP73" i="44"/>
  <c r="AR278" i="44"/>
  <c r="AP79" i="44" s="1"/>
  <c r="Z72" i="44"/>
  <c r="AA278" i="44"/>
  <c r="Z79" i="44" s="1"/>
  <c r="X160" i="44"/>
  <c r="AU60" i="44"/>
  <c r="X209" i="44"/>
  <c r="V3" i="44"/>
  <c r="J77" i="44"/>
  <c r="AS174" i="44"/>
  <c r="AS223" i="44"/>
  <c r="S223" i="44"/>
  <c r="S174" i="44"/>
  <c r="N278" i="44"/>
  <c r="M79" i="44" s="1"/>
  <c r="M72" i="44"/>
  <c r="AI278" i="44"/>
  <c r="AG79" i="44" s="1"/>
  <c r="AG72" i="44"/>
  <c r="AM223" i="44"/>
  <c r="W176" i="44"/>
  <c r="L174" i="44"/>
  <c r="AS158" i="44"/>
  <c r="AA138" i="44"/>
  <c r="AA187" i="44"/>
  <c r="O138" i="44"/>
  <c r="O187" i="44"/>
  <c r="AJ136" i="44"/>
  <c r="AJ185" i="44"/>
  <c r="X136" i="44"/>
  <c r="X185" i="44"/>
  <c r="L136" i="44"/>
  <c r="L185" i="44"/>
  <c r="AS134" i="44"/>
  <c r="AS183" i="44"/>
  <c r="AG134" i="44"/>
  <c r="AG183" i="44"/>
  <c r="U134" i="44"/>
  <c r="U183" i="44"/>
  <c r="AU34" i="44"/>
  <c r="I183" i="44"/>
  <c r="I134" i="44"/>
  <c r="AR73" i="44"/>
  <c r="AT278" i="44"/>
  <c r="AR79" i="44" s="1"/>
  <c r="AC278" i="44"/>
  <c r="AB72" i="44"/>
  <c r="P227" i="44"/>
  <c r="P178" i="44"/>
  <c r="Y278" i="44"/>
  <c r="X79" i="44" s="1"/>
  <c r="Y143" i="44"/>
  <c r="AU76" i="44"/>
  <c r="I225" i="44"/>
  <c r="I176" i="44"/>
  <c r="AB159" i="44"/>
  <c r="AB208" i="44"/>
  <c r="AL226" i="44"/>
  <c r="AL224" i="44"/>
  <c r="AL175" i="44"/>
  <c r="S73" i="44"/>
  <c r="T278" i="44"/>
  <c r="S79" i="44" s="1"/>
  <c r="V226" i="44"/>
  <c r="AA175" i="44"/>
  <c r="Q223" i="44"/>
  <c r="Q174" i="44"/>
  <c r="AR148" i="44"/>
  <c r="AR197" i="44"/>
  <c r="AF197" i="44"/>
  <c r="AF148" i="44"/>
  <c r="T148" i="44"/>
  <c r="T197" i="44"/>
  <c r="H148" i="44"/>
  <c r="H197" i="44"/>
  <c r="AJ147" i="44"/>
  <c r="AJ196" i="44"/>
  <c r="X147" i="44"/>
  <c r="X196" i="44"/>
  <c r="L196" i="44"/>
  <c r="L147" i="44"/>
  <c r="AB146" i="44"/>
  <c r="AB195" i="44"/>
  <c r="P146" i="44"/>
  <c r="P195" i="44"/>
  <c r="AS145" i="44"/>
  <c r="AS194" i="44"/>
  <c r="U145" i="44"/>
  <c r="U194" i="44"/>
  <c r="AV45" i="44"/>
  <c r="I145" i="44"/>
  <c r="I194" i="44"/>
  <c r="F223" i="44"/>
  <c r="F174" i="44"/>
  <c r="AU67" i="44"/>
  <c r="AV67" i="44"/>
  <c r="AV43" i="44"/>
  <c r="M192" i="44"/>
  <c r="M143" i="44"/>
  <c r="AN227" i="44"/>
  <c r="AN178" i="44"/>
  <c r="AL72" i="44"/>
  <c r="AN278" i="44"/>
  <c r="AL79" i="44" s="1"/>
  <c r="O278" i="44"/>
  <c r="N79" i="44" s="1"/>
  <c r="N72" i="44"/>
  <c r="L160" i="44"/>
  <c r="L209" i="44"/>
  <c r="AD221" i="44"/>
  <c r="I216" i="44"/>
  <c r="AP278" i="44"/>
  <c r="AN79" i="44" s="1"/>
  <c r="AN76" i="44"/>
  <c r="AV76" i="44" s="1"/>
  <c r="AU278" i="44"/>
  <c r="AS79" i="44" s="1"/>
  <c r="AS72" i="44"/>
  <c r="AV42" i="44"/>
  <c r="AO184" i="44"/>
  <c r="AO135" i="44"/>
  <c r="AC135" i="44"/>
  <c r="AC184" i="44"/>
  <c r="Q135" i="44"/>
  <c r="Q184" i="44"/>
  <c r="N225" i="44"/>
  <c r="U207" i="44"/>
  <c r="Z175" i="44"/>
  <c r="AC174" i="44"/>
  <c r="K177" i="44"/>
  <c r="K226" i="44"/>
  <c r="AO175" i="44"/>
  <c r="AO224" i="44"/>
  <c r="Y224" i="44"/>
  <c r="Y175" i="44"/>
  <c r="AC206" i="44"/>
  <c r="AC157" i="44"/>
  <c r="AV56" i="44"/>
  <c r="N155" i="44"/>
  <c r="N204" i="44"/>
  <c r="AP203" i="44"/>
  <c r="AP154" i="44"/>
  <c r="R203" i="44"/>
  <c r="R154" i="44"/>
  <c r="AI147" i="44"/>
  <c r="AI196" i="44"/>
  <c r="AU47" i="44"/>
  <c r="W147" i="44"/>
  <c r="W196" i="44"/>
  <c r="K196" i="44"/>
  <c r="AV47" i="44"/>
  <c r="AA146" i="44"/>
  <c r="AA195" i="44"/>
  <c r="AV46" i="44"/>
  <c r="O146" i="44"/>
  <c r="O195" i="44"/>
  <c r="AS139" i="44"/>
  <c r="AS188" i="44"/>
  <c r="AG139" i="44"/>
  <c r="AG188" i="44"/>
  <c r="U139" i="44"/>
  <c r="U188" i="44"/>
  <c r="AV39" i="44"/>
  <c r="AU39" i="44"/>
  <c r="I188" i="44"/>
  <c r="I139" i="44"/>
  <c r="AU37" i="44"/>
  <c r="AO137" i="44"/>
  <c r="AO186" i="44"/>
  <c r="AC137" i="44"/>
  <c r="AC186" i="44"/>
  <c r="AV36" i="44"/>
  <c r="AO178" i="44"/>
  <c r="AO227" i="44"/>
  <c r="AO278" i="44"/>
  <c r="AM79" i="44" s="1"/>
  <c r="AM72" i="44"/>
  <c r="AM209" i="44"/>
  <c r="O178" i="44"/>
  <c r="I222" i="44"/>
  <c r="AU58" i="44"/>
  <c r="AV58" i="44"/>
  <c r="AM278" i="44"/>
  <c r="AK79" i="44" s="1"/>
  <c r="AK72" i="44"/>
  <c r="AN159" i="44"/>
  <c r="AN208" i="44"/>
  <c r="Y176" i="44"/>
  <c r="Y225" i="44"/>
  <c r="AL278" i="44"/>
  <c r="AJ79" i="44" s="1"/>
  <c r="AJ72" i="44"/>
  <c r="K278" i="44"/>
  <c r="J72" i="44"/>
  <c r="I158" i="44"/>
  <c r="AO142" i="44"/>
  <c r="AJ226" i="44"/>
  <c r="X227" i="44"/>
  <c r="U224" i="44"/>
  <c r="AQ222" i="44"/>
  <c r="O209" i="44"/>
  <c r="AI177" i="44"/>
  <c r="Q142" i="44"/>
  <c r="U205" i="44"/>
  <c r="U156" i="44"/>
  <c r="AU56" i="44"/>
  <c r="I205" i="44"/>
  <c r="M155" i="44"/>
  <c r="M204" i="44"/>
  <c r="AC200" i="44"/>
  <c r="AC151" i="44"/>
  <c r="Q200" i="44"/>
  <c r="Q151" i="44"/>
  <c r="Z149" i="44"/>
  <c r="Z198" i="44"/>
  <c r="N149" i="44"/>
  <c r="N198" i="44"/>
  <c r="AP148" i="44"/>
  <c r="AP197" i="44"/>
  <c r="AD148" i="44"/>
  <c r="AD197" i="44"/>
  <c r="AU75" i="44"/>
  <c r="AV75" i="44"/>
  <c r="AU61" i="44"/>
  <c r="AV61" i="44"/>
  <c r="AU49" i="44"/>
  <c r="AU36" i="44"/>
  <c r="I136" i="44"/>
  <c r="M327" i="44"/>
  <c r="L128" i="44" s="1"/>
  <c r="L6" i="44" s="1"/>
  <c r="L122" i="44"/>
  <c r="R327" i="44"/>
  <c r="Q128" i="44" s="1"/>
  <c r="Q6" i="44" s="1"/>
  <c r="Q121" i="44"/>
  <c r="AA174" i="44"/>
  <c r="M173" i="44"/>
  <c r="AK278" i="44"/>
  <c r="AI79" i="44" s="1"/>
  <c r="AI72" i="44"/>
  <c r="M278" i="44"/>
  <c r="L79" i="44" s="1"/>
  <c r="Y149" i="44"/>
  <c r="AJ138" i="44"/>
  <c r="AU57" i="44"/>
  <c r="L190" i="44"/>
  <c r="AB189" i="44"/>
  <c r="L187" i="44"/>
  <c r="AJ154" i="44"/>
  <c r="X154" i="44"/>
  <c r="L154" i="44"/>
  <c r="AU43" i="44"/>
  <c r="AI190" i="44"/>
  <c r="AM189" i="44"/>
  <c r="AA189" i="44"/>
  <c r="AV62" i="44"/>
  <c r="AV60" i="44"/>
  <c r="I160" i="44"/>
  <c r="AU52" i="44"/>
  <c r="AV52" i="44"/>
  <c r="AV49" i="44"/>
  <c r="P7" i="44"/>
  <c r="AL327" i="44"/>
  <c r="AJ128" i="44" s="1"/>
  <c r="AJ6" i="44" s="1"/>
  <c r="AJ121" i="44"/>
  <c r="AM227" i="44"/>
  <c r="R191" i="44"/>
  <c r="F191" i="44"/>
  <c r="G183" i="44"/>
  <c r="AU74" i="44"/>
  <c r="I174" i="44"/>
  <c r="AO172" i="44"/>
  <c r="Y198" i="44"/>
  <c r="M198" i="44"/>
  <c r="AO197" i="44"/>
  <c r="AC197" i="44"/>
  <c r="Q197" i="44"/>
  <c r="Z157" i="44"/>
  <c r="L72" i="44"/>
  <c r="L142" i="44"/>
  <c r="AV66" i="44"/>
  <c r="AU63" i="44"/>
  <c r="AV63" i="44"/>
  <c r="AV51" i="44"/>
  <c r="AH139" i="44"/>
  <c r="AP137" i="44"/>
  <c r="W136" i="44"/>
  <c r="AA135" i="44"/>
  <c r="AR134" i="44"/>
  <c r="AF134" i="44"/>
  <c r="T134" i="44"/>
  <c r="H134" i="44"/>
  <c r="T123" i="44"/>
  <c r="U327" i="44"/>
  <c r="T128" i="44" s="1"/>
  <c r="T6" i="44" s="1"/>
  <c r="AU62" i="44"/>
  <c r="AV38" i="44"/>
  <c r="V125" i="44"/>
  <c r="W327" i="44"/>
  <c r="V128" i="44" s="1"/>
  <c r="V6" i="44" s="1"/>
  <c r="AV54" i="44"/>
  <c r="AR327" i="44"/>
  <c r="AP128" i="44" s="1"/>
  <c r="AP6" i="44" s="1"/>
  <c r="AP121" i="44"/>
  <c r="AP221" i="44" s="1"/>
  <c r="AJ327" i="44"/>
  <c r="AH128" i="44" s="1"/>
  <c r="AH6" i="44" s="1"/>
  <c r="P26" i="44" s="1"/>
  <c r="V327" i="44"/>
  <c r="U128" i="44" s="1"/>
  <c r="U6" i="44" s="1"/>
  <c r="K327" i="44"/>
  <c r="J126" i="44"/>
  <c r="AU77" i="44"/>
  <c r="AU53" i="44"/>
  <c r="AU48" i="44"/>
  <c r="AV48" i="44"/>
  <c r="AL147" i="44"/>
  <c r="Z147" i="44"/>
  <c r="N147" i="44"/>
  <c r="AP146" i="44"/>
  <c r="AD146" i="44"/>
  <c r="R146" i="44"/>
  <c r="F146" i="44"/>
  <c r="N327" i="44"/>
  <c r="M128" i="44" s="1"/>
  <c r="M6" i="44" s="1"/>
  <c r="AB126" i="44"/>
  <c r="AC327" i="44"/>
  <c r="AU78" i="44"/>
  <c r="AU72" i="44"/>
  <c r="AU65" i="44"/>
  <c r="AV65" i="44"/>
  <c r="AU55" i="44"/>
  <c r="AU50" i="44"/>
  <c r="AV40" i="44"/>
  <c r="AI121" i="44"/>
  <c r="AK327" i="44"/>
  <c r="AI128" i="44" s="1"/>
  <c r="AI6" i="44" s="1"/>
  <c r="AI7" i="44" s="1"/>
  <c r="H327" i="44"/>
  <c r="H128" i="44" s="1"/>
  <c r="H6" i="44" s="1"/>
  <c r="AJ278" i="44"/>
  <c r="AH79" i="44" s="1"/>
  <c r="AH72" i="44"/>
  <c r="L278" i="44"/>
  <c r="K79" i="44" s="1"/>
  <c r="AV57" i="44"/>
  <c r="AU35" i="44"/>
  <c r="AV35" i="44"/>
  <c r="AI327" i="44"/>
  <c r="AG128" i="44" s="1"/>
  <c r="AG6" i="44" s="1"/>
  <c r="O26" i="44" s="1"/>
  <c r="AG126" i="44"/>
  <c r="AP327" i="44"/>
  <c r="AN128" i="44" s="1"/>
  <c r="AN6" i="44" s="1"/>
  <c r="AU69" i="44"/>
  <c r="AV69" i="44"/>
  <c r="AV64" i="44"/>
  <c r="AU54" i="44"/>
  <c r="AU51" i="44"/>
  <c r="AH137" i="44"/>
  <c r="V137" i="44"/>
  <c r="J137" i="44"/>
  <c r="O136" i="44"/>
  <c r="I327" i="44"/>
  <c r="I128" i="44" s="1"/>
  <c r="I6" i="44" s="1"/>
  <c r="R7" i="44" s="1"/>
  <c r="I123" i="44"/>
  <c r="I223" i="44" s="1"/>
  <c r="T327" i="44"/>
  <c r="S128" i="44" s="1"/>
  <c r="S6" i="44" s="1"/>
  <c r="L327" i="44"/>
  <c r="K128" i="44" s="1"/>
  <c r="K6" i="44" s="1"/>
  <c r="AU59" i="44"/>
  <c r="AV59" i="44"/>
  <c r="AV53" i="44"/>
  <c r="AV44" i="44"/>
  <c r="AV37" i="44"/>
  <c r="AP135" i="44"/>
  <c r="AD135" i="44"/>
  <c r="R135" i="44"/>
  <c r="F135" i="44"/>
  <c r="AG327" i="44"/>
  <c r="AE128" i="44" s="1"/>
  <c r="AE6" i="44" s="1"/>
  <c r="AE121" i="44"/>
  <c r="AE172" i="44" s="1"/>
  <c r="AU38" i="44"/>
  <c r="AT327" i="44"/>
  <c r="AR128" i="44" s="1"/>
  <c r="AR6" i="44" s="1"/>
  <c r="AR7" i="44" s="1"/>
  <c r="AV77" i="44"/>
  <c r="AV55" i="44"/>
  <c r="AU40" i="44"/>
  <c r="Z327" i="44"/>
  <c r="Y128" i="44" s="1"/>
  <c r="Y6" i="44" s="1"/>
  <c r="AF327" i="44"/>
  <c r="AD128" i="44" s="1"/>
  <c r="Y327" i="44"/>
  <c r="X128" i="44" s="1"/>
  <c r="X6" i="44" s="1"/>
  <c r="AH278" i="44"/>
  <c r="AF79" i="44" s="1"/>
  <c r="AS278" i="44"/>
  <c r="AQ79" i="44" s="1"/>
  <c r="AG278" i="44"/>
  <c r="AE79" i="44" s="1"/>
  <c r="U278" i="44"/>
  <c r="T79" i="44" s="1"/>
  <c r="I278" i="44"/>
  <c r="I79" i="44" s="1"/>
  <c r="AU42" i="44"/>
  <c r="E6" i="44"/>
  <c r="E21" i="44"/>
  <c r="AB327" i="44"/>
  <c r="AA128" i="44" s="1"/>
  <c r="AA6" i="44" s="1"/>
  <c r="X327" i="44"/>
  <c r="W128" i="44" s="1"/>
  <c r="W6" i="44" s="1"/>
  <c r="J327" i="44"/>
  <c r="J128" i="44" s="1"/>
  <c r="J6" i="44" s="1"/>
  <c r="AU44" i="44"/>
  <c r="AI135" i="44"/>
  <c r="W135" i="44"/>
  <c r="K135" i="44"/>
  <c r="AD327" i="44"/>
  <c r="AU46" i="44"/>
  <c r="AM134" i="44"/>
  <c r="AA134" i="44"/>
  <c r="O134" i="44"/>
  <c r="AQ327" i="44"/>
  <c r="AO128" i="44" s="1"/>
  <c r="AO6" i="44" s="1"/>
  <c r="AO7" i="44" s="1"/>
  <c r="J278" i="44"/>
  <c r="J79" i="44" s="1"/>
  <c r="O327" i="44"/>
  <c r="N128" i="44" s="1"/>
  <c r="N6" i="44" s="1"/>
  <c r="N121" i="44"/>
  <c r="AO327" i="44"/>
  <c r="AM128" i="44" s="1"/>
  <c r="AM6" i="44" s="1"/>
  <c r="AH327" i="44"/>
  <c r="AF128" i="44" s="1"/>
  <c r="AF6" i="44" s="1"/>
  <c r="AF7" i="44" s="1"/>
  <c r="AA327" i="44"/>
  <c r="Z128" i="44" s="1"/>
  <c r="Z6" i="44" s="1"/>
  <c r="Z121" i="44"/>
  <c r="G327" i="44"/>
  <c r="G128" i="44" s="1"/>
  <c r="G6" i="44" s="1"/>
  <c r="AD278" i="44"/>
  <c r="R278" i="44"/>
  <c r="Q79" i="44" s="1"/>
  <c r="AM327" i="44"/>
  <c r="AK128" i="44" s="1"/>
  <c r="AK6" i="44" s="1"/>
  <c r="F327" i="44"/>
  <c r="F128" i="44" s="1"/>
  <c r="H278" i="44"/>
  <c r="H79" i="44" s="1"/>
  <c r="AQ278" i="44"/>
  <c r="AO79" i="44" s="1"/>
  <c r="AE278" i="44"/>
  <c r="AC79" i="44" s="1"/>
  <c r="S278" i="44"/>
  <c r="R79" i="44" s="1"/>
  <c r="G278" i="44"/>
  <c r="G79" i="44" s="1"/>
  <c r="K33" i="13"/>
  <c r="K50" i="13"/>
  <c r="K16" i="13"/>
  <c r="AB178" i="44" l="1"/>
  <c r="AB227" i="44"/>
  <c r="AK7" i="44"/>
  <c r="AV74" i="44"/>
  <c r="J178" i="44"/>
  <c r="AV72" i="44"/>
  <c r="AB176" i="44"/>
  <c r="AB225" i="44"/>
  <c r="F173" i="44"/>
  <c r="F222" i="44"/>
  <c r="AE221" i="44"/>
  <c r="AB223" i="44"/>
  <c r="AE7" i="44"/>
  <c r="AV78" i="44"/>
  <c r="V172" i="44"/>
  <c r="AP7" i="44"/>
  <c r="AM7" i="44"/>
  <c r="AV73" i="44"/>
  <c r="J176" i="44"/>
  <c r="J225" i="44"/>
  <c r="AD175" i="44"/>
  <c r="AD224" i="44"/>
  <c r="K67" i="12"/>
  <c r="L67" i="12"/>
  <c r="K69" i="12"/>
  <c r="L69" i="12"/>
  <c r="K51" i="12"/>
  <c r="L51" i="12"/>
  <c r="L53" i="12"/>
  <c r="K53" i="12"/>
  <c r="L62" i="12"/>
  <c r="K62" i="12"/>
  <c r="K84" i="12"/>
  <c r="L84" i="12"/>
  <c r="K73" i="12"/>
  <c r="L73" i="12"/>
  <c r="L64" i="12"/>
  <c r="K64" i="12"/>
  <c r="K86" i="12"/>
  <c r="L86" i="12"/>
  <c r="K78" i="12"/>
  <c r="L78" i="12"/>
  <c r="K72" i="12"/>
  <c r="L72" i="12"/>
  <c r="L81" i="12"/>
  <c r="K81" i="12"/>
  <c r="H3" i="44"/>
  <c r="H179" i="44"/>
  <c r="H228" i="44"/>
  <c r="W7" i="44"/>
  <c r="W26" i="44"/>
  <c r="AA3" i="44"/>
  <c r="AA228" i="44"/>
  <c r="AA179" i="44"/>
  <c r="AD6" i="44"/>
  <c r="AD7" i="44" s="1"/>
  <c r="AD179" i="44"/>
  <c r="AD228" i="44"/>
  <c r="AH172" i="44"/>
  <c r="AH221" i="44"/>
  <c r="V225" i="44"/>
  <c r="V176" i="44"/>
  <c r="AI172" i="44"/>
  <c r="AI221" i="44"/>
  <c r="AJ172" i="44"/>
  <c r="AJ221" i="44"/>
  <c r="N221" i="44"/>
  <c r="N172" i="44"/>
  <c r="Z221" i="44"/>
  <c r="Z172" i="44"/>
  <c r="W228" i="44"/>
  <c r="W3" i="44"/>
  <c r="W179" i="44"/>
  <c r="G7" i="44"/>
  <c r="AH3" i="44"/>
  <c r="AH228" i="44"/>
  <c r="AH179" i="44"/>
  <c r="AI3" i="44"/>
  <c r="AI228" i="44"/>
  <c r="AI179" i="44"/>
  <c r="AJ3" i="44"/>
  <c r="AJ228" i="44"/>
  <c r="AJ179" i="44"/>
  <c r="N3" i="44"/>
  <c r="N179" i="44"/>
  <c r="N228" i="44"/>
  <c r="AP3" i="44"/>
  <c r="AP179" i="44"/>
  <c r="AP228" i="44"/>
  <c r="O221" i="44"/>
  <c r="O172" i="44"/>
  <c r="X7" i="44"/>
  <c r="X26" i="44"/>
  <c r="AR173" i="44"/>
  <c r="AR222" i="44"/>
  <c r="F6" i="44"/>
  <c r="F179" i="44"/>
  <c r="F228" i="44"/>
  <c r="AG3" i="44"/>
  <c r="AG228" i="44"/>
  <c r="AG179" i="44"/>
  <c r="Y26" i="44"/>
  <c r="Y7" i="44"/>
  <c r="AJ7" i="44"/>
  <c r="R26" i="44"/>
  <c r="P3" i="44"/>
  <c r="P179" i="44"/>
  <c r="P228" i="44"/>
  <c r="V7" i="44"/>
  <c r="V26" i="44"/>
  <c r="Z3" i="44"/>
  <c r="Z179" i="44"/>
  <c r="Z228" i="44"/>
  <c r="H7" i="44"/>
  <c r="S3" i="44"/>
  <c r="S179" i="44"/>
  <c r="S228" i="44"/>
  <c r="AB177" i="44"/>
  <c r="AB226" i="44"/>
  <c r="G3" i="44"/>
  <c r="G179" i="44"/>
  <c r="G228" i="44"/>
  <c r="T3" i="44"/>
  <c r="T179" i="44"/>
  <c r="T228" i="44"/>
  <c r="K26" i="44"/>
  <c r="K7" i="44"/>
  <c r="M26" i="44"/>
  <c r="M7" i="44"/>
  <c r="T223" i="44"/>
  <c r="T174" i="44"/>
  <c r="Q172" i="44"/>
  <c r="Q221" i="44"/>
  <c r="AS172" i="44"/>
  <c r="AS221" i="44"/>
  <c r="J177" i="44"/>
  <c r="J226" i="44"/>
  <c r="Y221" i="44"/>
  <c r="Y172" i="44"/>
  <c r="M3" i="44"/>
  <c r="M179" i="44"/>
  <c r="M228" i="44"/>
  <c r="AU73" i="44"/>
  <c r="AL3" i="44"/>
  <c r="AL179" i="44"/>
  <c r="AL228" i="44"/>
  <c r="X3" i="44"/>
  <c r="X228" i="44"/>
  <c r="X179" i="44"/>
  <c r="AP173" i="44"/>
  <c r="AP222" i="44"/>
  <c r="I3" i="44"/>
  <c r="AU79" i="44"/>
  <c r="I228" i="44"/>
  <c r="I179" i="44"/>
  <c r="AL172" i="44"/>
  <c r="AL221" i="44"/>
  <c r="S173" i="44"/>
  <c r="S222" i="44"/>
  <c r="R3" i="44"/>
  <c r="R179" i="44"/>
  <c r="R228" i="44"/>
  <c r="AE3" i="44"/>
  <c r="AE179" i="44"/>
  <c r="AE228" i="44"/>
  <c r="S7" i="44"/>
  <c r="S26" i="44"/>
  <c r="AN7" i="44"/>
  <c r="AS7" i="44"/>
  <c r="O7" i="44"/>
  <c r="Q26" i="44"/>
  <c r="Q7" i="44"/>
  <c r="AM172" i="44"/>
  <c r="AM221" i="44"/>
  <c r="AS3" i="44"/>
  <c r="AS228" i="44"/>
  <c r="AS179" i="44"/>
  <c r="AB221" i="44"/>
  <c r="AB172" i="44"/>
  <c r="V179" i="44"/>
  <c r="Y3" i="44"/>
  <c r="Y179" i="44"/>
  <c r="Y228" i="44"/>
  <c r="J3" i="44"/>
  <c r="J228" i="44"/>
  <c r="J179" i="44"/>
  <c r="K228" i="44"/>
  <c r="K179" i="44"/>
  <c r="K3" i="44"/>
  <c r="AB128" i="44"/>
  <c r="AB6" i="44" s="1"/>
  <c r="AB7" i="44" s="1"/>
  <c r="O3" i="44"/>
  <c r="O179" i="44"/>
  <c r="O228" i="44"/>
  <c r="AC3" i="44"/>
  <c r="AC228" i="44"/>
  <c r="AC179" i="44"/>
  <c r="AQ3" i="44"/>
  <c r="AQ179" i="44"/>
  <c r="AQ228" i="44"/>
  <c r="AG177" i="44"/>
  <c r="AG226" i="44"/>
  <c r="U7" i="44"/>
  <c r="U26" i="44"/>
  <c r="L172" i="44"/>
  <c r="L221" i="44"/>
  <c r="L173" i="44"/>
  <c r="L222" i="44"/>
  <c r="AK221" i="44"/>
  <c r="AK172" i="44"/>
  <c r="AM3" i="44"/>
  <c r="AM179" i="44"/>
  <c r="AM228" i="44"/>
  <c r="AN176" i="44"/>
  <c r="AN225" i="44"/>
  <c r="AB79" i="44"/>
  <c r="AV79" i="44" s="1"/>
  <c r="V228" i="44"/>
  <c r="J174" i="44"/>
  <c r="J223" i="44"/>
  <c r="J172" i="44"/>
  <c r="J221" i="44"/>
  <c r="AG172" i="44"/>
  <c r="AG221" i="44"/>
  <c r="AA26" i="44"/>
  <c r="AA7" i="44"/>
  <c r="AP172" i="44"/>
  <c r="P221" i="44"/>
  <c r="P172" i="44"/>
  <c r="M221" i="44"/>
  <c r="M172" i="44"/>
  <c r="Q3" i="44"/>
  <c r="Q179" i="44"/>
  <c r="Q228" i="44"/>
  <c r="L3" i="44"/>
  <c r="L228" i="44"/>
  <c r="L179" i="44"/>
  <c r="Z7" i="44"/>
  <c r="Z26" i="44"/>
  <c r="T7" i="44"/>
  <c r="T26" i="44"/>
  <c r="AO3" i="44"/>
  <c r="AO179" i="44"/>
  <c r="AO228" i="44"/>
  <c r="N7" i="44"/>
  <c r="N26" i="44"/>
  <c r="J7" i="44"/>
  <c r="AF3" i="44"/>
  <c r="AF179" i="44"/>
  <c r="AF228" i="44"/>
  <c r="I26" i="44"/>
  <c r="AC7" i="44"/>
  <c r="I7" i="44"/>
  <c r="AG7" i="44"/>
  <c r="AH7" i="44"/>
  <c r="L7" i="44"/>
  <c r="L26" i="44"/>
  <c r="AK3" i="44"/>
  <c r="AK179" i="44"/>
  <c r="AK228" i="44"/>
  <c r="AN3" i="44"/>
  <c r="AN179" i="44"/>
  <c r="AN228" i="44"/>
  <c r="AR3" i="44"/>
  <c r="AR228" i="44"/>
  <c r="AR179" i="44"/>
  <c r="V25" i="44"/>
  <c r="V5" i="44"/>
  <c r="V4" i="44"/>
  <c r="AA221" i="44"/>
  <c r="AA172" i="44"/>
  <c r="U3" i="44"/>
  <c r="U228" i="44"/>
  <c r="U179" i="44"/>
  <c r="V27" i="44" l="1"/>
  <c r="V28" i="44" s="1"/>
  <c r="X5" i="44"/>
  <c r="X4" i="44"/>
  <c r="X25" i="44"/>
  <c r="X27" i="44" s="1"/>
  <c r="X28" i="44" s="1"/>
  <c r="T5" i="44"/>
  <c r="T25" i="44"/>
  <c r="T27" i="44" s="1"/>
  <c r="T28" i="44" s="1"/>
  <c r="T4" i="44"/>
  <c r="W4" i="44"/>
  <c r="W5" i="44"/>
  <c r="W25" i="44"/>
  <c r="W27" i="44" s="1"/>
  <c r="W28" i="44" s="1"/>
  <c r="AR5" i="44"/>
  <c r="AR4" i="44"/>
  <c r="AO5" i="44"/>
  <c r="AO4" i="44"/>
  <c r="AB3" i="44"/>
  <c r="J25" i="44" s="1"/>
  <c r="J27" i="44" s="1"/>
  <c r="J28" i="44" s="1"/>
  <c r="AB228" i="44"/>
  <c r="AB179" i="44"/>
  <c r="J4" i="44"/>
  <c r="J5" i="44"/>
  <c r="G4" i="44"/>
  <c r="AG4" i="44"/>
  <c r="AG5" i="44"/>
  <c r="AJ4" i="44"/>
  <c r="AJ5" i="44"/>
  <c r="R25" i="44"/>
  <c r="R27" i="44" s="1"/>
  <c r="R28" i="44" s="1"/>
  <c r="R5" i="44"/>
  <c r="R4" i="44"/>
  <c r="AC4" i="44"/>
  <c r="AC5" i="44"/>
  <c r="O4" i="44"/>
  <c r="O5" i="44"/>
  <c r="O25" i="44"/>
  <c r="O27" i="44" s="1"/>
  <c r="O28" i="44" s="1"/>
  <c r="U4" i="44"/>
  <c r="U5" i="44"/>
  <c r="U25" i="44"/>
  <c r="U27" i="44" s="1"/>
  <c r="U28" i="44" s="1"/>
  <c r="K4" i="44"/>
  <c r="K5" i="44"/>
  <c r="K25" i="44"/>
  <c r="K27" i="44" s="1"/>
  <c r="K28" i="44" s="1"/>
  <c r="Y4" i="44"/>
  <c r="Y5" i="44"/>
  <c r="Y25" i="44"/>
  <c r="Y27" i="44" s="1"/>
  <c r="Y28" i="44" s="1"/>
  <c r="P4" i="44"/>
  <c r="P5" i="44"/>
  <c r="P25" i="44"/>
  <c r="P27" i="44" s="1"/>
  <c r="P28" i="44" s="1"/>
  <c r="AI4" i="44"/>
  <c r="AI5" i="44"/>
  <c r="AA4" i="44"/>
  <c r="AA25" i="44"/>
  <c r="AA27" i="44" s="1"/>
  <c r="AA28" i="44" s="1"/>
  <c r="AA5" i="44"/>
  <c r="AN4" i="44"/>
  <c r="AN5" i="44"/>
  <c r="AF4" i="44"/>
  <c r="AF5" i="44"/>
  <c r="L25" i="44"/>
  <c r="L27" i="44" s="1"/>
  <c r="L28" i="44" s="1"/>
  <c r="L4" i="44"/>
  <c r="L5" i="44"/>
  <c r="AS4" i="44"/>
  <c r="AS5" i="44"/>
  <c r="AE4" i="44"/>
  <c r="AE5" i="44"/>
  <c r="I4" i="44"/>
  <c r="I25" i="44"/>
  <c r="I27" i="44" s="1"/>
  <c r="I28" i="44" s="1"/>
  <c r="AD4" i="44"/>
  <c r="AP5" i="44"/>
  <c r="AP4" i="44"/>
  <c r="Q5" i="44"/>
  <c r="Q25" i="44"/>
  <c r="Q27" i="44" s="1"/>
  <c r="Q28" i="44" s="1"/>
  <c r="Q4" i="44"/>
  <c r="S4" i="44"/>
  <c r="S5" i="44"/>
  <c r="S25" i="44"/>
  <c r="S27" i="44" s="1"/>
  <c r="S28" i="44" s="1"/>
  <c r="N4" i="44"/>
  <c r="N5" i="44"/>
  <c r="N25" i="44"/>
  <c r="N27" i="44" s="1"/>
  <c r="N28" i="44" s="1"/>
  <c r="AK4" i="44"/>
  <c r="AK5" i="44"/>
  <c r="J26" i="44"/>
  <c r="AM4" i="44"/>
  <c r="AM5" i="44"/>
  <c r="Z4" i="44"/>
  <c r="Z25" i="44"/>
  <c r="Z27" i="44" s="1"/>
  <c r="Z28" i="44" s="1"/>
  <c r="Z5" i="44"/>
  <c r="AL5" i="44"/>
  <c r="AL4" i="44"/>
  <c r="AQ4" i="44"/>
  <c r="AQ5" i="44"/>
  <c r="M4" i="44"/>
  <c r="M5" i="44"/>
  <c r="M25" i="44"/>
  <c r="M27" i="44" s="1"/>
  <c r="M28" i="44" s="1"/>
  <c r="AH4" i="44"/>
  <c r="AH5" i="44"/>
  <c r="H4" i="44"/>
  <c r="AD5" i="44"/>
  <c r="M33" i="13"/>
  <c r="L33" i="13"/>
  <c r="N33" i="13"/>
  <c r="M16" i="13"/>
  <c r="L16" i="13"/>
  <c r="N16" i="13"/>
  <c r="M50" i="13"/>
  <c r="L50" i="13"/>
  <c r="N50" i="13"/>
  <c r="J50" i="13"/>
  <c r="C1" i="13" a="1"/>
  <c r="C1" i="13" s="1"/>
  <c r="D10" i="44" s="1"/>
  <c r="J16" i="13"/>
  <c r="J33" i="13"/>
  <c r="O33" i="13"/>
  <c r="AV31" i="44" l="1"/>
  <c r="AU31" i="44"/>
  <c r="AR14" i="44"/>
  <c r="AP10" i="44"/>
  <c r="P10" i="44"/>
  <c r="O14" i="44"/>
  <c r="AA10" i="44"/>
  <c r="J10" i="44"/>
  <c r="S10" i="44"/>
  <c r="M10" i="44"/>
  <c r="S14" i="44"/>
  <c r="AL14" i="44"/>
  <c r="AC10" i="44"/>
  <c r="Y10" i="44"/>
  <c r="AG14" i="44"/>
  <c r="E10" i="44"/>
  <c r="AK10" i="44"/>
  <c r="V10" i="44"/>
  <c r="AB10" i="44"/>
  <c r="AJ10" i="44"/>
  <c r="E14" i="44"/>
  <c r="AN10" i="44"/>
  <c r="T14" i="44"/>
  <c r="AQ14" i="44"/>
  <c r="Q14" i="44"/>
  <c r="K14" i="44"/>
  <c r="AM14" i="44"/>
  <c r="AH10" i="44"/>
  <c r="AC14" i="44"/>
  <c r="AB14" i="44"/>
  <c r="AL10" i="44"/>
  <c r="Y14" i="44"/>
  <c r="O10" i="44"/>
  <c r="AI14" i="44"/>
  <c r="AA14" i="44"/>
  <c r="AI10" i="44"/>
  <c r="F10" i="44"/>
  <c r="G10" i="44"/>
  <c r="X10" i="44"/>
  <c r="H14" i="44"/>
  <c r="R14" i="44"/>
  <c r="N14" i="44"/>
  <c r="N10" i="44"/>
  <c r="AD10" i="44"/>
  <c r="AS10" i="44"/>
  <c r="AD14" i="44"/>
  <c r="H10" i="44"/>
  <c r="AG10" i="44"/>
  <c r="AH14" i="44"/>
  <c r="P14" i="44"/>
  <c r="AO10" i="44"/>
  <c r="U14" i="44"/>
  <c r="T10" i="44"/>
  <c r="U10" i="44"/>
  <c r="AN14" i="44"/>
  <c r="AF10" i="44"/>
  <c r="AQ10" i="44"/>
  <c r="K10" i="44"/>
  <c r="V14" i="44"/>
  <c r="AR10" i="44"/>
  <c r="J14" i="44"/>
  <c r="F14" i="44"/>
  <c r="L14" i="44"/>
  <c r="AE14" i="44"/>
  <c r="AP14" i="44"/>
  <c r="L10" i="44"/>
  <c r="X14" i="44"/>
  <c r="W10" i="44"/>
  <c r="Q10" i="44"/>
  <c r="AJ14" i="44"/>
  <c r="M14" i="44"/>
  <c r="I14" i="44"/>
  <c r="AO14" i="44"/>
  <c r="AS14" i="44"/>
  <c r="G14" i="44"/>
  <c r="AE10" i="44"/>
  <c r="I10" i="44"/>
  <c r="Z14" i="44"/>
  <c r="R10" i="44"/>
  <c r="Z10" i="44"/>
  <c r="AM10" i="44"/>
  <c r="AF14" i="44"/>
  <c r="AK14" i="44"/>
  <c r="W14" i="44"/>
  <c r="D50" i="46"/>
  <c r="AB4" i="44"/>
  <c r="AB5" i="44"/>
  <c r="T46" i="13" l="1"/>
  <c r="U51" i="13"/>
  <c r="V51" i="13"/>
  <c r="V46" i="13"/>
  <c r="T51" i="13"/>
  <c r="U46" i="13"/>
  <c r="Z20" i="13"/>
  <c r="Z21" i="13"/>
  <c r="AK15" i="44"/>
  <c r="AQ15" i="44"/>
  <c r="AL15" i="44"/>
  <c r="AF15" i="44"/>
  <c r="AJ15" i="44"/>
  <c r="AD15" i="44"/>
  <c r="AI15" i="44"/>
  <c r="AS15" i="44"/>
  <c r="AO15" i="44"/>
  <c r="AH15" i="44"/>
  <c r="AN15" i="44"/>
  <c r="G17" i="44"/>
  <c r="G18" i="44" s="1"/>
  <c r="G11" i="44"/>
  <c r="Y17" i="44"/>
  <c r="Y18" i="44" s="1"/>
  <c r="Y12" i="44"/>
  <c r="Y11" i="44"/>
  <c r="Y20" i="44"/>
  <c r="J15" i="44"/>
  <c r="J21" i="44"/>
  <c r="F17" i="44"/>
  <c r="F18" i="44" s="1"/>
  <c r="AC11" i="44"/>
  <c r="AC12" i="44"/>
  <c r="AC17" i="44"/>
  <c r="AC18" i="44" s="1"/>
  <c r="I15" i="44"/>
  <c r="I21" i="44"/>
  <c r="AG17" i="44"/>
  <c r="AG18" i="44" s="1"/>
  <c r="AG12" i="44"/>
  <c r="AG11" i="44"/>
  <c r="V15" i="44"/>
  <c r="V21" i="44"/>
  <c r="T21" i="44"/>
  <c r="T15" i="44"/>
  <c r="K12" i="44"/>
  <c r="K11" i="44"/>
  <c r="K17" i="44"/>
  <c r="K18" i="44" s="1"/>
  <c r="K20" i="44"/>
  <c r="AN17" i="44"/>
  <c r="AN18" i="44" s="1"/>
  <c r="AN12" i="44"/>
  <c r="AN11" i="44"/>
  <c r="W11" i="44"/>
  <c r="W12" i="44"/>
  <c r="W20" i="44"/>
  <c r="W17" i="44"/>
  <c r="W18" i="44" s="1"/>
  <c r="AF11" i="44"/>
  <c r="AF17" i="44"/>
  <c r="AF18" i="44" s="1"/>
  <c r="AF12" i="44"/>
  <c r="AD17" i="44"/>
  <c r="AD18" i="44" s="1"/>
  <c r="AD12" i="44"/>
  <c r="AD11" i="44"/>
  <c r="J12" i="44"/>
  <c r="J11" i="44"/>
  <c r="J20" i="44"/>
  <c r="J17" i="44"/>
  <c r="J18" i="44" s="1"/>
  <c r="R11" i="44"/>
  <c r="R12" i="44"/>
  <c r="R17" i="44"/>
  <c r="R18" i="44" s="1"/>
  <c r="R20" i="44"/>
  <c r="X15" i="44"/>
  <c r="X21" i="44"/>
  <c r="N11" i="44"/>
  <c r="N20" i="44"/>
  <c r="N12" i="44"/>
  <c r="N17" i="44"/>
  <c r="N18" i="44" s="1"/>
  <c r="AL17" i="44"/>
  <c r="AL18" i="44" s="1"/>
  <c r="AL11" i="44"/>
  <c r="AL12" i="44"/>
  <c r="AB12" i="44"/>
  <c r="AB17" i="44"/>
  <c r="AB18" i="44" s="1"/>
  <c r="AB11" i="44"/>
  <c r="AA20" i="44"/>
  <c r="AA11" i="44"/>
  <c r="AA12" i="44"/>
  <c r="AA17" i="44"/>
  <c r="AA18" i="44" s="1"/>
  <c r="Z15" i="44"/>
  <c r="Z21" i="44"/>
  <c r="L12" i="44"/>
  <c r="L11" i="44"/>
  <c r="L20" i="44"/>
  <c r="L17" i="44"/>
  <c r="L18" i="44" s="1"/>
  <c r="U20" i="44"/>
  <c r="U17" i="44"/>
  <c r="U18" i="44" s="1"/>
  <c r="U12" i="44"/>
  <c r="U11" i="44"/>
  <c r="N15" i="44"/>
  <c r="N21" i="44"/>
  <c r="AB15" i="44"/>
  <c r="V11" i="44"/>
  <c r="V12" i="44"/>
  <c r="V17" i="44"/>
  <c r="V18" i="44" s="1"/>
  <c r="V20" i="44"/>
  <c r="O15" i="44"/>
  <c r="O21" i="44"/>
  <c r="S17" i="44"/>
  <c r="S18" i="44" s="1"/>
  <c r="S11" i="44"/>
  <c r="S12" i="44"/>
  <c r="S20" i="44"/>
  <c r="AJ11" i="44"/>
  <c r="AJ12" i="44"/>
  <c r="AJ17" i="44"/>
  <c r="AJ18" i="44" s="1"/>
  <c r="AP15" i="44"/>
  <c r="AC15" i="44"/>
  <c r="AK11" i="44"/>
  <c r="AK17" i="44"/>
  <c r="AK18" i="44" s="1"/>
  <c r="AK12" i="44"/>
  <c r="AE12" i="44"/>
  <c r="AE17" i="44"/>
  <c r="AE18" i="44" s="1"/>
  <c r="AE11" i="44"/>
  <c r="AE15" i="44"/>
  <c r="U15" i="44"/>
  <c r="U21" i="44"/>
  <c r="H15" i="44"/>
  <c r="AH12" i="44"/>
  <c r="AH17" i="44"/>
  <c r="AH18" i="44" s="1"/>
  <c r="AH11" i="44"/>
  <c r="AP11" i="44"/>
  <c r="AP17" i="44"/>
  <c r="AP18" i="44" s="1"/>
  <c r="AP12" i="44"/>
  <c r="P15" i="44"/>
  <c r="P21" i="44"/>
  <c r="K21" i="44"/>
  <c r="K15" i="44"/>
  <c r="Q21" i="44"/>
  <c r="Q15" i="44"/>
  <c r="W21" i="44"/>
  <c r="W15" i="44"/>
  <c r="AR11" i="44"/>
  <c r="AR12" i="44"/>
  <c r="AR17" i="44"/>
  <c r="AR18" i="44" s="1"/>
  <c r="AI17" i="44"/>
  <c r="AI18" i="44" s="1"/>
  <c r="AI12" i="44"/>
  <c r="AI11" i="44"/>
  <c r="M21" i="44"/>
  <c r="M15" i="44"/>
  <c r="H17" i="44"/>
  <c r="H18" i="44" s="1"/>
  <c r="H11" i="44"/>
  <c r="AA15" i="44"/>
  <c r="AA21" i="44"/>
  <c r="S21" i="44"/>
  <c r="S15" i="44"/>
  <c r="M12" i="44"/>
  <c r="M17" i="44"/>
  <c r="M18" i="44" s="1"/>
  <c r="M20" i="44"/>
  <c r="M11" i="44"/>
  <c r="AM11" i="44"/>
  <c r="AM17" i="44"/>
  <c r="AM18" i="44" s="1"/>
  <c r="AM12" i="44"/>
  <c r="Q11" i="44"/>
  <c r="Q12" i="44"/>
  <c r="Q17" i="44"/>
  <c r="Q18" i="44" s="1"/>
  <c r="Q20" i="44"/>
  <c r="AQ11" i="44"/>
  <c r="AQ12" i="44"/>
  <c r="AQ17" i="44"/>
  <c r="AQ18" i="44" s="1"/>
  <c r="AS17" i="44"/>
  <c r="AS18" i="44" s="1"/>
  <c r="AS12" i="44"/>
  <c r="AS11" i="44"/>
  <c r="O12" i="44"/>
  <c r="O20" i="44"/>
  <c r="O17" i="44"/>
  <c r="O18" i="44" s="1"/>
  <c r="O11" i="44"/>
  <c r="Z17" i="44"/>
  <c r="Z18" i="44" s="1"/>
  <c r="Z20" i="44"/>
  <c r="Z11" i="44"/>
  <c r="Z12" i="44"/>
  <c r="Y21" i="44"/>
  <c r="Y15" i="44"/>
  <c r="AR15" i="44"/>
  <c r="I17" i="44"/>
  <c r="I18" i="44" s="1"/>
  <c r="I11" i="44"/>
  <c r="I20" i="44"/>
  <c r="T12" i="44"/>
  <c r="T17" i="44"/>
  <c r="T18" i="44" s="1"/>
  <c r="T11" i="44"/>
  <c r="T20" i="44"/>
  <c r="R15" i="44"/>
  <c r="R21" i="44"/>
  <c r="P20" i="44"/>
  <c r="P11" i="44"/>
  <c r="P17" i="44"/>
  <c r="P18" i="44" s="1"/>
  <c r="P12" i="44"/>
  <c r="G15" i="44"/>
  <c r="L21" i="44"/>
  <c r="L15" i="44"/>
  <c r="AO17" i="44"/>
  <c r="AO18" i="44" s="1"/>
  <c r="AO11" i="44"/>
  <c r="AO12" i="44"/>
  <c r="X11" i="44"/>
  <c r="X12" i="44"/>
  <c r="X20" i="44"/>
  <c r="X17" i="44"/>
  <c r="X18" i="44" s="1"/>
  <c r="AM15" i="44"/>
  <c r="AG15" i="44"/>
  <c r="U50" i="46"/>
  <c r="P50" i="46"/>
  <c r="Q50" i="46"/>
  <c r="X50" i="46"/>
  <c r="H50" i="46"/>
  <c r="E50" i="46"/>
  <c r="Y50" i="46"/>
  <c r="V50" i="46"/>
  <c r="S50" i="46"/>
  <c r="J50" i="46"/>
  <c r="N50" i="46"/>
  <c r="G50" i="46"/>
  <c r="I50" i="46"/>
  <c r="O50" i="46"/>
  <c r="T50" i="46"/>
  <c r="R50" i="46"/>
  <c r="M50" i="46"/>
  <c r="F50" i="46"/>
  <c r="L50" i="46"/>
  <c r="W50" i="46"/>
  <c r="K50" i="46"/>
  <c r="Y46" i="13" l="1"/>
  <c r="Y47" i="13" s="1"/>
  <c r="AA46" i="13"/>
  <c r="AA47" i="13" s="1"/>
  <c r="Z46" i="13"/>
  <c r="Z47" i="13" s="1"/>
  <c r="T47" i="13"/>
  <c r="T52" i="13"/>
  <c r="U52" i="13"/>
  <c r="AA53" i="13"/>
  <c r="AA52" i="13"/>
  <c r="U47" i="13"/>
  <c r="I22" i="44"/>
  <c r="I23" i="44" s="1"/>
  <c r="U22" i="44"/>
  <c r="U23" i="44" s="1"/>
  <c r="X22" i="44"/>
  <c r="X23" i="44" s="1"/>
  <c r="P22" i="44"/>
  <c r="P23" i="44" s="1"/>
  <c r="Q22" i="44"/>
  <c r="Q23" i="44" s="1"/>
  <c r="R22" i="44"/>
  <c r="R23" i="44" s="1"/>
  <c r="Z22" i="44"/>
  <c r="Z23" i="44" s="1"/>
  <c r="W22" i="44"/>
  <c r="W23" i="44" s="1"/>
  <c r="Y22" i="44"/>
  <c r="Y23" i="44" s="1"/>
  <c r="T22" i="44"/>
  <c r="T23" i="44" s="1"/>
  <c r="K22" i="44"/>
  <c r="K23" i="44" s="1"/>
  <c r="V22" i="44"/>
  <c r="V23" i="44" s="1"/>
  <c r="M22" i="44"/>
  <c r="M23" i="44" s="1"/>
  <c r="O22" i="44"/>
  <c r="O23" i="44" s="1"/>
  <c r="N22" i="44"/>
  <c r="N23" i="44" s="1"/>
  <c r="L22" i="44"/>
  <c r="L23" i="44" s="1"/>
  <c r="J22" i="44"/>
  <c r="J23" i="44" s="1"/>
  <c r="S22" i="44"/>
  <c r="S23" i="44" s="1"/>
  <c r="AA22" i="44"/>
  <c r="AA23" i="44" s="1"/>
  <c r="P67" i="12"/>
  <c r="P84" i="12"/>
  <c r="P54" i="12"/>
  <c r="P77" i="12"/>
  <c r="P82" i="12"/>
  <c r="P76" i="12"/>
  <c r="P64" i="12"/>
  <c r="P79" i="12"/>
  <c r="P55" i="12"/>
  <c r="P78" i="12"/>
  <c r="P83" i="12"/>
  <c r="P81" i="12"/>
  <c r="P75" i="12"/>
  <c r="P63" i="12"/>
  <c r="P85" i="12"/>
  <c r="P66" i="12"/>
  <c r="P65" i="12"/>
  <c r="P53" i="12"/>
  <c r="P52" i="12"/>
  <c r="P74" i="12"/>
  <c r="P62" i="12"/>
  <c r="P73" i="12"/>
  <c r="P72" i="12"/>
  <c r="P60" i="12"/>
  <c r="P61" i="12"/>
  <c r="P71" i="12"/>
  <c r="P59" i="12"/>
  <c r="P70" i="12"/>
  <c r="P51" i="12"/>
  <c r="P69" i="12"/>
  <c r="P57" i="12"/>
  <c r="P58" i="12"/>
  <c r="P86" i="12"/>
  <c r="P80" i="12"/>
  <c r="P68" i="12"/>
  <c r="P56" i="12"/>
  <c r="AA54" i="13" l="1"/>
  <c r="A44" i="12"/>
  <c r="A88" i="12"/>
  <c r="L95" i="12" l="1"/>
  <c r="I95" i="12"/>
  <c r="F95" i="12"/>
  <c r="C95" i="12"/>
  <c r="K96" i="12"/>
  <c r="H95" i="12"/>
  <c r="D96" i="12"/>
  <c r="J96" i="12"/>
  <c r="H96" i="12"/>
  <c r="E96" i="12"/>
  <c r="K95" i="12"/>
  <c r="E95" i="12"/>
  <c r="J95" i="12"/>
  <c r="G95" i="12"/>
  <c r="D95" i="12"/>
  <c r="L96" i="12"/>
  <c r="I96" i="12"/>
  <c r="F96" i="12"/>
  <c r="C96" i="12"/>
  <c r="G96" i="12"/>
  <c r="B96" i="12"/>
  <c r="B94" i="12"/>
  <c r="B95" i="12"/>
  <c r="M44" i="12"/>
  <c r="L44" i="12"/>
  <c r="P88" i="12"/>
  <c r="I44" i="12"/>
  <c r="I88" i="12"/>
  <c r="O88" i="12"/>
  <c r="N88" i="12"/>
  <c r="B44" i="12"/>
  <c r="G88" i="12"/>
  <c r="D88" i="12"/>
  <c r="E88" i="12"/>
  <c r="F88" i="12"/>
  <c r="B88" i="12"/>
  <c r="C88" i="12"/>
  <c r="H97" i="12" l="1"/>
  <c r="J54" i="13" s="1"/>
  <c r="U12" i="12"/>
  <c r="K97" i="12"/>
  <c r="M54" i="13" s="1"/>
  <c r="M96" i="12"/>
  <c r="C97" i="12"/>
  <c r="E97" i="12"/>
  <c r="D97" i="12"/>
  <c r="F97" i="12"/>
  <c r="H54" i="13" s="1"/>
  <c r="B97" i="12"/>
  <c r="D54" i="13" s="1"/>
  <c r="G97" i="12"/>
  <c r="I97" i="12"/>
  <c r="C94" i="12"/>
  <c r="J97" i="12"/>
  <c r="M95" i="12"/>
  <c r="L97" i="12"/>
  <c r="I34" i="13"/>
  <c r="N52" i="13"/>
  <c r="J52" i="13"/>
  <c r="K52" i="13"/>
  <c r="F53" i="13"/>
  <c r="K34" i="13"/>
  <c r="G53" i="13"/>
  <c r="L52" i="13"/>
  <c r="E53" i="13"/>
  <c r="E34" i="13"/>
  <c r="K17" i="13"/>
  <c r="H53" i="13"/>
  <c r="I53" i="13"/>
  <c r="H34" i="13"/>
  <c r="G34" i="13"/>
  <c r="F34" i="13"/>
  <c r="M52" i="13"/>
  <c r="H52" i="13"/>
  <c r="E52" i="13"/>
  <c r="B108" i="12"/>
  <c r="C108" i="12" s="1"/>
  <c r="D108" i="12" s="1"/>
  <c r="E108" i="12" s="1"/>
  <c r="F108" i="12" s="1"/>
  <c r="G108" i="12" s="1"/>
  <c r="F52" i="13"/>
  <c r="D53" i="13"/>
  <c r="D29" i="13"/>
  <c r="D51" i="13"/>
  <c r="D27" i="13"/>
  <c r="D28" i="13"/>
  <c r="D52" i="13"/>
  <c r="G52" i="13"/>
  <c r="I52" i="13"/>
  <c r="E51" i="13" l="1"/>
  <c r="D30" i="13"/>
  <c r="M97" i="12"/>
  <c r="E30" i="13" s="1"/>
  <c r="D94" i="12"/>
  <c r="K54" i="13"/>
  <c r="L54" i="13"/>
  <c r="O95" i="12"/>
  <c r="E28" i="13"/>
  <c r="O52" i="13"/>
  <c r="K53" i="13"/>
  <c r="L53" i="13"/>
  <c r="M53" i="13"/>
  <c r="J53" i="13"/>
  <c r="I54" i="13"/>
  <c r="G54" i="13"/>
  <c r="F54" i="13"/>
  <c r="E54" i="13"/>
  <c r="N54" i="13"/>
  <c r="O97" i="12" l="1"/>
  <c r="O54" i="13"/>
  <c r="F28" i="13"/>
  <c r="G28" i="13" s="1"/>
  <c r="E94" i="12"/>
  <c r="F51" i="13"/>
  <c r="F30" i="13" l="1"/>
  <c r="G30" i="13" s="1"/>
  <c r="F94" i="12"/>
  <c r="G51" i="13"/>
  <c r="H51" i="13" l="1"/>
  <c r="G94" i="12"/>
  <c r="I51" i="13" l="1"/>
  <c r="H94" i="12"/>
  <c r="J51" i="13" l="1"/>
  <c r="I94" i="12"/>
  <c r="N53" i="13"/>
  <c r="J94" i="12" l="1"/>
  <c r="K51" i="13"/>
  <c r="E29" i="13"/>
  <c r="O53" i="13"/>
  <c r="O96" i="12"/>
  <c r="J88" i="12"/>
  <c r="K94" i="12" l="1"/>
  <c r="L34" i="13"/>
  <c r="F29" i="13"/>
  <c r="G29" i="13" s="1"/>
  <c r="L94" i="12" l="1"/>
  <c r="M51" i="13"/>
  <c r="M94" i="12" l="1"/>
  <c r="N51" i="13"/>
  <c r="L51" i="13"/>
  <c r="K88" i="12"/>
  <c r="O94" i="12" l="1"/>
  <c r="E27" i="13"/>
  <c r="O51" i="13"/>
  <c r="M34" i="13"/>
  <c r="F27" i="13" l="1"/>
  <c r="H44" i="12"/>
  <c r="W7" i="12" l="1"/>
  <c r="V8" i="12" s="1"/>
  <c r="W8" i="12" s="1"/>
  <c r="V9" i="12" s="1"/>
  <c r="J17" i="13"/>
  <c r="J44" i="12"/>
  <c r="K44" i="12"/>
  <c r="W9" i="12" l="1"/>
  <c r="V10" i="12" s="1"/>
  <c r="W10" i="12" s="1"/>
  <c r="V11" i="12" s="1"/>
  <c r="L17" i="13"/>
  <c r="M17" i="13"/>
  <c r="O17" i="13"/>
  <c r="I45" i="12"/>
  <c r="H45" i="12"/>
  <c r="K45" i="12"/>
  <c r="M45" i="12"/>
  <c r="L45" i="12"/>
  <c r="J45" i="12"/>
  <c r="L88" i="12"/>
  <c r="H88" i="12"/>
  <c r="H108" i="12" l="1"/>
  <c r="N34" i="13"/>
  <c r="J34" i="13"/>
  <c r="I108" i="12"/>
  <c r="K108" i="12" s="1"/>
  <c r="J108" i="12" s="1"/>
  <c r="L108" i="12" s="1"/>
  <c r="M88" i="12"/>
  <c r="O34" i="13" l="1"/>
  <c r="N17" i="13"/>
  <c r="I89" i="12"/>
  <c r="N89" i="12"/>
  <c r="O89" i="12"/>
  <c r="C89" i="12"/>
  <c r="L89" i="12"/>
  <c r="H89" i="12"/>
  <c r="F89" i="12"/>
  <c r="K89" i="12"/>
  <c r="G89" i="12"/>
  <c r="J89" i="12"/>
  <c r="D89" i="12"/>
  <c r="M89" i="12"/>
  <c r="E89" i="12"/>
  <c r="W11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<sst xmlns="http://schemas.openxmlformats.org/spreadsheetml/2006/main" count="2675" uniqueCount="518">
  <si>
    <t>NHS England - ICB allocations 2026/27 to 2028/29</t>
  </si>
  <si>
    <t>Description of worksheets</t>
  </si>
  <si>
    <t>q-waterfalls-analysis</t>
  </si>
  <si>
    <t>v0.5</t>
  </si>
  <si>
    <t xml:space="preserve">Waterfalls </t>
  </si>
  <si>
    <t>outputs</t>
  </si>
  <si>
    <t xml:space="preserve">Note that this spreadsheet is locked to help avoid accidental changes by the user. It can be unlocked and </t>
  </si>
  <si>
    <t>there is no password. The supporting data workbooks listed below are hidden to prevent accidental erasure.</t>
  </si>
  <si>
    <t>Waterfalls analysis</t>
  </si>
  <si>
    <t>Displays supporting information for ICB allocations for the selected Integrated Care Board</t>
  </si>
  <si>
    <t xml:space="preserve">This workbook supports understanding of what factors have led to changes in core services allocations and </t>
  </si>
  <si>
    <t>distance from target for ICBs.</t>
  </si>
  <si>
    <t xml:space="preserve">The dashboard shows contribution of model components on change in % share (weighted population) </t>
  </si>
  <si>
    <t xml:space="preserve">and distance from target between 2025/26 (published allocations) and the 2025/26 allocations calculated </t>
  </si>
  <si>
    <t>as the base year for 2026/27 to 2028/29 allocations. Background demographic data is also presented.</t>
  </si>
  <si>
    <t>Population data for the 2025/26 base year in the new model (average registrations Aug 2024 to July 2025)</t>
  </si>
  <si>
    <t xml:space="preserve">have been compared with the previous projection for the same year in the old model </t>
  </si>
  <si>
    <t>Key to waterfall components</t>
  </si>
  <si>
    <t xml:space="preserve">Impact of baseline changes 2025/26 (see workbook O for details of baseline adjusments) </t>
  </si>
  <si>
    <t>Quantum</t>
  </si>
  <si>
    <t>Target quantum change other than to match baseline adjustments</t>
  </si>
  <si>
    <t>ERF</t>
  </si>
  <si>
    <t>Elective Recovery Fund</t>
  </si>
  <si>
    <t>SDF</t>
  </si>
  <si>
    <t>Service Development Funding</t>
  </si>
  <si>
    <t>Deficit</t>
  </si>
  <si>
    <t>Deficit to Revenue adjustments</t>
  </si>
  <si>
    <t>Other adj</t>
  </si>
  <si>
    <t>Other baseline adjustments</t>
  </si>
  <si>
    <t>Impact of model component changes 2025/26</t>
  </si>
  <si>
    <t>PopShare</t>
  </si>
  <si>
    <t>Changes in population share</t>
  </si>
  <si>
    <t>ExpWt</t>
  </si>
  <si>
    <t>Expenditure weights</t>
  </si>
  <si>
    <t>HI data</t>
  </si>
  <si>
    <t>Update to health inequalities data</t>
  </si>
  <si>
    <t>PFI</t>
  </si>
  <si>
    <t>Update to PFI adjustment</t>
  </si>
  <si>
    <t>Other md</t>
  </si>
  <si>
    <t>Other data, model or population changes</t>
  </si>
  <si>
    <t>Total</t>
  </si>
  <si>
    <t>Cumulative effect of baseline/model changes</t>
  </si>
  <si>
    <t>Background source data and calculations for dashboard graphs and tables</t>
  </si>
  <si>
    <t>Infographics taken from 'Fair Shares – a guide to NHS allocations - Allocations infographics v3'</t>
  </si>
  <si>
    <t>These slides introduce ideas around Baselines, Targets, Distance from Target and Convergence</t>
  </si>
  <si>
    <t>See main infographics and technical guide document for further details.</t>
  </si>
  <si>
    <t>inputs</t>
  </si>
  <si>
    <t>v2 - updated for baseline changes - reflects published baseline (updated 5 Nov 2025)</t>
  </si>
  <si>
    <t>graph_data</t>
  </si>
  <si>
    <t>Links data from sources below, reformatted for waterfalls and for display</t>
  </si>
  <si>
    <t>calculation2</t>
  </si>
  <si>
    <t>calculated baseline, target, dft and changes for baseline and model</t>
  </si>
  <si>
    <t>model 2 target</t>
  </si>
  <si>
    <t>model components changes in target share</t>
  </si>
  <si>
    <t>pop2526</t>
  </si>
  <si>
    <t>comparison of published 2023/24 populations with base25 populations</t>
  </si>
  <si>
    <t>imd19</t>
  </si>
  <si>
    <t>calculation % of pop in each IMD decile by ICB</t>
  </si>
  <si>
    <t>This document is part of the Allocations Technical Guide</t>
  </si>
  <si>
    <t>www.england.nhs.uk/allocations</t>
  </si>
  <si>
    <t>For queries please contact</t>
  </si>
  <si>
    <t>england.revenue-allocations@nhs.net</t>
  </si>
  <si>
    <t>NHS Cornwall and The Isles Of Scilly ICB</t>
  </si>
  <si>
    <t>Impact of baseline changes 2025/26</t>
  </si>
  <si>
    <t>Opening</t>
  </si>
  <si>
    <t>Starting baseline</t>
  </si>
  <si>
    <t>Target quantum change other than...</t>
  </si>
  <si>
    <t>Impact of model component changes</t>
  </si>
  <si>
    <t xml:space="preserve">% change </t>
  </si>
  <si>
    <t xml:space="preserve">in share </t>
  </si>
  <si>
    <t>Age</t>
  </si>
  <si>
    <t>ICB</t>
  </si>
  <si>
    <t>England</t>
  </si>
  <si>
    <t>PFI adj</t>
  </si>
  <si>
    <t>% age 65+</t>
  </si>
  <si>
    <t>Other mod</t>
  </si>
  <si>
    <t>Other data, model or pop changes</t>
  </si>
  <si>
    <t>mean age</t>
  </si>
  <si>
    <t>Closing</t>
  </si>
  <si>
    <t>Cumulative effect baseline/model</t>
  </si>
  <si>
    <t>Summary</t>
  </si>
  <si>
    <t>Change</t>
  </si>
  <si>
    <t>%change</t>
  </si>
  <si>
    <t>% DfT</t>
  </si>
  <si>
    <t>Target</t>
  </si>
  <si>
    <t>Baseline</t>
  </si>
  <si>
    <t>Target share</t>
  </si>
  <si>
    <t>change in</t>
  </si>
  <si>
    <t>females</t>
  </si>
  <si>
    <t>males</t>
  </si>
  <si>
    <t>patients</t>
  </si>
  <si>
    <t xml:space="preserve"> new base year (average pop Aug24-Jul25)</t>
  </si>
  <si>
    <t xml:space="preserve"> base year population growth </t>
  </si>
  <si>
    <t>registered</t>
  </si>
  <si>
    <t>% total</t>
  </si>
  <si>
    <t>% growth</t>
  </si>
  <si>
    <t xml:space="preserve">England m </t>
  </si>
  <si>
    <t>+</t>
  </si>
  <si>
    <t>Incremental</t>
  </si>
  <si>
    <t xml:space="preserve"> old base year (average pop Nov23-Oct24)</t>
  </si>
  <si>
    <t xml:space="preserve">DfT </t>
  </si>
  <si>
    <t xml:space="preserve"> ICB population % share (base year)</t>
  </si>
  <si>
    <t xml:space="preserve">Target </t>
  </si>
  <si>
    <t xml:space="preserve"> old base (2024/25 population share)</t>
  </si>
  <si>
    <t xml:space="preserve">Baseline </t>
  </si>
  <si>
    <t xml:space="preserve"> new base (2025/26 population share)</t>
  </si>
  <si>
    <t xml:space="preserve"> % change in share</t>
  </si>
  <si>
    <t>Population pyramid - base year average Aug24-Jul25 (compared with Nov23-Oct24) - England (outline)</t>
  </si>
  <si>
    <t>% change in target share</t>
  </si>
  <si>
    <t>Aggregate impact</t>
  </si>
  <si>
    <t>Overall</t>
  </si>
  <si>
    <t>Population share</t>
  </si>
  <si>
    <t>Residual</t>
  </si>
  <si>
    <t>ICB22</t>
  </si>
  <si>
    <t>Integrated Care Board</t>
  </si>
  <si>
    <t>ENGLAND</t>
  </si>
  <si>
    <t>Overall WP</t>
  </si>
  <si>
    <t>Waterfall charting tool</t>
  </si>
  <si>
    <t>Waterfalls page selection (alphabetical order)</t>
  </si>
  <si>
    <t>QOQ</t>
  </si>
  <si>
    <t>NHS Humber and North Yorkshire ICB</t>
  </si>
  <si>
    <t>Y63</t>
  </si>
  <si>
    <t>NE&amp;Yks</t>
  </si>
  <si>
    <t>impact of change in population</t>
  </si>
  <si>
    <t>Totals</t>
  </si>
  <si>
    <t>Before</t>
  </si>
  <si>
    <t>After</t>
  </si>
  <si>
    <t>QOX</t>
  </si>
  <si>
    <t>NHS Bath and North East Somerset, Swindon and Wiltshire ICB</t>
  </si>
  <si>
    <t>QHM</t>
  </si>
  <si>
    <t>NHS North East and North Cumbria ICB</t>
  </si>
  <si>
    <t>change in share of registered population</t>
  </si>
  <si>
    <t>QHL</t>
  </si>
  <si>
    <t>NHS Birmingham and Solihull ICB</t>
  </si>
  <si>
    <t>QF7</t>
  </si>
  <si>
    <t>NHS South Yorkshire ICB</t>
  </si>
  <si>
    <t>QUA</t>
  </si>
  <si>
    <t>NHS Black Country ICB</t>
  </si>
  <si>
    <t>QWO</t>
  </si>
  <si>
    <t>NHS West Yorkshire ICB</t>
  </si>
  <si>
    <t>Updated HI data</t>
  </si>
  <si>
    <t>QUY</t>
  </si>
  <si>
    <t>NHS Bristol, North Somerset and South Gloucestershire ICB</t>
  </si>
  <si>
    <t>QYG</t>
  </si>
  <si>
    <t>NHS Cheshire and Merseyside ICB</t>
  </si>
  <si>
    <t>Y62</t>
  </si>
  <si>
    <t>North West</t>
  </si>
  <si>
    <t>impact of HI</t>
  </si>
  <si>
    <t>T01</t>
  </si>
  <si>
    <t>NHS Central East ICB</t>
  </si>
  <si>
    <t>QOP</t>
  </si>
  <si>
    <t>NHS Greater Manchester ICB</t>
  </si>
  <si>
    <t>residual</t>
  </si>
  <si>
    <t>Other</t>
  </si>
  <si>
    <t>QE1</t>
  </si>
  <si>
    <t>NHS Lancashire and South Cumbria ICB</t>
  </si>
  <si>
    <t>overall change</t>
  </si>
  <si>
    <t>TOTAL</t>
  </si>
  <si>
    <t>QT6</t>
  </si>
  <si>
    <t>Y60</t>
  </si>
  <si>
    <t>Midlands</t>
  </si>
  <si>
    <t>QWU</t>
  </si>
  <si>
    <t>NHS Coventry and Warwickshire ICB</t>
  </si>
  <si>
    <t>QJ2</t>
  </si>
  <si>
    <t>NHS Derby and Derbyshire ICB</t>
  </si>
  <si>
    <t>QJK</t>
  </si>
  <si>
    <t>NHS Devon ICB</t>
  </si>
  <si>
    <t>QVV</t>
  </si>
  <si>
    <t>NHS Dorset ICB</t>
  </si>
  <si>
    <t>QGH</t>
  </si>
  <si>
    <t>NHS Herefordshire and Worcestershire ICB</t>
  </si>
  <si>
    <t>T02</t>
  </si>
  <si>
    <t>NHS Essex ICB</t>
  </si>
  <si>
    <t>QK1</t>
  </si>
  <si>
    <t>NHS Leicester, Leicestershire and Rutland ICB</t>
  </si>
  <si>
    <t>QR1</t>
  </si>
  <si>
    <t>NHS Gloucestershire ICB</t>
  </si>
  <si>
    <t>QJM</t>
  </si>
  <si>
    <t>NHS Lincolnshire ICB</t>
  </si>
  <si>
    <t>QPM</t>
  </si>
  <si>
    <t>NHS Northamptonshire ICB</t>
  </si>
  <si>
    <t>QRL</t>
  </si>
  <si>
    <t>NHS Hampshire and Isle of Wight ICB</t>
  </si>
  <si>
    <t>QT1</t>
  </si>
  <si>
    <t>NHS Nottingham and Nottinghamshire ICB</t>
  </si>
  <si>
    <t>QOC</t>
  </si>
  <si>
    <t>NHS Shropshire, Telford and Wrekin ICB</t>
  </si>
  <si>
    <t>QNC</t>
  </si>
  <si>
    <t>NHS Staffordshire and Stoke-on-Trent ICB</t>
  </si>
  <si>
    <t>QKS</t>
  </si>
  <si>
    <t>NHS Kent and Medway ICB</t>
  </si>
  <si>
    <t>Y61</t>
  </si>
  <si>
    <t>East</t>
  </si>
  <si>
    <t>T03</t>
  </si>
  <si>
    <t>NHS Norfolk and Suffolk ICB</t>
  </si>
  <si>
    <t>QMF</t>
  </si>
  <si>
    <t>NHS North East London ICB</t>
  </si>
  <si>
    <t>Y56</t>
  </si>
  <si>
    <t>London</t>
  </si>
  <si>
    <t>QKK</t>
  </si>
  <si>
    <t>NHS South East London ICB</t>
  </si>
  <si>
    <t>QWE</t>
  </si>
  <si>
    <t>NHS South West London ICB</t>
  </si>
  <si>
    <t>T04</t>
  </si>
  <si>
    <t>NHS West and North London ICB</t>
  </si>
  <si>
    <t>Y59</t>
  </si>
  <si>
    <t>South East</t>
  </si>
  <si>
    <t>T07</t>
  </si>
  <si>
    <t>NHS Surrey and Sussex ICB</t>
  </si>
  <si>
    <t>QSL</t>
  </si>
  <si>
    <t>NHS Somerset ICB</t>
  </si>
  <si>
    <t>T05</t>
  </si>
  <si>
    <t>NHS Thames Valley ICB</t>
  </si>
  <si>
    <t>Y58</t>
  </si>
  <si>
    <t>South West</t>
  </si>
  <si>
    <t>change in % DFT</t>
  </si>
  <si>
    <t>Combined</t>
  </si>
  <si>
    <t>ICB23</t>
  </si>
  <si>
    <t>System Name</t>
  </si>
  <si>
    <t>Combined change in  DfT</t>
  </si>
  <si>
    <t>Open</t>
  </si>
  <si>
    <t>close</t>
  </si>
  <si>
    <t>Diff</t>
  </si>
  <si>
    <t>combined change in DFT</t>
  </si>
  <si>
    <t>Final DfT</t>
  </si>
  <si>
    <t>DfT</t>
  </si>
  <si>
    <t>ENG Target</t>
  </si>
  <si>
    <t>F</t>
  </si>
  <si>
    <t>J</t>
  </si>
  <si>
    <t>N</t>
  </si>
  <si>
    <t>R</t>
  </si>
  <si>
    <t>V</t>
  </si>
  <si>
    <t>Z</t>
  </si>
  <si>
    <t>AD</t>
  </si>
  <si>
    <t>AH</t>
  </si>
  <si>
    <t>AL</t>
  </si>
  <si>
    <t>AP</t>
  </si>
  <si>
    <t>AQ</t>
  </si>
  <si>
    <t>C</t>
  </si>
  <si>
    <t>G</t>
  </si>
  <si>
    <t>K</t>
  </si>
  <si>
    <t>O</t>
  </si>
  <si>
    <t>S</t>
  </si>
  <si>
    <t>W</t>
  </si>
  <si>
    <t>AA</t>
  </si>
  <si>
    <t>AE</t>
  </si>
  <si>
    <t>AI</t>
  </si>
  <si>
    <t>AM</t>
  </si>
  <si>
    <t>AR</t>
  </si>
  <si>
    <t>D</t>
  </si>
  <si>
    <t>H</t>
  </si>
  <si>
    <t>L</t>
  </si>
  <si>
    <t>P</t>
  </si>
  <si>
    <t>T</t>
  </si>
  <si>
    <t>X</t>
  </si>
  <si>
    <t>AB</t>
  </si>
  <si>
    <t>AF</t>
  </si>
  <si>
    <t>AJ</t>
  </si>
  <si>
    <t>AN</t>
  </si>
  <si>
    <t>AS</t>
  </si>
  <si>
    <t>E</t>
  </si>
  <si>
    <t>I</t>
  </si>
  <si>
    <t>M</t>
  </si>
  <si>
    <t>Q</t>
  </si>
  <si>
    <t>U</t>
  </si>
  <si>
    <t>Y</t>
  </si>
  <si>
    <t>AC</t>
  </si>
  <si>
    <t>AG</t>
  </si>
  <si>
    <t>AK</t>
  </si>
  <si>
    <t>AO</t>
  </si>
  <si>
    <t>AT</t>
  </si>
  <si>
    <t>quantum</t>
  </si>
  <si>
    <t>DfT QA</t>
  </si>
  <si>
    <t>source</t>
  </si>
  <si>
    <t>check column headers of data sources</t>
  </si>
  <si>
    <t>updated to run 11</t>
  </si>
  <si>
    <t>target quantum</t>
  </si>
  <si>
    <t>25/26</t>
  </si>
  <si>
    <t>26/27b excluding baseline adjustments</t>
  </si>
  <si>
    <t>26/27b - adding each adjustment</t>
  </si>
  <si>
    <t>26/27b</t>
  </si>
  <si>
    <t>26/27base year</t>
  </si>
  <si>
    <t>target dist</t>
  </si>
  <si>
    <t>25/26 + impact of change on target dist</t>
  </si>
  <si>
    <t>baseline</t>
  </si>
  <si>
    <t>2025/26 published</t>
  </si>
  <si>
    <t>change due to change in target quantum</t>
  </si>
  <si>
    <t>BASELINE CHANGES</t>
  </si>
  <si>
    <t>Target changes</t>
  </si>
  <si>
    <t xml:space="preserve">2025/26 baseline year </t>
  </si>
  <si>
    <t>ICB26</t>
  </si>
  <si>
    <t>2025/26 published target allocations (adj for boundary changes)</t>
  </si>
  <si>
    <t>Recurrent allocation - published (£k)</t>
  </si>
  <si>
    <t>2025/26 published WP share (adj for boundary changes)</t>
  </si>
  <si>
    <t>2025/26 target exc adjustments</t>
  </si>
  <si>
    <t>2025/26 recurrent baseline</t>
  </si>
  <si>
    <t>Change in DfT</t>
  </si>
  <si>
    <t>2025/26 target exc adjustments + ERF</t>
  </si>
  <si>
    <t>Year 0 baseline +ERF</t>
  </si>
  <si>
    <t>2025/26 target exc adjustments + ERF +SDF</t>
  </si>
  <si>
    <t>Year 0 baseline +SDF</t>
  </si>
  <si>
    <t>2025/26 target exc adjustments + ERF +SDF + Deficit to revenue</t>
  </si>
  <si>
    <t>Year 0 baseline + Deficit to revenue adjustment</t>
  </si>
  <si>
    <t>2025/26 fair shares target - new quantum - old published shares</t>
  </si>
  <si>
    <t>Year 0 baseline + other adjustments</t>
  </si>
  <si>
    <t>Population share target</t>
  </si>
  <si>
    <t>population share - target share</t>
  </si>
  <si>
    <t>Expenditure weights target</t>
  </si>
  <si>
    <t>Expenditure weights - target share</t>
  </si>
  <si>
    <t>HI data target</t>
  </si>
  <si>
    <t>HI data - target share</t>
  </si>
  <si>
    <t>PFI - target</t>
  </si>
  <si>
    <t>PFI - target share</t>
  </si>
  <si>
    <t>residual change in DfT</t>
  </si>
  <si>
    <t>2025/26 fair shares target</t>
  </si>
  <si>
    <t>2025/26 Adjusted recurrent baseline</t>
  </si>
  <si>
    <t>Year 0 Adjusted recurrent baseline (£k)</t>
  </si>
  <si>
    <t>Year 0 Fair shares target (£k)</t>
  </si>
  <si>
    <t>Humber &amp; NYks</t>
  </si>
  <si>
    <t>NE &amp; N Cumbria</t>
  </si>
  <si>
    <t>S Yorkshire</t>
  </si>
  <si>
    <t>W Yorkshire</t>
  </si>
  <si>
    <t>Cheshire Mersey</t>
  </si>
  <si>
    <t>Gt Manchester</t>
  </si>
  <si>
    <t>Lancs S Cumbria</t>
  </si>
  <si>
    <t>Birmingham Sol</t>
  </si>
  <si>
    <t>Black Country</t>
  </si>
  <si>
    <t>Coventry Warwick</t>
  </si>
  <si>
    <t>Derby Derbyshire</t>
  </si>
  <si>
    <t>Hereford Worcester</t>
  </si>
  <si>
    <t>Leicester Rutland</t>
  </si>
  <si>
    <t>Lincolnshire</t>
  </si>
  <si>
    <t>Northants</t>
  </si>
  <si>
    <t>Nottingham Notts</t>
  </si>
  <si>
    <t>Shropsh Tel Wrekin</t>
  </si>
  <si>
    <t>Staffs Stoke</t>
  </si>
  <si>
    <t>Central East</t>
  </si>
  <si>
    <t>Essex</t>
  </si>
  <si>
    <t>Norfolk &amp; Suffolk</t>
  </si>
  <si>
    <t>NE London</t>
  </si>
  <si>
    <t>SE London</t>
  </si>
  <si>
    <t>SW London</t>
  </si>
  <si>
    <t>WN London</t>
  </si>
  <si>
    <t>Hampshire loW</t>
  </si>
  <si>
    <t>Kent Medway</t>
  </si>
  <si>
    <t>Surrey &amp; Sussex</t>
  </si>
  <si>
    <t>Thames Valley</t>
  </si>
  <si>
    <t>Bath NESomSwWilt</t>
  </si>
  <si>
    <t>Bristol NSom SGlos</t>
  </si>
  <si>
    <t>Cornwall lo Scilly</t>
  </si>
  <si>
    <t>Devon</t>
  </si>
  <si>
    <t>Dorset</t>
  </si>
  <si>
    <t>Gloucestershire</t>
  </si>
  <si>
    <t>Somerset</t>
  </si>
  <si>
    <t>Pop share</t>
  </si>
  <si>
    <t>change in share</t>
  </si>
  <si>
    <t>% change in %target share</t>
  </si>
  <si>
    <t>Published (adjusted for boundary changes)</t>
  </si>
  <si>
    <t>updated</t>
  </si>
  <si>
    <t>Integrated care board</t>
  </si>
  <si>
    <t>2025/26 projected population</t>
  </si>
  <si>
    <t xml:space="preserve">2025/26 Weighted Population </t>
  </si>
  <si>
    <t>Base year population</t>
  </si>
  <si>
    <t>Base year weighted population</t>
  </si>
  <si>
    <t>Base year WP with old exp weights</t>
  </si>
  <si>
    <t>Base year WP with old HI data</t>
  </si>
  <si>
    <t>Base year WP with old PFI</t>
  </si>
  <si>
    <t>Cetral England</t>
  </si>
  <si>
    <t>NW &amp; C London</t>
  </si>
  <si>
    <t>min</t>
  </si>
  <si>
    <t>max</t>
  </si>
  <si>
    <t>Graph data for output</t>
  </si>
  <si>
    <t>Practices</t>
  </si>
  <si>
    <t>MALE</t>
  </si>
  <si>
    <t>FEMALE</t>
  </si>
  <si>
    <t>ALL</t>
  </si>
  <si>
    <t>00-04</t>
  </si>
  <si>
    <t>05-09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</si>
  <si>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</si>
  <si>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</si>
  <si>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</si>
  <si>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</si>
  <si>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</si>
  <si>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</si>
  <si>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</si>
  <si>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</si>
  <si>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</si>
  <si>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</si>
  <si>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</si>
  <si>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</si>
  <si>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</si>
  <si>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</si>
  <si>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</si>
  <si>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85+</t>
  </si>
  <si>
    <t>NEW MODEL</t>
  </si>
  <si>
    <t>% of total population (outlines on population pyramids)</t>
  </si>
  <si>
    <t>OLD MODEL</t>
  </si>
  <si>
    <t>% of total population</t>
  </si>
  <si>
    <t>% difference for males and female separately</t>
  </si>
  <si>
    <t>difference for all</t>
  </si>
  <si>
    <t>% difference for all</t>
  </si>
  <si>
    <t>%over65</t>
  </si>
  <si>
    <t>mean_age</t>
  </si>
  <si>
    <t>average age</t>
  </si>
  <si>
    <t>NEW base year (Aug24 to Jul25)</t>
  </si>
  <si>
    <t>data also required for waterfalls workbook</t>
  </si>
  <si>
    <t xml:space="preserve">sorted list </t>
  </si>
  <si>
    <t>Sort</t>
  </si>
  <si>
    <t>R23</t>
  </si>
  <si>
    <t>Region</t>
  </si>
  <si>
    <t>practices</t>
  </si>
  <si>
    <t>allpats</t>
  </si>
  <si>
    <t>m0-4</t>
  </si>
  <si>
    <t>m5-9</t>
  </si>
  <si>
    <t>m10-14</t>
  </si>
  <si>
    <t>m15-19</t>
  </si>
  <si>
    <t>m20-24</t>
  </si>
  <si>
    <t>m25-29</t>
  </si>
  <si>
    <t>m30-34</t>
  </si>
  <si>
    <t>m35-39</t>
  </si>
  <si>
    <t>m40-44</t>
  </si>
  <si>
    <t>m45-49</t>
  </si>
  <si>
    <t>m50-54</t>
  </si>
  <si>
    <t>m55-59</t>
  </si>
  <si>
    <t>m60-64</t>
  </si>
  <si>
    <t>m65-69</t>
  </si>
  <si>
    <t>m70-74</t>
  </si>
  <si>
    <t>m75-79</t>
  </si>
  <si>
    <t>m80-84</t>
  </si>
  <si>
    <t>m85+</t>
  </si>
  <si>
    <t>f0-4</t>
  </si>
  <si>
    <t>f5-9</t>
  </si>
  <si>
    <t>f10-14</t>
  </si>
  <si>
    <t>f15-19</t>
  </si>
  <si>
    <t>f20-24</t>
  </si>
  <si>
    <t>f25-29</t>
  </si>
  <si>
    <t>f30-34</t>
  </si>
  <si>
    <t>f35-39</t>
  </si>
  <si>
    <t>f40-44</t>
  </si>
  <si>
    <t>f45-49</t>
  </si>
  <si>
    <t>f50-54</t>
  </si>
  <si>
    <t>f55-59</t>
  </si>
  <si>
    <t>f60-64</t>
  </si>
  <si>
    <t>f65-69</t>
  </si>
  <si>
    <t>f70-74</t>
  </si>
  <si>
    <t>f75-79</t>
  </si>
  <si>
    <t>f80-84</t>
  </si>
  <si>
    <t>f85+</t>
  </si>
  <si>
    <t>Region23</t>
  </si>
  <si>
    <t>N West</t>
  </si>
  <si>
    <t>East of England</t>
  </si>
  <si>
    <t>NHS Cornwall and The Isles of Scilly ICB</t>
  </si>
  <si>
    <t>North East and Yorkshire</t>
  </si>
  <si>
    <t>S East</t>
  </si>
  <si>
    <t>S West</t>
  </si>
  <si>
    <t>GAP BETWEEN TABLES</t>
  </si>
  <si>
    <t>ENG</t>
  </si>
  <si>
    <t>NHS Region (England)</t>
  </si>
  <si>
    <t>PREVIOUS base year (Nov23 to Oct24)</t>
  </si>
  <si>
    <t>change from previous model</t>
  </si>
  <si>
    <t>% change from previous model</t>
  </si>
  <si>
    <t>icb26_base_NEW (Aug24-Sep25)</t>
  </si>
  <si>
    <t>PASTE ICB DATA VALUES HERE FOR UPDATE (region calculations update automatically)</t>
  </si>
  <si>
    <t>a-populations (inputs)</t>
  </si>
  <si>
    <t>GP</t>
  </si>
  <si>
    <t>Males</t>
  </si>
  <si>
    <t>Females</t>
  </si>
  <si>
    <t>Persons</t>
  </si>
  <si>
    <t>m00_00</t>
  </si>
  <si>
    <t>m01_04</t>
  </si>
  <si>
    <t>m05_09</t>
  </si>
  <si>
    <t>m10_14</t>
  </si>
  <si>
    <t>m15_19</t>
  </si>
  <si>
    <t>m20_24</t>
  </si>
  <si>
    <t>m25_29</t>
  </si>
  <si>
    <t>m30_34</t>
  </si>
  <si>
    <t>m35_39</t>
  </si>
  <si>
    <t>m40_44</t>
  </si>
  <si>
    <t>m45_49</t>
  </si>
  <si>
    <t>m50_54</t>
  </si>
  <si>
    <t>m55_59</t>
  </si>
  <si>
    <t>m60_64</t>
  </si>
  <si>
    <t>m65_69</t>
  </si>
  <si>
    <t>m70_74</t>
  </si>
  <si>
    <t>m75_79</t>
  </si>
  <si>
    <t>m80_84</t>
  </si>
  <si>
    <t>f00_00</t>
  </si>
  <si>
    <t>f01_04</t>
  </si>
  <si>
    <t>f05_09</t>
  </si>
  <si>
    <t>f10_14</t>
  </si>
  <si>
    <t>f15_19</t>
  </si>
  <si>
    <t>f20_24</t>
  </si>
  <si>
    <t>f25_29</t>
  </si>
  <si>
    <t>f30_34</t>
  </si>
  <si>
    <t>f35_39</t>
  </si>
  <si>
    <t>f40_44</t>
  </si>
  <si>
    <t>f45_49</t>
  </si>
  <si>
    <t>f50_54</t>
  </si>
  <si>
    <t>f55_59</t>
  </si>
  <si>
    <t>f60_64</t>
  </si>
  <si>
    <t>f65_69</t>
  </si>
  <si>
    <t>f70_74</t>
  </si>
  <si>
    <t>f75_79</t>
  </si>
  <si>
    <t>f80_84</t>
  </si>
  <si>
    <t>c2</t>
  </si>
  <si>
    <t>c3</t>
  </si>
  <si>
    <t>North East &amp; Yorkshire</t>
  </si>
  <si>
    <t>icb26_base_OLD (Nov23-Oct24) - practices remapped</t>
  </si>
  <si>
    <t>ICB26 Population (MYE 20) by deprivation decile</t>
  </si>
  <si>
    <t>(1 = most deprived)</t>
  </si>
  <si>
    <t>% of pop by IMD decile</t>
  </si>
  <si>
    <t>R23abbr</t>
  </si>
  <si>
    <t>ICB26name</t>
  </si>
  <si>
    <t>NHS North Central and West London ICB</t>
  </si>
  <si>
    <t>Background</t>
  </si>
  <si>
    <t>Source data (hidden worksheets)</t>
  </si>
  <si>
    <t>If this dashboard does not fully fit on your laptop, try scaling to 85% and display 'full screen' (no ribbon)</t>
  </si>
  <si>
    <t>Display optimisation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</si>
</sst>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43" formatCode="_-* #,##0.00_-;\-* #,##0.00_-;_-* &quot;-&quot;??_-;_-@_-"/>
    <numFmt numFmtId="164" formatCode="0.0000"/>
    <numFmt numFmtId="165" formatCode="#,##0\ ;[Red]\-#,##0\ ;\-\ "/>
    <numFmt numFmtId="166" formatCode="#,##0.000%\ ;[Red]\-#,##0.000%\ ;\-\ "/>
    <numFmt numFmtId="167" formatCode="\+0.00%;[Red]\-0.00%"/>
    <numFmt numFmtId="168" formatCode="#,##0.0"/>
    <numFmt numFmtId="169" formatCode="\+0.00;[Red]\-0.00"/>
    <numFmt numFmtId="170" formatCode="\+#,##0;[Red]\-#,##0"/>
    <numFmt numFmtId="171" formatCode="0.0%"/>
    <numFmt numFmtId="172" formatCode="0.000%"/>
    <numFmt numFmtId="173" formatCode="#,##0_ ;\-#,##0\ "/>
    <numFmt numFmtId="174" formatCode="_-* #,##0_-;\-* #,##0_-;_-* &quot;-&quot;??_-;_-@_-"/>
    <numFmt numFmtId="175" formatCode="0.000"/>
    <numFmt numFmtId="176" formatCode="#,##0.0000_ ;[Red]\-#,##0.0000\ "/>
    <numFmt numFmtId="177" formatCode="#,##0.0000\ ;[Red]\-#,##0.0000\ ;\-\ "/>
    <numFmt numFmtId="178" formatCode="0.00000"/>
    <numFmt numFmtId="179" formatCode="\+0.000%;[Red]\-0.000%"/>
    <numFmt numFmtId="180" formatCode="\+0.000;[Red]\-0.000"/>
  </numFmts>
  <fonts count="5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b/>
      <sz val="10"/>
      <color rgb="FF005EB8"/>
      <name val="Arial"/>
      <family val="2"/>
    </font>
    <font>
      <sz val="10"/>
      <name val="Arial"/>
      <family val="2"/>
    </font>
    <font>
      <sz val="10"/>
      <color rgb="FF7C2855"/>
      <name val="Arial"/>
      <family val="2"/>
    </font>
    <font>
      <b/>
      <sz val="10"/>
      <color rgb="FF7C2855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20"/>
      <color rgb="FF7C2855"/>
      <name val="Arial"/>
      <family val="2"/>
    </font>
    <font>
      <sz val="2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20"/>
      <name val="Arial"/>
      <family val="2"/>
    </font>
    <font>
      <sz val="10"/>
      <color rgb="FF005EB8"/>
      <name val="Arial"/>
      <family val="2"/>
    </font>
    <font>
      <sz val="10"/>
      <color theme="0" tint="-0.249977111117893"/>
      <name val="Arial"/>
      <family val="2"/>
    </font>
    <font>
      <sz val="20"/>
      <color rgb="FF7B2451"/>
      <name val="Arial"/>
      <family val="2"/>
    </font>
    <font>
      <sz val="10"/>
      <color rgb="FF7B2451"/>
      <name val="Arial"/>
      <family val="2"/>
    </font>
    <font>
      <sz val="10"/>
      <color rgb="FF009639"/>
      <name val="Arial"/>
      <family val="2"/>
    </font>
    <font>
      <sz val="11"/>
      <name val="Calibri"/>
      <family val="2"/>
    </font>
    <font>
      <sz val="10"/>
      <color rgb="FF32006C"/>
      <name val="Arial"/>
      <family val="2"/>
    </font>
    <font>
      <b/>
      <sz val="10"/>
      <color rgb="FF32006C"/>
      <name val="Arial"/>
      <family val="2"/>
    </font>
    <font>
      <b/>
      <sz val="10"/>
      <color rgb="FF006947"/>
      <name val="Arial"/>
      <family val="2"/>
    </font>
    <font>
      <b/>
      <sz val="10"/>
      <color rgb="FF009639"/>
      <name val="Arial"/>
      <family val="2"/>
    </font>
    <font>
      <sz val="20"/>
      <color rgb="FF005EB8"/>
      <name val="Arial"/>
      <family val="2"/>
    </font>
    <font>
      <sz val="10"/>
      <color theme="0"/>
      <name val="Arial"/>
      <family val="2"/>
    </font>
    <font>
      <sz val="10"/>
      <color theme="0" tint="-0.34998626667073579"/>
      <name val="Arial"/>
      <family val="2"/>
    </font>
    <font>
      <b/>
      <sz val="10"/>
      <color theme="1" tint="0.499984740745262"/>
      <name val="Arial"/>
      <family val="2"/>
    </font>
    <font>
      <sz val="10"/>
      <color theme="4" tint="-0.499984740745262"/>
      <name val="Arial"/>
      <family val="2"/>
    </font>
    <font>
      <u/>
      <sz val="10"/>
      <color indexed="12"/>
      <name val="Arial"/>
      <family val="2"/>
    </font>
    <font>
      <b/>
      <u/>
      <sz val="10"/>
      <name val="Arial"/>
      <family val="2"/>
    </font>
    <font>
      <sz val="20"/>
      <color theme="0" tint="-0.34998626667073579"/>
      <name val="Arial"/>
      <family val="2"/>
    </font>
    <font>
      <i/>
      <sz val="10"/>
      <name val="Arial"/>
      <family val="2"/>
    </font>
    <font>
      <sz val="10"/>
      <color rgb="FF006947"/>
      <name val="Arial"/>
      <family val="2"/>
    </font>
    <font>
      <sz val="20"/>
      <color rgb="FFFF0000"/>
      <name val="Arial"/>
      <family val="2"/>
    </font>
    <font>
      <i/>
      <sz val="10"/>
      <color theme="0" tint="-0.499984740745262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1"/>
      <name val="Calibri"/>
      <family val="2"/>
    </font>
    <font>
      <b/>
      <i/>
      <sz val="10"/>
      <color theme="0"/>
      <name val="Arial"/>
      <family val="2"/>
    </font>
    <font>
      <b/>
      <sz val="10"/>
      <color theme="0" tint="-0.249977111117893"/>
      <name val="Arial"/>
      <family val="2"/>
    </font>
    <font>
      <b/>
      <sz val="10"/>
      <color rgb="FFFF0000"/>
      <name val="Arial"/>
      <family val="2"/>
    </font>
    <font>
      <sz val="20"/>
      <color theme="0" tint="-0.249977111117893"/>
      <name val="Arial"/>
      <family val="2"/>
    </font>
    <font>
      <sz val="10"/>
      <color theme="1" tint="4.9989318521683403E-2"/>
      <name val="Arial"/>
      <family val="2"/>
    </font>
    <font>
      <b/>
      <sz val="10"/>
      <color theme="1" tint="4.9989318521683403E-2"/>
      <name val="Arial"/>
      <family val="2"/>
    </font>
    <font>
      <sz val="20"/>
      <color rgb="FF009639"/>
      <name val="Arial"/>
      <family val="2"/>
    </font>
    <font>
      <sz val="20"/>
      <color rgb="FF015BBB"/>
      <name val="Arial"/>
      <family val="2"/>
    </font>
    <font>
      <b/>
      <i/>
      <sz val="20"/>
      <color theme="0"/>
      <name val="Arial"/>
      <family val="2"/>
    </font>
    <font>
      <b/>
      <sz val="24"/>
      <color rgb="FF00B0F0"/>
      <name val="Arial"/>
      <family val="2"/>
    </font>
    <font>
      <b/>
      <sz val="24"/>
      <color theme="0"/>
      <name val="Arial"/>
      <family val="2"/>
    </font>
    <font>
      <sz val="24"/>
      <color theme="0"/>
      <name val="Arial"/>
      <family val="2"/>
    </font>
    <font>
      <b/>
      <sz val="24"/>
      <color rgb="FFFFFF99"/>
      <name val="Arial"/>
      <family val="2"/>
    </font>
    <font>
      <sz val="24"/>
      <color theme="1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00963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08C00"/>
        <bgColor indexed="64"/>
      </patternFill>
    </fill>
    <fill>
      <patternFill patternType="solid">
        <fgColor rgb="FFDAD3E5"/>
        <bgColor indexed="64"/>
      </patternFill>
    </fill>
    <fill>
      <patternFill patternType="solid">
        <fgColor rgb="FFD7E9E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15BB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5EB8"/>
        <bgColor indexed="64"/>
      </patternFill>
    </fill>
    <fill>
      <patternFill patternType="solid">
        <fgColor rgb="FFE5F2FF"/>
        <bgColor indexed="64"/>
      </patternFill>
    </fill>
    <fill>
      <patternFill patternType="solid">
        <fgColor rgb="FF7C2855"/>
        <bgColor indexed="64"/>
      </patternFill>
    </fill>
    <fill>
      <patternFill patternType="solid">
        <fgColor rgb="FFF9EBF2"/>
        <bgColor indexed="64"/>
      </patternFill>
    </fill>
    <fill>
      <patternFill patternType="solid">
        <fgColor rgb="FF548235"/>
        <bgColor indexed="64"/>
      </patternFill>
    </fill>
    <fill>
      <patternFill patternType="solid">
        <fgColor rgb="FF009A2D"/>
        <bgColor indexed="64"/>
      </patternFill>
    </fill>
    <fill>
      <patternFill patternType="solid">
        <fgColor rgb="FF7B245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8EBF0"/>
        <bgColor indexed="64"/>
      </patternFill>
    </fill>
    <fill>
      <patternFill patternType="solid">
        <fgColor theme="1" tint="0.49998474074526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hair">
        <color theme="0" tint="-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theme="0" tint="-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ck">
        <color rgb="FFFF0000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rgb="FFFF0000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hair">
        <color theme="0" tint="-0.499984740745262"/>
      </left>
      <right style="thin">
        <color theme="1" tint="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ck">
        <color rgb="FFFF0000"/>
      </left>
      <right/>
      <top style="hair">
        <color theme="0" tint="-0.499984740745262"/>
      </top>
      <bottom/>
      <diagonal/>
    </border>
    <border>
      <left style="medium">
        <color rgb="FFFF0000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/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rgb="FF808080"/>
      </top>
      <bottom/>
      <diagonal/>
    </border>
    <border>
      <left style="hair">
        <color theme="0" tint="-0.499984740745262"/>
      </left>
      <right/>
      <top style="thin">
        <color rgb="FF808080"/>
      </top>
      <bottom/>
      <diagonal/>
    </border>
    <border>
      <left style="thick">
        <color rgb="FFFF0000"/>
      </left>
      <right/>
      <top style="thin">
        <color rgb="FF808080"/>
      </top>
      <bottom/>
      <diagonal/>
    </border>
    <border>
      <left style="medium">
        <color rgb="FFFF0000"/>
      </left>
      <right/>
      <top style="thin">
        <color rgb="FF808080"/>
      </top>
      <bottom/>
      <diagonal/>
    </border>
    <border>
      <left style="hair">
        <color theme="0" tint="-0.499984740745262"/>
      </left>
      <right style="thin">
        <color theme="1" tint="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indexed="64"/>
      </bottom>
      <diagonal/>
    </border>
    <border>
      <left style="thick">
        <color rgb="FFFF0000"/>
      </left>
      <right/>
      <top style="hair">
        <color theme="0" tint="-0.499984740745262"/>
      </top>
      <bottom style="thin">
        <color indexed="64"/>
      </bottom>
      <diagonal/>
    </border>
    <border>
      <left style="medium">
        <color rgb="FFFF0000"/>
      </left>
      <right/>
      <top style="hair">
        <color theme="0" tint="-0.499984740745262"/>
      </top>
      <bottom style="thin">
        <color indexed="64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theme="1" tint="0.499984740745262"/>
      </right>
      <top style="thin">
        <color indexed="64"/>
      </top>
      <bottom/>
      <diagonal/>
    </border>
    <border>
      <left style="hair">
        <color theme="0" tint="-0.499984740745262"/>
      </left>
      <right/>
      <top style="thin">
        <color indexed="64"/>
      </top>
      <bottom/>
      <diagonal/>
    </border>
    <border>
      <left style="thick">
        <color rgb="FFFF0000"/>
      </left>
      <right/>
      <top style="thin">
        <color indexed="64"/>
      </top>
      <bottom/>
      <diagonal/>
    </border>
    <border>
      <left style="medium">
        <color rgb="FFFF0000"/>
      </left>
      <right/>
      <top style="thin">
        <color indexed="64"/>
      </top>
      <bottom/>
      <diagonal/>
    </border>
    <border>
      <left style="thin">
        <color theme="1" tint="0.499984740745262"/>
      </left>
      <right/>
      <top style="thin">
        <color indexed="64"/>
      </top>
      <bottom/>
      <diagonal/>
    </border>
    <border>
      <left style="hair">
        <color theme="0" tint="-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hair">
        <color theme="0" tint="-0.499984740745262"/>
      </left>
      <right/>
      <top style="thin">
        <color theme="1" tint="0.499984740745262"/>
      </top>
      <bottom/>
      <diagonal/>
    </border>
    <border>
      <left style="thick">
        <color rgb="FFFF0000"/>
      </left>
      <right/>
      <top style="thin">
        <color theme="1" tint="0.499984740745262"/>
      </top>
      <bottom/>
      <diagonal/>
    </border>
    <border>
      <left style="medium">
        <color rgb="FFFF0000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theme="1"/>
      </left>
      <right/>
      <top/>
      <bottom style="thin">
        <color indexed="64"/>
      </bottom>
      <diagonal/>
    </border>
  </borders>
  <cellStyleXfs count="24">
    <xf numFmtId="0" fontId="0" fillId="0" borderId="0"/>
    <xf numFmtId="0" fontId="4" fillId="0" borderId="0"/>
    <xf numFmtId="43" fontId="14" fillId="0" borderId="0" applyFont="0" applyFill="0" applyBorder="0" applyAlignment="0" applyProtection="0"/>
    <xf numFmtId="0" fontId="3" fillId="0" borderId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3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0" fontId="4" fillId="0" borderId="0"/>
    <xf numFmtId="0" fontId="14" fillId="0" borderId="0"/>
    <xf numFmtId="0" fontId="14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  <xf numFmtId="0" fontId="14" fillId="0" borderId="0"/>
    <xf numFmtId="0" fontId="1" fillId="0" borderId="0"/>
    <xf numFmtId="0" fontId="40" fillId="0" borderId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/>
    <xf numFmtId="0" fontId="14" fillId="0" borderId="0"/>
    <xf numFmtId="0" fontId="14" fillId="0" borderId="0"/>
    <xf numFmtId="0" fontId="14" fillId="0" borderId="0"/>
  </cellStyleXfs>
  <cellXfs count="519">
    <xf numFmtId="0" fontId="0" fillId="0" borderId="0" xfId="0"/>
    <xf numFmtId="0" fontId="6" fillId="0" borderId="0" xfId="1" applyFont="1"/>
    <xf numFmtId="0" fontId="7" fillId="0" borderId="0" xfId="0" applyFont="1"/>
    <xf numFmtId="0" fontId="8" fillId="0" borderId="0" xfId="0" applyFont="1" applyAlignment="1">
      <alignment wrapText="1"/>
    </xf>
    <xf numFmtId="3" fontId="9" fillId="0" borderId="0" xfId="1" applyNumberFormat="1" applyFont="1"/>
    <xf numFmtId="3" fontId="6" fillId="0" borderId="0" xfId="1" applyNumberFormat="1" applyFont="1"/>
    <xf numFmtId="0" fontId="11" fillId="0" borderId="0" xfId="0" applyFont="1"/>
    <xf numFmtId="0" fontId="13" fillId="0" borderId="0" xfId="0" applyFont="1"/>
    <xf numFmtId="0" fontId="3" fillId="0" borderId="0" xfId="0" applyFont="1"/>
    <xf numFmtId="0" fontId="15" fillId="2" borderId="0" xfId="0" applyFont="1" applyFill="1"/>
    <xf numFmtId="0" fontId="7" fillId="0" borderId="0" xfId="0" applyFont="1" applyProtection="1">
      <protection hidden="1"/>
    </xf>
    <xf numFmtId="10" fontId="7" fillId="0" borderId="0" xfId="0" applyNumberFormat="1" applyFont="1" applyProtection="1">
      <protection hidden="1"/>
    </xf>
    <xf numFmtId="0" fontId="5" fillId="0" borderId="0" xfId="1" applyFont="1" applyAlignment="1">
      <alignment horizontal="right"/>
    </xf>
    <xf numFmtId="0" fontId="7" fillId="8" borderId="3" xfId="0" applyFont="1" applyFill="1" applyBorder="1" applyAlignment="1" applyProtection="1">
      <alignment horizontal="right"/>
      <protection hidden="1"/>
    </xf>
    <xf numFmtId="0" fontId="7" fillId="8" borderId="2" xfId="0" applyFont="1" applyFill="1" applyBorder="1" applyAlignment="1" applyProtection="1">
      <alignment horizontal="right"/>
      <protection hidden="1"/>
    </xf>
    <xf numFmtId="0" fontId="7" fillId="8" borderId="0" xfId="0" applyFont="1" applyFill="1" applyProtection="1">
      <protection hidden="1"/>
    </xf>
    <xf numFmtId="10" fontId="7" fillId="8" borderId="0" xfId="0" applyNumberFormat="1" applyFont="1" applyFill="1" applyProtection="1">
      <protection hidden="1"/>
    </xf>
    <xf numFmtId="10" fontId="7" fillId="8" borderId="6" xfId="0" applyNumberFormat="1" applyFont="1" applyFill="1" applyBorder="1" applyProtection="1">
      <protection hidden="1"/>
    </xf>
    <xf numFmtId="0" fontId="7" fillId="8" borderId="7" xfId="0" applyFont="1" applyFill="1" applyBorder="1" applyAlignment="1" applyProtection="1">
      <alignment horizontal="right"/>
      <protection hidden="1"/>
    </xf>
    <xf numFmtId="0" fontId="7" fillId="8" borderId="8" xfId="0" applyFont="1" applyFill="1" applyBorder="1" applyProtection="1">
      <protection hidden="1"/>
    </xf>
    <xf numFmtId="10" fontId="7" fillId="8" borderId="8" xfId="0" applyNumberFormat="1" applyFont="1" applyFill="1" applyBorder="1" applyProtection="1">
      <protection hidden="1"/>
    </xf>
    <xf numFmtId="0" fontId="7" fillId="8" borderId="9" xfId="0" applyFont="1" applyFill="1" applyBorder="1" applyProtection="1">
      <protection hidden="1"/>
    </xf>
    <xf numFmtId="0" fontId="8" fillId="8" borderId="4" xfId="0" applyFont="1" applyFill="1" applyBorder="1" applyProtection="1">
      <protection hidden="1"/>
    </xf>
    <xf numFmtId="0" fontId="8" fillId="8" borderId="4" xfId="0" applyFont="1" applyFill="1" applyBorder="1" applyAlignment="1" applyProtection="1">
      <alignment horizontal="right"/>
      <protection hidden="1"/>
    </xf>
    <xf numFmtId="0" fontId="8" fillId="8" borderId="5" xfId="0" applyFont="1" applyFill="1" applyBorder="1" applyAlignment="1" applyProtection="1">
      <alignment horizontal="right"/>
      <protection hidden="1"/>
    </xf>
    <xf numFmtId="0" fontId="12" fillId="0" borderId="0" xfId="0" applyFont="1" applyAlignment="1" applyProtection="1">
      <alignment horizontal="right"/>
      <protection hidden="1"/>
    </xf>
    <xf numFmtId="0" fontId="20" fillId="0" borderId="0" xfId="0" applyFont="1"/>
    <xf numFmtId="0" fontId="21" fillId="8" borderId="3" xfId="0" applyFont="1" applyFill="1" applyBorder="1"/>
    <xf numFmtId="0" fontId="21" fillId="8" borderId="5" xfId="0" applyFont="1" applyFill="1" applyBorder="1"/>
    <xf numFmtId="0" fontId="21" fillId="8" borderId="2" xfId="0" applyFont="1" applyFill="1" applyBorder="1"/>
    <xf numFmtId="0" fontId="21" fillId="8" borderId="6" xfId="0" applyFont="1" applyFill="1" applyBorder="1"/>
    <xf numFmtId="0" fontId="18" fillId="0" borderId="0" xfId="1" applyFont="1" applyAlignment="1">
      <alignment horizontal="right"/>
    </xf>
    <xf numFmtId="0" fontId="22" fillId="0" borderId="0" xfId="0" applyFont="1"/>
    <xf numFmtId="0" fontId="15" fillId="9" borderId="1" xfId="1" applyFont="1" applyFill="1" applyBorder="1" applyAlignment="1">
      <alignment horizontal="center" wrapText="1"/>
    </xf>
    <xf numFmtId="3" fontId="9" fillId="10" borderId="0" xfId="1" applyNumberFormat="1" applyFont="1" applyFill="1"/>
    <xf numFmtId="0" fontId="15" fillId="9" borderId="0" xfId="0" applyFont="1" applyFill="1" applyAlignment="1">
      <alignment horizontal="center" wrapText="1"/>
    </xf>
    <xf numFmtId="0" fontId="15" fillId="15" borderId="1" xfId="1" applyFont="1" applyFill="1" applyBorder="1" applyAlignment="1">
      <alignment horizontal="center" wrapText="1"/>
    </xf>
    <xf numFmtId="170" fontId="9" fillId="14" borderId="0" xfId="4" applyNumberFormat="1" applyFont="1" applyFill="1" applyAlignment="1">
      <alignment horizontal="right"/>
    </xf>
    <xf numFmtId="0" fontId="13" fillId="0" borderId="0" xfId="4" applyFont="1"/>
    <xf numFmtId="3" fontId="7" fillId="0" borderId="0" xfId="1" applyNumberFormat="1" applyFont="1"/>
    <xf numFmtId="3" fontId="18" fillId="0" borderId="0" xfId="1" applyNumberFormat="1" applyFont="1"/>
    <xf numFmtId="10" fontId="18" fillId="0" borderId="0" xfId="9" applyNumberFormat="1" applyFont="1" applyFill="1"/>
    <xf numFmtId="3" fontId="9" fillId="0" borderId="0" xfId="1" applyNumberFormat="1" applyFont="1" applyAlignment="1">
      <alignment horizontal="right"/>
    </xf>
    <xf numFmtId="3" fontId="5" fillId="0" borderId="0" xfId="1" applyNumberFormat="1" applyFont="1"/>
    <xf numFmtId="3" fontId="15" fillId="16" borderId="10" xfId="1" applyNumberFormat="1" applyFont="1" applyFill="1" applyBorder="1"/>
    <xf numFmtId="3" fontId="15" fillId="16" borderId="11" xfId="1" applyNumberFormat="1" applyFont="1" applyFill="1" applyBorder="1"/>
    <xf numFmtId="0" fontId="27" fillId="0" borderId="0" xfId="12" applyFont="1"/>
    <xf numFmtId="0" fontId="11" fillId="0" borderId="0" xfId="4" applyFont="1"/>
    <xf numFmtId="49" fontId="11" fillId="0" borderId="0" xfId="4" applyNumberFormat="1" applyFont="1" applyAlignment="1">
      <alignment horizontal="right"/>
    </xf>
    <xf numFmtId="49" fontId="11" fillId="0" borderId="2" xfId="4" applyNumberFormat="1" applyFont="1" applyBorder="1" applyAlignment="1">
      <alignment horizontal="right"/>
    </xf>
    <xf numFmtId="0" fontId="6" fillId="7" borderId="0" xfId="0" applyFont="1" applyFill="1"/>
    <xf numFmtId="0" fontId="11" fillId="7" borderId="0" xfId="4" applyFont="1" applyFill="1"/>
    <xf numFmtId="0" fontId="11" fillId="7" borderId="0" xfId="0" applyFont="1" applyFill="1" applyAlignment="1">
      <alignment horizontal="right"/>
    </xf>
    <xf numFmtId="0" fontId="9" fillId="7" borderId="0" xfId="0" applyFont="1" applyFill="1" applyAlignment="1">
      <alignment horizontal="right"/>
    </xf>
    <xf numFmtId="167" fontId="31" fillId="14" borderId="0" xfId="0" applyNumberFormat="1" applyFont="1" applyFill="1"/>
    <xf numFmtId="167" fontId="11" fillId="14" borderId="0" xfId="0" applyNumberFormat="1" applyFont="1" applyFill="1"/>
    <xf numFmtId="0" fontId="6" fillId="14" borderId="0" xfId="1" applyFont="1" applyFill="1"/>
    <xf numFmtId="0" fontId="6" fillId="14" borderId="0" xfId="8" applyFont="1" applyFill="1"/>
    <xf numFmtId="0" fontId="6" fillId="0" borderId="0" xfId="8" applyFont="1"/>
    <xf numFmtId="0" fontId="15" fillId="20" borderId="0" xfId="8" applyFont="1" applyFill="1"/>
    <xf numFmtId="0" fontId="29" fillId="20" borderId="0" xfId="8" applyFont="1" applyFill="1"/>
    <xf numFmtId="0" fontId="29" fillId="20" borderId="0" xfId="8" applyFont="1" applyFill="1" applyAlignment="1">
      <alignment horizontal="right"/>
    </xf>
    <xf numFmtId="0" fontId="32" fillId="21" borderId="0" xfId="8" applyFont="1" applyFill="1"/>
    <xf numFmtId="0" fontId="32" fillId="21" borderId="0" xfId="8" applyFont="1" applyFill="1" applyAlignment="1">
      <alignment horizontal="right"/>
    </xf>
    <xf numFmtId="0" fontId="6" fillId="21" borderId="0" xfId="1" applyFont="1" applyFill="1"/>
    <xf numFmtId="0" fontId="6" fillId="22" borderId="0" xfId="1" applyFont="1" applyFill="1"/>
    <xf numFmtId="0" fontId="29" fillId="22" borderId="0" xfId="1" applyFont="1" applyFill="1" applyAlignment="1">
      <alignment horizontal="right"/>
    </xf>
    <xf numFmtId="0" fontId="6" fillId="23" borderId="0" xfId="1" applyFont="1" applyFill="1"/>
    <xf numFmtId="0" fontId="34" fillId="14" borderId="0" xfId="15" applyFont="1" applyFill="1"/>
    <xf numFmtId="0" fontId="9" fillId="14" borderId="0" xfId="8" applyFont="1" applyFill="1"/>
    <xf numFmtId="0" fontId="6" fillId="8" borderId="15" xfId="0" applyFont="1" applyFill="1" applyBorder="1" applyAlignment="1">
      <alignment horizontal="right"/>
    </xf>
    <xf numFmtId="167" fontId="11" fillId="8" borderId="0" xfId="0" applyNumberFormat="1" applyFont="1" applyFill="1" applyAlignment="1">
      <alignment horizontal="right"/>
    </xf>
    <xf numFmtId="0" fontId="15" fillId="24" borderId="15" xfId="0" applyFont="1" applyFill="1" applyBorder="1" applyAlignment="1">
      <alignment horizontal="center"/>
    </xf>
    <xf numFmtId="0" fontId="15" fillId="4" borderId="15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0" fontId="17" fillId="14" borderId="0" xfId="1" applyFont="1" applyFill="1" applyAlignment="1">
      <alignment vertical="center"/>
    </xf>
    <xf numFmtId="0" fontId="6" fillId="14" borderId="0" xfId="1" applyFont="1" applyFill="1" applyAlignment="1">
      <alignment vertical="center"/>
    </xf>
    <xf numFmtId="0" fontId="35" fillId="14" borderId="0" xfId="1" applyFont="1" applyFill="1" applyAlignment="1">
      <alignment horizontal="right" vertical="center"/>
    </xf>
    <xf numFmtId="0" fontId="36" fillId="21" borderId="0" xfId="1" applyFont="1" applyFill="1" applyAlignment="1">
      <alignment vertical="top"/>
    </xf>
    <xf numFmtId="0" fontId="6" fillId="21" borderId="0" xfId="1" applyFont="1" applyFill="1" applyAlignment="1">
      <alignment vertical="top"/>
    </xf>
    <xf numFmtId="0" fontId="9" fillId="21" borderId="0" xfId="8" applyFont="1" applyFill="1" applyAlignment="1">
      <alignment vertical="top"/>
    </xf>
    <xf numFmtId="0" fontId="32" fillId="21" borderId="0" xfId="8" applyFont="1" applyFill="1" applyAlignment="1">
      <alignment vertical="top"/>
    </xf>
    <xf numFmtId="0" fontId="6" fillId="21" borderId="0" xfId="8" applyFont="1" applyFill="1" applyAlignment="1">
      <alignment vertical="top"/>
    </xf>
    <xf numFmtId="0" fontId="9" fillId="21" borderId="0" xfId="1" applyFont="1" applyFill="1" applyAlignment="1">
      <alignment vertical="top"/>
    </xf>
    <xf numFmtId="0" fontId="15" fillId="22" borderId="0" xfId="1" applyFont="1" applyFill="1" applyAlignment="1">
      <alignment vertical="top"/>
    </xf>
    <xf numFmtId="0" fontId="6" fillId="22" borderId="0" xfId="1" applyFont="1" applyFill="1" applyAlignment="1">
      <alignment vertical="top"/>
    </xf>
    <xf numFmtId="0" fontId="9" fillId="23" borderId="0" xfId="1" applyFont="1" applyFill="1" applyAlignment="1">
      <alignment vertical="top"/>
    </xf>
    <xf numFmtId="0" fontId="6" fillId="23" borderId="0" xfId="1" applyFont="1" applyFill="1" applyAlignment="1">
      <alignment vertical="top"/>
    </xf>
    <xf numFmtId="0" fontId="6" fillId="23" borderId="0" xfId="8" applyFont="1" applyFill="1" applyAlignment="1">
      <alignment vertical="top"/>
    </xf>
    <xf numFmtId="0" fontId="6" fillId="14" borderId="0" xfId="1" applyFont="1" applyFill="1" applyAlignment="1">
      <alignment vertical="top"/>
    </xf>
    <xf numFmtId="0" fontId="34" fillId="14" borderId="0" xfId="14" applyFont="1" applyFill="1" applyAlignment="1" applyProtection="1">
      <alignment vertical="top"/>
    </xf>
    <xf numFmtId="0" fontId="6" fillId="14" borderId="0" xfId="8" applyFont="1" applyFill="1" applyAlignment="1">
      <alignment vertical="top"/>
    </xf>
    <xf numFmtId="0" fontId="34" fillId="14" borderId="0" xfId="15" applyFont="1" applyFill="1" applyAlignment="1">
      <alignment vertical="top"/>
    </xf>
    <xf numFmtId="0" fontId="1" fillId="0" borderId="0" xfId="0" applyFont="1"/>
    <xf numFmtId="0" fontId="1" fillId="0" borderId="8" xfId="0" applyFont="1" applyBorder="1"/>
    <xf numFmtId="0" fontId="15" fillId="9" borderId="0" xfId="0" applyFont="1" applyFill="1"/>
    <xf numFmtId="0" fontId="1" fillId="0" borderId="0" xfId="4" applyFont="1"/>
    <xf numFmtId="0" fontId="1" fillId="10" borderId="0" xfId="4" applyFont="1" applyFill="1"/>
    <xf numFmtId="167" fontId="6" fillId="14" borderId="0" xfId="4" applyNumberFormat="1" applyFont="1" applyFill="1" applyAlignment="1">
      <alignment horizontal="right"/>
    </xf>
    <xf numFmtId="0" fontId="6" fillId="14" borderId="0" xfId="4" applyFont="1" applyFill="1" applyAlignment="1">
      <alignment horizontal="right"/>
    </xf>
    <xf numFmtId="0" fontId="11" fillId="14" borderId="0" xfId="4" applyFont="1" applyFill="1" applyAlignment="1">
      <alignment horizontal="right"/>
    </xf>
    <xf numFmtId="167" fontId="6" fillId="14" borderId="8" xfId="4" applyNumberFormat="1" applyFont="1" applyFill="1" applyBorder="1" applyAlignment="1">
      <alignment horizontal="right"/>
    </xf>
    <xf numFmtId="0" fontId="6" fillId="14" borderId="8" xfId="4" applyFont="1" applyFill="1" applyBorder="1" applyAlignment="1">
      <alignment horizontal="right"/>
    </xf>
    <xf numFmtId="3" fontId="25" fillId="5" borderId="0" xfId="4" applyNumberFormat="1" applyFont="1" applyFill="1" applyAlignment="1">
      <alignment horizontal="right"/>
    </xf>
    <xf numFmtId="3" fontId="26" fillId="6" borderId="0" xfId="4" applyNumberFormat="1" applyFont="1" applyFill="1" applyAlignment="1">
      <alignment horizontal="right"/>
    </xf>
    <xf numFmtId="3" fontId="9" fillId="14" borderId="0" xfId="4" applyNumberFormat="1" applyFont="1" applyFill="1" applyAlignment="1">
      <alignment horizontal="right"/>
    </xf>
    <xf numFmtId="0" fontId="7" fillId="0" borderId="0" xfId="17" applyFont="1"/>
    <xf numFmtId="10" fontId="5" fillId="3" borderId="0" xfId="9" applyNumberFormat="1" applyFont="1" applyFill="1"/>
    <xf numFmtId="3" fontId="9" fillId="3" borderId="0" xfId="1" applyNumberFormat="1" applyFont="1" applyFill="1"/>
    <xf numFmtId="0" fontId="6" fillId="0" borderId="0" xfId="17" applyFont="1"/>
    <xf numFmtId="3" fontId="18" fillId="3" borderId="0" xfId="1" applyNumberFormat="1" applyFont="1" applyFill="1"/>
    <xf numFmtId="3" fontId="5" fillId="3" borderId="0" xfId="1" applyNumberFormat="1" applyFont="1" applyFill="1"/>
    <xf numFmtId="3" fontId="6" fillId="3" borderId="0" xfId="1" applyNumberFormat="1" applyFont="1" applyFill="1"/>
    <xf numFmtId="0" fontId="1" fillId="0" borderId="0" xfId="17"/>
    <xf numFmtId="0" fontId="8" fillId="0" borderId="0" xfId="17" applyFont="1"/>
    <xf numFmtId="3" fontId="1" fillId="0" borderId="0" xfId="17" applyNumberFormat="1"/>
    <xf numFmtId="0" fontId="9" fillId="3" borderId="0" xfId="17" applyFont="1" applyFill="1"/>
    <xf numFmtId="0" fontId="1" fillId="0" borderId="0" xfId="4" applyFont="1" applyAlignment="1">
      <alignment horizontal="right"/>
    </xf>
    <xf numFmtId="171" fontId="1" fillId="10" borderId="0" xfId="4" applyNumberFormat="1" applyFont="1" applyFill="1" applyAlignment="1">
      <alignment horizontal="right"/>
    </xf>
    <xf numFmtId="171" fontId="1" fillId="10" borderId="2" xfId="4" applyNumberFormat="1" applyFont="1" applyFill="1" applyBorder="1" applyAlignment="1">
      <alignment horizontal="right"/>
    </xf>
    <xf numFmtId="0" fontId="1" fillId="10" borderId="0" xfId="4" applyFont="1" applyFill="1" applyAlignment="1">
      <alignment horizontal="right"/>
    </xf>
    <xf numFmtId="3" fontId="1" fillId="17" borderId="0" xfId="4" applyNumberFormat="1" applyFont="1" applyFill="1" applyAlignment="1">
      <alignment horizontal="right"/>
    </xf>
    <xf numFmtId="3" fontId="1" fillId="17" borderId="2" xfId="4" applyNumberFormat="1" applyFont="1" applyFill="1" applyBorder="1" applyAlignment="1">
      <alignment horizontal="right"/>
    </xf>
    <xf numFmtId="0" fontId="1" fillId="17" borderId="0" xfId="4" applyFont="1" applyFill="1" applyAlignment="1">
      <alignment horizontal="right"/>
    </xf>
    <xf numFmtId="0" fontId="1" fillId="17" borderId="0" xfId="4" applyFont="1" applyFill="1"/>
    <xf numFmtId="171" fontId="1" fillId="0" borderId="0" xfId="4" applyNumberFormat="1" applyFont="1" applyAlignment="1">
      <alignment horizontal="right"/>
    </xf>
    <xf numFmtId="3" fontId="1" fillId="18" borderId="0" xfId="4" applyNumberFormat="1" applyFont="1" applyFill="1" applyAlignment="1">
      <alignment horizontal="right"/>
    </xf>
    <xf numFmtId="3" fontId="1" fillId="18" borderId="2" xfId="4" applyNumberFormat="1" applyFont="1" applyFill="1" applyBorder="1" applyAlignment="1">
      <alignment horizontal="right"/>
    </xf>
    <xf numFmtId="171" fontId="1" fillId="18" borderId="0" xfId="4" applyNumberFormat="1" applyFont="1" applyFill="1" applyAlignment="1">
      <alignment horizontal="right"/>
    </xf>
    <xf numFmtId="0" fontId="1" fillId="18" borderId="0" xfId="4" applyFont="1" applyFill="1"/>
    <xf numFmtId="3" fontId="1" fillId="0" borderId="0" xfId="4" applyNumberFormat="1" applyFont="1" applyAlignment="1">
      <alignment horizontal="right"/>
    </xf>
    <xf numFmtId="3" fontId="1" fillId="10" borderId="0" xfId="4" applyNumberFormat="1" applyFont="1" applyFill="1" applyAlignment="1">
      <alignment horizontal="right"/>
    </xf>
    <xf numFmtId="3" fontId="1" fillId="10" borderId="2" xfId="4" applyNumberFormat="1" applyFont="1" applyFill="1" applyBorder="1" applyAlignment="1">
      <alignment horizontal="right"/>
    </xf>
    <xf numFmtId="171" fontId="1" fillId="0" borderId="2" xfId="4" applyNumberFormat="1" applyFont="1" applyBorder="1" applyAlignment="1">
      <alignment horizontal="right"/>
    </xf>
    <xf numFmtId="3" fontId="1" fillId="12" borderId="0" xfId="4" applyNumberFormat="1" applyFont="1" applyFill="1" applyAlignment="1">
      <alignment horizontal="right"/>
    </xf>
    <xf numFmtId="0" fontId="1" fillId="12" borderId="0" xfId="4" applyFont="1" applyFill="1" applyAlignment="1">
      <alignment horizontal="right"/>
    </xf>
    <xf numFmtId="0" fontId="1" fillId="12" borderId="0" xfId="4" applyFont="1" applyFill="1"/>
    <xf numFmtId="3" fontId="1" fillId="11" borderId="0" xfId="4" applyNumberFormat="1" applyFont="1" applyFill="1" applyAlignment="1">
      <alignment horizontal="right"/>
    </xf>
    <xf numFmtId="3" fontId="1" fillId="11" borderId="2" xfId="4" applyNumberFormat="1" applyFont="1" applyFill="1" applyBorder="1" applyAlignment="1">
      <alignment horizontal="right"/>
    </xf>
    <xf numFmtId="171" fontId="1" fillId="11" borderId="0" xfId="4" applyNumberFormat="1" applyFont="1" applyFill="1" applyAlignment="1">
      <alignment horizontal="right"/>
    </xf>
    <xf numFmtId="0" fontId="1" fillId="11" borderId="0" xfId="4" applyFont="1" applyFill="1"/>
    <xf numFmtId="3" fontId="1" fillId="3" borderId="0" xfId="4" applyNumberFormat="1" applyFont="1" applyFill="1" applyAlignment="1">
      <alignment horizontal="right"/>
    </xf>
    <xf numFmtId="3" fontId="1" fillId="3" borderId="2" xfId="4" applyNumberFormat="1" applyFont="1" applyFill="1" applyBorder="1" applyAlignment="1">
      <alignment horizontal="right"/>
    </xf>
    <xf numFmtId="171" fontId="1" fillId="3" borderId="0" xfId="4" applyNumberFormat="1" applyFont="1" applyFill="1" applyAlignment="1">
      <alignment horizontal="right"/>
    </xf>
    <xf numFmtId="0" fontId="1" fillId="3" borderId="0" xfId="4" applyFont="1" applyFill="1"/>
    <xf numFmtId="3" fontId="1" fillId="12" borderId="2" xfId="4" applyNumberFormat="1" applyFont="1" applyFill="1" applyBorder="1" applyAlignment="1">
      <alignment horizontal="right"/>
    </xf>
    <xf numFmtId="3" fontId="1" fillId="12" borderId="0" xfId="4" applyNumberFormat="1" applyFont="1" applyFill="1"/>
    <xf numFmtId="3" fontId="1" fillId="0" borderId="0" xfId="4" applyNumberFormat="1" applyFont="1"/>
    <xf numFmtId="10" fontId="1" fillId="10" borderId="0" xfId="4" applyNumberFormat="1" applyFont="1" applyFill="1" applyAlignment="1">
      <alignment horizontal="right"/>
    </xf>
    <xf numFmtId="3" fontId="1" fillId="11" borderId="0" xfId="4" applyNumberFormat="1" applyFont="1" applyFill="1"/>
    <xf numFmtId="10" fontId="1" fillId="0" borderId="0" xfId="4" applyNumberFormat="1" applyFont="1" applyAlignment="1">
      <alignment horizontal="right"/>
    </xf>
    <xf numFmtId="3" fontId="1" fillId="3" borderId="0" xfId="4" applyNumberFormat="1" applyFont="1" applyFill="1"/>
    <xf numFmtId="3" fontId="1" fillId="13" borderId="0" xfId="4" applyNumberFormat="1" applyFont="1" applyFill="1" applyAlignment="1">
      <alignment horizontal="right"/>
    </xf>
    <xf numFmtId="3" fontId="1" fillId="13" borderId="0" xfId="4" applyNumberFormat="1" applyFont="1" applyFill="1"/>
    <xf numFmtId="0" fontId="29" fillId="9" borderId="0" xfId="0" applyFont="1" applyFill="1"/>
    <xf numFmtId="0" fontId="9" fillId="7" borderId="0" xfId="0" applyFont="1" applyFill="1"/>
    <xf numFmtId="0" fontId="30" fillId="0" borderId="0" xfId="0" applyFont="1"/>
    <xf numFmtId="166" fontId="30" fillId="0" borderId="0" xfId="0" applyNumberFormat="1" applyFont="1"/>
    <xf numFmtId="0" fontId="11" fillId="7" borderId="0" xfId="0" applyFont="1" applyFill="1"/>
    <xf numFmtId="0" fontId="1" fillId="7" borderId="0" xfId="0" applyFont="1" applyFill="1" applyAlignment="1">
      <alignment horizontal="right"/>
    </xf>
    <xf numFmtId="167" fontId="1" fillId="14" borderId="0" xfId="0" applyNumberFormat="1" applyFont="1" applyFill="1" applyAlignment="1">
      <alignment horizontal="right"/>
    </xf>
    <xf numFmtId="10" fontId="7" fillId="0" borderId="0" xfId="6" applyNumberFormat="1" applyFont="1"/>
    <xf numFmtId="173" fontId="7" fillId="0" borderId="0" xfId="2" applyNumberFormat="1" applyFont="1"/>
    <xf numFmtId="3" fontId="19" fillId="14" borderId="0" xfId="0" applyNumberFormat="1" applyFont="1" applyFill="1" applyAlignment="1">
      <alignment horizontal="right"/>
    </xf>
    <xf numFmtId="0" fontId="1" fillId="8" borderId="15" xfId="0" applyFont="1" applyFill="1" applyBorder="1" applyAlignment="1">
      <alignment horizontal="center"/>
    </xf>
    <xf numFmtId="167" fontId="1" fillId="7" borderId="0" xfId="0" applyNumberFormat="1" applyFont="1" applyFill="1" applyAlignment="1">
      <alignment horizontal="right"/>
    </xf>
    <xf numFmtId="3" fontId="19" fillId="8" borderId="0" xfId="0" applyNumberFormat="1" applyFont="1" applyFill="1" applyAlignment="1">
      <alignment horizontal="right"/>
    </xf>
    <xf numFmtId="0" fontId="29" fillId="9" borderId="0" xfId="0" applyFont="1" applyFill="1" applyAlignment="1">
      <alignment horizontal="right"/>
    </xf>
    <xf numFmtId="0" fontId="1" fillId="7" borderId="0" xfId="4" applyFont="1" applyFill="1"/>
    <xf numFmtId="0" fontId="1" fillId="14" borderId="0" xfId="0" applyFont="1" applyFill="1"/>
    <xf numFmtId="0" fontId="1" fillId="0" borderId="0" xfId="0" applyFont="1" applyAlignment="1">
      <alignment horizontal="right"/>
    </xf>
    <xf numFmtId="10" fontId="7" fillId="0" borderId="0" xfId="0" applyNumberFormat="1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right" wrapText="1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39" fillId="7" borderId="0" xfId="0" applyFont="1" applyFill="1"/>
    <xf numFmtId="0" fontId="15" fillId="26" borderId="0" xfId="0" applyFont="1" applyFill="1"/>
    <xf numFmtId="0" fontId="29" fillId="26" borderId="0" xfId="0" applyFont="1" applyFill="1"/>
    <xf numFmtId="0" fontId="15" fillId="26" borderId="0" xfId="0" applyFont="1" applyFill="1" applyAlignment="1">
      <alignment horizontal="right"/>
    </xf>
    <xf numFmtId="0" fontId="17" fillId="0" borderId="0" xfId="0" applyFont="1"/>
    <xf numFmtId="0" fontId="1" fillId="0" borderId="12" xfId="0" applyFont="1" applyBorder="1"/>
    <xf numFmtId="0" fontId="1" fillId="0" borderId="13" xfId="0" applyFont="1" applyBorder="1"/>
    <xf numFmtId="0" fontId="6" fillId="11" borderId="0" xfId="0" applyFont="1" applyFill="1"/>
    <xf numFmtId="0" fontId="6" fillId="11" borderId="13" xfId="0" applyFont="1" applyFill="1" applyBorder="1"/>
    <xf numFmtId="0" fontId="6" fillId="11" borderId="12" xfId="0" applyFont="1" applyFill="1" applyBorder="1"/>
    <xf numFmtId="165" fontId="1" fillId="0" borderId="0" xfId="0" applyNumberFormat="1" applyFont="1"/>
    <xf numFmtId="10" fontId="1" fillId="0" borderId="0" xfId="6" applyNumberFormat="1" applyFont="1"/>
    <xf numFmtId="10" fontId="1" fillId="0" borderId="0" xfId="0" applyNumberFormat="1" applyFont="1"/>
    <xf numFmtId="164" fontId="1" fillId="0" borderId="0" xfId="0" applyNumberFormat="1" applyFont="1"/>
    <xf numFmtId="10" fontId="1" fillId="0" borderId="14" xfId="0" applyNumberFormat="1" applyFont="1" applyBorder="1"/>
    <xf numFmtId="10" fontId="1" fillId="0" borderId="12" xfId="0" applyNumberFormat="1" applyFont="1" applyBorder="1"/>
    <xf numFmtId="0" fontId="9" fillId="21" borderId="0" xfId="1" applyFont="1" applyFill="1" applyAlignment="1">
      <alignment horizontal="right" vertical="top"/>
    </xf>
    <xf numFmtId="0" fontId="9" fillId="21" borderId="0" xfId="1" applyFont="1" applyFill="1"/>
    <xf numFmtId="0" fontId="33" fillId="21" borderId="0" xfId="14" applyFill="1" applyAlignment="1" applyProtection="1">
      <alignment vertical="top"/>
    </xf>
    <xf numFmtId="0" fontId="33" fillId="21" borderId="0" xfId="14" applyFill="1" applyAlignment="1" applyProtection="1">
      <alignment horizontal="left" vertical="top"/>
    </xf>
    <xf numFmtId="0" fontId="9" fillId="21" borderId="0" xfId="1" applyFont="1" applyFill="1" applyAlignment="1">
      <alignment horizontal="left" vertical="top"/>
    </xf>
    <xf numFmtId="0" fontId="9" fillId="21" borderId="0" xfId="1" applyFont="1" applyFill="1" applyAlignment="1">
      <alignment horizontal="left"/>
    </xf>
    <xf numFmtId="0" fontId="1" fillId="9" borderId="0" xfId="0" applyFont="1" applyFill="1"/>
    <xf numFmtId="0" fontId="1" fillId="14" borderId="15" xfId="0" applyFont="1" applyFill="1" applyBorder="1" applyAlignment="1">
      <alignment horizontal="center"/>
    </xf>
    <xf numFmtId="3" fontId="1" fillId="14" borderId="0" xfId="0" applyNumberFormat="1" applyFont="1" applyFill="1" applyAlignment="1">
      <alignment horizontal="right"/>
    </xf>
    <xf numFmtId="170" fontId="1" fillId="14" borderId="0" xfId="0" applyNumberFormat="1" applyFont="1" applyFill="1" applyAlignment="1">
      <alignment horizontal="right"/>
    </xf>
    <xf numFmtId="10" fontId="1" fillId="14" borderId="0" xfId="6" applyNumberFormat="1" applyFont="1" applyFill="1"/>
    <xf numFmtId="0" fontId="1" fillId="7" borderId="15" xfId="0" applyFont="1" applyFill="1" applyBorder="1" applyAlignment="1">
      <alignment horizontal="center"/>
    </xf>
    <xf numFmtId="10" fontId="1" fillId="14" borderId="15" xfId="0" applyNumberFormat="1" applyFont="1" applyFill="1" applyBorder="1" applyAlignment="1">
      <alignment horizontal="center"/>
    </xf>
    <xf numFmtId="3" fontId="1" fillId="8" borderId="0" xfId="0" applyNumberFormat="1" applyFont="1" applyFill="1" applyAlignment="1">
      <alignment horizontal="right"/>
    </xf>
    <xf numFmtId="3" fontId="1" fillId="7" borderId="0" xfId="0" applyNumberFormat="1" applyFont="1" applyFill="1" applyAlignment="1">
      <alignment horizontal="right"/>
    </xf>
    <xf numFmtId="0" fontId="1" fillId="3" borderId="0" xfId="0" applyFont="1" applyFill="1"/>
    <xf numFmtId="164" fontId="1" fillId="3" borderId="0" xfId="0" applyNumberFormat="1" applyFont="1" applyFill="1"/>
    <xf numFmtId="0" fontId="1" fillId="3" borderId="0" xfId="0" applyFont="1" applyFill="1" applyAlignment="1">
      <alignment horizontal="center"/>
    </xf>
    <xf numFmtId="166" fontId="1" fillId="0" borderId="0" xfId="0" applyNumberFormat="1" applyFont="1"/>
    <xf numFmtId="172" fontId="1" fillId="0" borderId="0" xfId="6" applyNumberFormat="1" applyFont="1"/>
    <xf numFmtId="166" fontId="1" fillId="3" borderId="0" xfId="0" applyNumberFormat="1" applyFont="1" applyFill="1"/>
    <xf numFmtId="173" fontId="1" fillId="0" borderId="0" xfId="2" applyNumberFormat="1" applyFont="1"/>
    <xf numFmtId="3" fontId="1" fillId="0" borderId="0" xfId="1" applyNumberFormat="1" applyFont="1"/>
    <xf numFmtId="3" fontId="1" fillId="0" borderId="0" xfId="1" applyNumberFormat="1" applyFont="1" applyAlignment="1">
      <alignment horizontal="left"/>
    </xf>
    <xf numFmtId="0" fontId="1" fillId="14" borderId="0" xfId="4" applyFont="1" applyFill="1"/>
    <xf numFmtId="10" fontId="19" fillId="7" borderId="0" xfId="9" applyNumberFormat="1" applyFont="1" applyFill="1"/>
    <xf numFmtId="3" fontId="19" fillId="7" borderId="0" xfId="1" applyNumberFormat="1" applyFont="1" applyFill="1"/>
    <xf numFmtId="0" fontId="19" fillId="7" borderId="0" xfId="17" applyFont="1" applyFill="1"/>
    <xf numFmtId="3" fontId="6" fillId="0" borderId="0" xfId="1" applyNumberFormat="1" applyFont="1" applyAlignment="1">
      <alignment vertical="top"/>
    </xf>
    <xf numFmtId="0" fontId="1" fillId="0" borderId="0" xfId="4" applyFont="1" applyAlignment="1">
      <alignment vertical="top"/>
    </xf>
    <xf numFmtId="3" fontId="9" fillId="0" borderId="0" xfId="1" applyNumberFormat="1" applyFont="1" applyAlignment="1">
      <alignment vertical="top"/>
    </xf>
    <xf numFmtId="3" fontId="7" fillId="0" borderId="0" xfId="1" applyNumberFormat="1" applyFont="1" applyAlignment="1">
      <alignment vertical="top"/>
    </xf>
    <xf numFmtId="3" fontId="18" fillId="0" borderId="0" xfId="1" applyNumberFormat="1" applyFont="1" applyAlignment="1">
      <alignment vertical="top"/>
    </xf>
    <xf numFmtId="0" fontId="12" fillId="0" borderId="0" xfId="17" applyFont="1" applyAlignment="1">
      <alignment vertical="top"/>
    </xf>
    <xf numFmtId="0" fontId="17" fillId="0" borderId="0" xfId="17" applyFont="1" applyAlignment="1">
      <alignment vertical="top"/>
    </xf>
    <xf numFmtId="3" fontId="44" fillId="7" borderId="0" xfId="1" applyNumberFormat="1" applyFont="1" applyFill="1"/>
    <xf numFmtId="3" fontId="6" fillId="6" borderId="0" xfId="1" applyNumberFormat="1" applyFont="1" applyFill="1"/>
    <xf numFmtId="3" fontId="19" fillId="7" borderId="0" xfId="1" applyNumberFormat="1" applyFont="1" applyFill="1" applyAlignment="1">
      <alignment horizontal="right"/>
    </xf>
    <xf numFmtId="3" fontId="19" fillId="6" borderId="0" xfId="1" applyNumberFormat="1" applyFont="1" applyFill="1" applyAlignment="1">
      <alignment horizontal="right"/>
    </xf>
    <xf numFmtId="3" fontId="44" fillId="7" borderId="0" xfId="1" applyNumberFormat="1" applyFont="1" applyFill="1" applyAlignment="1">
      <alignment horizontal="right"/>
    </xf>
    <xf numFmtId="3" fontId="6" fillId="7" borderId="0" xfId="1" applyNumberFormat="1" applyFont="1" applyFill="1"/>
    <xf numFmtId="3" fontId="16" fillId="7" borderId="0" xfId="1" applyNumberFormat="1" applyFont="1" applyFill="1" applyAlignment="1">
      <alignment horizontal="center"/>
    </xf>
    <xf numFmtId="3" fontId="9" fillId="6" borderId="0" xfId="1" applyNumberFormat="1" applyFont="1" applyFill="1" applyAlignment="1">
      <alignment horizontal="right"/>
    </xf>
    <xf numFmtId="0" fontId="1" fillId="0" borderId="0" xfId="17" applyAlignment="1">
      <alignment vertical="top"/>
    </xf>
    <xf numFmtId="3" fontId="12" fillId="0" borderId="0" xfId="20" applyNumberFormat="1" applyFont="1" applyAlignment="1">
      <alignment vertical="top"/>
    </xf>
    <xf numFmtId="3" fontId="28" fillId="0" borderId="0" xfId="20" applyNumberFormat="1" applyFont="1" applyAlignment="1">
      <alignment vertical="top"/>
    </xf>
    <xf numFmtId="3" fontId="17" fillId="0" borderId="0" xfId="20" applyNumberFormat="1" applyFont="1" applyAlignment="1">
      <alignment vertical="top"/>
    </xf>
    <xf numFmtId="0" fontId="7" fillId="0" borderId="0" xfId="17" applyFont="1" applyAlignment="1">
      <alignment horizontal="right" vertical="top"/>
    </xf>
    <xf numFmtId="0" fontId="18" fillId="0" borderId="0" xfId="17" applyFont="1" applyAlignment="1">
      <alignment horizontal="right" vertical="top"/>
    </xf>
    <xf numFmtId="0" fontId="22" fillId="0" borderId="0" xfId="17" applyFont="1" applyAlignment="1">
      <alignment vertical="top"/>
    </xf>
    <xf numFmtId="0" fontId="22" fillId="0" borderId="0" xfId="12" applyFont="1" applyAlignment="1">
      <alignment vertical="top"/>
    </xf>
    <xf numFmtId="3" fontId="38" fillId="0" borderId="0" xfId="1" applyNumberFormat="1" applyFont="1" applyAlignment="1">
      <alignment vertical="top"/>
    </xf>
    <xf numFmtId="3" fontId="13" fillId="0" borderId="0" xfId="4" applyNumberFormat="1" applyFont="1" applyAlignment="1">
      <alignment vertical="top"/>
    </xf>
    <xf numFmtId="3" fontId="16" fillId="0" borderId="0" xfId="1" applyNumberFormat="1" applyFont="1"/>
    <xf numFmtId="0" fontId="16" fillId="0" borderId="0" xfId="4" applyFont="1"/>
    <xf numFmtId="3" fontId="1" fillId="13" borderId="2" xfId="4" applyNumberFormat="1" applyFont="1" applyFill="1" applyBorder="1" applyAlignment="1">
      <alignment horizontal="right"/>
    </xf>
    <xf numFmtId="0" fontId="45" fillId="0" borderId="0" xfId="4" applyFont="1"/>
    <xf numFmtId="3" fontId="16" fillId="0" borderId="0" xfId="4" applyNumberFormat="1" applyFont="1"/>
    <xf numFmtId="3" fontId="1" fillId="0" borderId="0" xfId="21" applyNumberFormat="1" applyFont="1"/>
    <xf numFmtId="3" fontId="1" fillId="8" borderId="16" xfId="1" applyNumberFormat="1" applyFont="1" applyFill="1" applyBorder="1"/>
    <xf numFmtId="3" fontId="1" fillId="8" borderId="17" xfId="1" applyNumberFormat="1" applyFont="1" applyFill="1" applyBorder="1"/>
    <xf numFmtId="3" fontId="1" fillId="8" borderId="18" xfId="1" applyNumberFormat="1" applyFont="1" applyFill="1" applyBorder="1"/>
    <xf numFmtId="3" fontId="1" fillId="8" borderId="19" xfId="1" applyNumberFormat="1" applyFont="1" applyFill="1" applyBorder="1"/>
    <xf numFmtId="3" fontId="11" fillId="8" borderId="17" xfId="1" applyNumberFormat="1" applyFont="1" applyFill="1" applyBorder="1"/>
    <xf numFmtId="0" fontId="1" fillId="8" borderId="17" xfId="1" applyFont="1" applyFill="1" applyBorder="1"/>
    <xf numFmtId="0" fontId="11" fillId="8" borderId="17" xfId="1" applyFont="1" applyFill="1" applyBorder="1"/>
    <xf numFmtId="0" fontId="1" fillId="8" borderId="20" xfId="1" applyFont="1" applyFill="1" applyBorder="1"/>
    <xf numFmtId="3" fontId="1" fillId="0" borderId="21" xfId="21" applyNumberFormat="1" applyFont="1" applyBorder="1"/>
    <xf numFmtId="3" fontId="1" fillId="0" borderId="22" xfId="21" applyNumberFormat="1" applyFont="1" applyBorder="1"/>
    <xf numFmtId="3" fontId="1" fillId="0" borderId="23" xfId="21" applyNumberFormat="1" applyFont="1" applyBorder="1"/>
    <xf numFmtId="3" fontId="1" fillId="0" borderId="24" xfId="21" applyNumberFormat="1" applyFont="1" applyBorder="1"/>
    <xf numFmtId="3" fontId="11" fillId="19" borderId="22" xfId="21" applyNumberFormat="1" applyFont="1" applyFill="1" applyBorder="1"/>
    <xf numFmtId="3" fontId="1" fillId="10" borderId="22" xfId="21" applyNumberFormat="1" applyFont="1" applyFill="1" applyBorder="1"/>
    <xf numFmtId="3" fontId="11" fillId="0" borderId="22" xfId="21" applyNumberFormat="1" applyFont="1" applyBorder="1"/>
    <xf numFmtId="3" fontId="19" fillId="0" borderId="25" xfId="21" applyNumberFormat="1" applyFont="1" applyBorder="1" applyAlignment="1">
      <alignment horizontal="left"/>
    </xf>
    <xf numFmtId="3" fontId="15" fillId="22" borderId="26" xfId="1" applyNumberFormat="1" applyFont="1" applyFill="1" applyBorder="1" applyAlignment="1">
      <alignment horizontal="right"/>
    </xf>
    <xf numFmtId="3" fontId="15" fillId="22" borderId="27" xfId="1" applyNumberFormat="1" applyFont="1" applyFill="1" applyBorder="1" applyAlignment="1">
      <alignment horizontal="right"/>
    </xf>
    <xf numFmtId="3" fontId="15" fillId="22" borderId="28" xfId="1" applyNumberFormat="1" applyFont="1" applyFill="1" applyBorder="1" applyAlignment="1">
      <alignment horizontal="right"/>
    </xf>
    <xf numFmtId="3" fontId="15" fillId="22" borderId="29" xfId="1" applyNumberFormat="1" applyFont="1" applyFill="1" applyBorder="1" applyAlignment="1">
      <alignment horizontal="right"/>
    </xf>
    <xf numFmtId="3" fontId="15" fillId="22" borderId="27" xfId="1" applyNumberFormat="1" applyFont="1" applyFill="1" applyBorder="1" applyAlignment="1">
      <alignment horizontal="center"/>
    </xf>
    <xf numFmtId="3" fontId="15" fillId="22" borderId="27" xfId="1" applyNumberFormat="1" applyFont="1" applyFill="1" applyBorder="1"/>
    <xf numFmtId="3" fontId="8" fillId="22" borderId="27" xfId="21" applyNumberFormat="1" applyFont="1" applyFill="1" applyBorder="1" applyAlignment="1">
      <alignment horizontal="right"/>
    </xf>
    <xf numFmtId="3" fontId="15" fillId="22" borderId="27" xfId="21" applyNumberFormat="1" applyFont="1" applyFill="1" applyBorder="1" applyAlignment="1">
      <alignment horizontal="right"/>
    </xf>
    <xf numFmtId="3" fontId="11" fillId="0" borderId="0" xfId="21" applyNumberFormat="1" applyFont="1"/>
    <xf numFmtId="3" fontId="1" fillId="0" borderId="0" xfId="21" applyNumberFormat="1" applyFont="1" applyAlignment="1">
      <alignment horizontal="left"/>
    </xf>
    <xf numFmtId="3" fontId="6" fillId="0" borderId="30" xfId="21" applyNumberFormat="1" applyFont="1" applyBorder="1" applyAlignment="1">
      <alignment horizontal="right"/>
    </xf>
    <xf numFmtId="3" fontId="6" fillId="0" borderId="31" xfId="21" applyNumberFormat="1" applyFont="1" applyBorder="1" applyAlignment="1">
      <alignment horizontal="right"/>
    </xf>
    <xf numFmtId="3" fontId="6" fillId="0" borderId="32" xfId="21" applyNumberFormat="1" applyFont="1" applyBorder="1" applyAlignment="1">
      <alignment horizontal="right"/>
    </xf>
    <xf numFmtId="3" fontId="6" fillId="0" borderId="33" xfId="21" applyNumberFormat="1" applyFont="1" applyBorder="1" applyAlignment="1">
      <alignment horizontal="right"/>
    </xf>
    <xf numFmtId="3" fontId="9" fillId="19" borderId="31" xfId="21" applyNumberFormat="1" applyFont="1" applyFill="1" applyBorder="1" applyAlignment="1">
      <alignment horizontal="right"/>
    </xf>
    <xf numFmtId="3" fontId="6" fillId="10" borderId="31" xfId="21" applyNumberFormat="1" applyFont="1" applyFill="1" applyBorder="1"/>
    <xf numFmtId="3" fontId="1" fillId="0" borderId="31" xfId="21" applyNumberFormat="1" applyFont="1" applyBorder="1"/>
    <xf numFmtId="3" fontId="11" fillId="0" borderId="31" xfId="21" applyNumberFormat="1" applyFont="1" applyBorder="1"/>
    <xf numFmtId="3" fontId="19" fillId="0" borderId="31" xfId="21" applyNumberFormat="1" applyFont="1" applyBorder="1"/>
    <xf numFmtId="3" fontId="19" fillId="0" borderId="34" xfId="21" applyNumberFormat="1" applyFont="1" applyBorder="1" applyAlignment="1">
      <alignment horizontal="left"/>
    </xf>
    <xf numFmtId="3" fontId="6" fillId="0" borderId="21" xfId="21" applyNumberFormat="1" applyFont="1" applyBorder="1" applyAlignment="1">
      <alignment horizontal="right"/>
    </xf>
    <xf numFmtId="3" fontId="6" fillId="0" borderId="22" xfId="21" applyNumberFormat="1" applyFont="1" applyBorder="1" applyAlignment="1">
      <alignment horizontal="right"/>
    </xf>
    <xf numFmtId="3" fontId="6" fillId="0" borderId="23" xfId="21" applyNumberFormat="1" applyFont="1" applyBorder="1" applyAlignment="1">
      <alignment horizontal="right"/>
    </xf>
    <xf numFmtId="3" fontId="6" fillId="0" borderId="24" xfId="21" applyNumberFormat="1" applyFont="1" applyBorder="1" applyAlignment="1">
      <alignment horizontal="right"/>
    </xf>
    <xf numFmtId="3" fontId="9" fillId="19" borderId="22" xfId="21" applyNumberFormat="1" applyFont="1" applyFill="1" applyBorder="1" applyAlignment="1">
      <alignment horizontal="right"/>
    </xf>
    <xf numFmtId="3" fontId="6" fillId="10" borderId="22" xfId="21" applyNumberFormat="1" applyFont="1" applyFill="1" applyBorder="1"/>
    <xf numFmtId="3" fontId="19" fillId="0" borderId="22" xfId="21" applyNumberFormat="1" applyFont="1" applyBorder="1"/>
    <xf numFmtId="3" fontId="6" fillId="0" borderId="35" xfId="21" applyNumberFormat="1" applyFont="1" applyBorder="1" applyAlignment="1">
      <alignment horizontal="right"/>
    </xf>
    <xf numFmtId="3" fontId="6" fillId="0" borderId="36" xfId="21" applyNumberFormat="1" applyFont="1" applyBorder="1" applyAlignment="1">
      <alignment horizontal="right"/>
    </xf>
    <xf numFmtId="3" fontId="6" fillId="0" borderId="37" xfId="21" applyNumberFormat="1" applyFont="1" applyBorder="1" applyAlignment="1">
      <alignment horizontal="right"/>
    </xf>
    <xf numFmtId="3" fontId="6" fillId="0" borderId="38" xfId="21" applyNumberFormat="1" applyFont="1" applyBorder="1" applyAlignment="1">
      <alignment horizontal="right"/>
    </xf>
    <xf numFmtId="3" fontId="9" fillId="19" borderId="36" xfId="21" applyNumberFormat="1" applyFont="1" applyFill="1" applyBorder="1" applyAlignment="1">
      <alignment horizontal="right"/>
    </xf>
    <xf numFmtId="3" fontId="6" fillId="10" borderId="36" xfId="21" applyNumberFormat="1" applyFont="1" applyFill="1" applyBorder="1"/>
    <xf numFmtId="3" fontId="1" fillId="0" borderId="36" xfId="21" applyNumberFormat="1" applyFont="1" applyBorder="1"/>
    <xf numFmtId="3" fontId="11" fillId="0" borderId="36" xfId="21" applyNumberFormat="1" applyFont="1" applyBorder="1"/>
    <xf numFmtId="3" fontId="19" fillId="0" borderId="39" xfId="21" applyNumberFormat="1" applyFont="1" applyBorder="1" applyAlignment="1">
      <alignment horizontal="left"/>
    </xf>
    <xf numFmtId="3" fontId="6" fillId="0" borderId="36" xfId="21" applyNumberFormat="1" applyFont="1" applyBorder="1"/>
    <xf numFmtId="3" fontId="15" fillId="0" borderId="0" xfId="21" applyNumberFormat="1" applyFont="1"/>
    <xf numFmtId="3" fontId="15" fillId="22" borderId="40" xfId="21" applyNumberFormat="1" applyFont="1" applyFill="1" applyBorder="1" applyAlignment="1">
      <alignment horizontal="right"/>
    </xf>
    <xf numFmtId="3" fontId="15" fillId="22" borderId="41" xfId="21" applyNumberFormat="1" applyFont="1" applyFill="1" applyBorder="1" applyAlignment="1">
      <alignment horizontal="right"/>
    </xf>
    <xf numFmtId="3" fontId="15" fillId="22" borderId="42" xfId="21" applyNumberFormat="1" applyFont="1" applyFill="1" applyBorder="1" applyAlignment="1">
      <alignment horizontal="right"/>
    </xf>
    <xf numFmtId="3" fontId="15" fillId="22" borderId="43" xfId="21" applyNumberFormat="1" applyFont="1" applyFill="1" applyBorder="1" applyAlignment="1">
      <alignment horizontal="right"/>
    </xf>
    <xf numFmtId="3" fontId="15" fillId="22" borderId="41" xfId="21" applyNumberFormat="1" applyFont="1" applyFill="1" applyBorder="1" applyAlignment="1">
      <alignment horizontal="center"/>
    </xf>
    <xf numFmtId="3" fontId="15" fillId="22" borderId="41" xfId="21" applyNumberFormat="1" applyFont="1" applyFill="1" applyBorder="1"/>
    <xf numFmtId="3" fontId="15" fillId="22" borderId="44" xfId="21" applyNumberFormat="1" applyFont="1" applyFill="1" applyBorder="1"/>
    <xf numFmtId="3" fontId="1" fillId="0" borderId="0" xfId="21" applyNumberFormat="1" applyFont="1" applyAlignment="1">
      <alignment vertical="top"/>
    </xf>
    <xf numFmtId="3" fontId="47" fillId="8" borderId="16" xfId="20" applyNumberFormat="1" applyFont="1" applyFill="1" applyBorder="1"/>
    <xf numFmtId="3" fontId="47" fillId="8" borderId="17" xfId="20" applyNumberFormat="1" applyFont="1" applyFill="1" applyBorder="1"/>
    <xf numFmtId="3" fontId="47" fillId="8" borderId="18" xfId="20" applyNumberFormat="1" applyFont="1" applyFill="1" applyBorder="1"/>
    <xf numFmtId="3" fontId="47" fillId="8" borderId="19" xfId="20" applyNumberFormat="1" applyFont="1" applyFill="1" applyBorder="1"/>
    <xf numFmtId="3" fontId="48" fillId="8" borderId="17" xfId="20" applyNumberFormat="1" applyFont="1" applyFill="1" applyBorder="1"/>
    <xf numFmtId="0" fontId="1" fillId="8" borderId="17" xfId="20" applyFont="1" applyFill="1" applyBorder="1"/>
    <xf numFmtId="0" fontId="11" fillId="8" borderId="17" xfId="20" applyFont="1" applyFill="1" applyBorder="1"/>
    <xf numFmtId="0" fontId="1" fillId="8" borderId="20" xfId="20" applyFont="1" applyFill="1" applyBorder="1"/>
    <xf numFmtId="3" fontId="6" fillId="0" borderId="21" xfId="21" applyNumberFormat="1" applyFont="1" applyBorder="1"/>
    <xf numFmtId="3" fontId="6" fillId="0" borderId="22" xfId="21" applyNumberFormat="1" applyFont="1" applyBorder="1"/>
    <xf numFmtId="3" fontId="6" fillId="0" borderId="23" xfId="21" applyNumberFormat="1" applyFont="1" applyBorder="1"/>
    <xf numFmtId="3" fontId="6" fillId="0" borderId="24" xfId="21" applyNumberFormat="1" applyFont="1" applyBorder="1"/>
    <xf numFmtId="3" fontId="9" fillId="19" borderId="22" xfId="21" applyNumberFormat="1" applyFont="1" applyFill="1" applyBorder="1"/>
    <xf numFmtId="3" fontId="15" fillId="22" borderId="26" xfId="20" applyNumberFormat="1" applyFont="1" applyFill="1" applyBorder="1" applyAlignment="1">
      <alignment horizontal="right" wrapText="1"/>
    </xf>
    <xf numFmtId="3" fontId="15" fillId="22" borderId="27" xfId="20" applyNumberFormat="1" applyFont="1" applyFill="1" applyBorder="1" applyAlignment="1">
      <alignment horizontal="right" wrapText="1"/>
    </xf>
    <xf numFmtId="3" fontId="15" fillId="22" borderId="28" xfId="20" applyNumberFormat="1" applyFont="1" applyFill="1" applyBorder="1" applyAlignment="1">
      <alignment horizontal="right" wrapText="1"/>
    </xf>
    <xf numFmtId="3" fontId="15" fillId="22" borderId="29" xfId="20" applyNumberFormat="1" applyFont="1" applyFill="1" applyBorder="1" applyAlignment="1">
      <alignment horizontal="right" wrapText="1"/>
    </xf>
    <xf numFmtId="3" fontId="15" fillId="22" borderId="27" xfId="20" applyNumberFormat="1" applyFont="1" applyFill="1" applyBorder="1" applyAlignment="1">
      <alignment horizontal="center" wrapText="1"/>
    </xf>
    <xf numFmtId="3" fontId="15" fillId="22" borderId="27" xfId="21" applyNumberFormat="1" applyFont="1" applyFill="1" applyBorder="1" applyAlignment="1">
      <alignment horizontal="center" wrapText="1"/>
    </xf>
    <xf numFmtId="3" fontId="15" fillId="22" borderId="27" xfId="20" applyNumberFormat="1" applyFont="1" applyFill="1" applyBorder="1" applyAlignment="1">
      <alignment horizontal="center"/>
    </xf>
    <xf numFmtId="3" fontId="15" fillId="22" borderId="27" xfId="20" applyNumberFormat="1" applyFont="1" applyFill="1" applyBorder="1"/>
    <xf numFmtId="3" fontId="15" fillId="22" borderId="40" xfId="21" applyNumberFormat="1" applyFont="1" applyFill="1" applyBorder="1" applyAlignment="1">
      <alignment horizontal="right" wrapText="1"/>
    </xf>
    <xf numFmtId="3" fontId="15" fillId="22" borderId="41" xfId="21" applyNumberFormat="1" applyFont="1" applyFill="1" applyBorder="1" applyAlignment="1">
      <alignment horizontal="right" wrapText="1"/>
    </xf>
    <xf numFmtId="3" fontId="15" fillId="22" borderId="42" xfId="21" applyNumberFormat="1" applyFont="1" applyFill="1" applyBorder="1" applyAlignment="1">
      <alignment horizontal="right" wrapText="1"/>
    </xf>
    <xf numFmtId="3" fontId="15" fillId="22" borderId="43" xfId="21" applyNumberFormat="1" applyFont="1" applyFill="1" applyBorder="1" applyAlignment="1">
      <alignment horizontal="right" wrapText="1"/>
    </xf>
    <xf numFmtId="3" fontId="15" fillId="22" borderId="41" xfId="21" applyNumberFormat="1" applyFont="1" applyFill="1" applyBorder="1" applyAlignment="1">
      <alignment horizontal="center" wrapText="1"/>
    </xf>
    <xf numFmtId="0" fontId="49" fillId="0" borderId="0" xfId="0" applyFont="1" applyAlignment="1">
      <alignment vertical="top"/>
    </xf>
    <xf numFmtId="0" fontId="1" fillId="0" borderId="0" xfId="0" applyFont="1" applyAlignment="1">
      <alignment horizontal="left"/>
    </xf>
    <xf numFmtId="0" fontId="19" fillId="0" borderId="0" xfId="0" applyFont="1"/>
    <xf numFmtId="0" fontId="1" fillId="8" borderId="0" xfId="0" applyFont="1" applyFill="1"/>
    <xf numFmtId="0" fontId="1" fillId="0" borderId="0" xfId="22" applyFont="1"/>
    <xf numFmtId="0" fontId="6" fillId="0" borderId="0" xfId="22" applyFont="1"/>
    <xf numFmtId="0" fontId="19" fillId="0" borderId="0" xfId="22" applyFont="1"/>
    <xf numFmtId="0" fontId="11" fillId="0" borderId="0" xfId="22" applyFont="1"/>
    <xf numFmtId="0" fontId="1" fillId="0" borderId="8" xfId="22" applyFont="1" applyBorder="1"/>
    <xf numFmtId="0" fontId="19" fillId="0" borderId="8" xfId="22" applyFont="1" applyBorder="1"/>
    <xf numFmtId="0" fontId="11" fillId="0" borderId="8" xfId="22" applyFont="1" applyBorder="1"/>
    <xf numFmtId="0" fontId="1" fillId="10" borderId="0" xfId="22" applyFont="1" applyFill="1"/>
    <xf numFmtId="0" fontId="19" fillId="10" borderId="0" xfId="22" applyFont="1" applyFill="1"/>
    <xf numFmtId="0" fontId="11" fillId="10" borderId="0" xfId="22" applyFont="1" applyFill="1"/>
    <xf numFmtId="0" fontId="19" fillId="10" borderId="8" xfId="22" applyFont="1" applyFill="1" applyBorder="1"/>
    <xf numFmtId="0" fontId="11" fillId="10" borderId="8" xfId="22" applyFont="1" applyFill="1" applyBorder="1"/>
    <xf numFmtId="0" fontId="1" fillId="10" borderId="8" xfId="22" applyFont="1" applyFill="1" applyBorder="1"/>
    <xf numFmtId="0" fontId="29" fillId="10" borderId="8" xfId="22" applyFont="1" applyFill="1" applyBorder="1"/>
    <xf numFmtId="0" fontId="29" fillId="10" borderId="0" xfId="22" applyFont="1" applyFill="1"/>
    <xf numFmtId="174" fontId="1" fillId="8" borderId="45" xfId="0" applyNumberFormat="1" applyFont="1" applyFill="1" applyBorder="1"/>
    <xf numFmtId="3" fontId="1" fillId="0" borderId="8" xfId="21" applyNumberFormat="1" applyFont="1" applyBorder="1"/>
    <xf numFmtId="3" fontId="11" fillId="0" borderId="8" xfId="21" applyNumberFormat="1" applyFont="1" applyBorder="1"/>
    <xf numFmtId="3" fontId="15" fillId="20" borderId="0" xfId="21" applyNumberFormat="1" applyFont="1" applyFill="1" applyAlignment="1">
      <alignment wrapText="1"/>
    </xf>
    <xf numFmtId="165" fontId="1" fillId="0" borderId="0" xfId="2" applyNumberFormat="1" applyFont="1" applyFill="1" applyBorder="1"/>
    <xf numFmtId="0" fontId="1" fillId="0" borderId="2" xfId="0" applyFont="1" applyBorder="1"/>
    <xf numFmtId="0" fontId="16" fillId="0" borderId="0" xfId="0" applyFont="1"/>
    <xf numFmtId="174" fontId="1" fillId="0" borderId="0" xfId="0" applyNumberFormat="1" applyFont="1"/>
    <xf numFmtId="174" fontId="1" fillId="0" borderId="0" xfId="2" applyNumberFormat="1" applyFont="1"/>
    <xf numFmtId="174" fontId="1" fillId="0" borderId="8" xfId="2" applyNumberFormat="1" applyFont="1" applyBorder="1"/>
    <xf numFmtId="0" fontId="1" fillId="0" borderId="6" xfId="0" applyFont="1" applyBorder="1"/>
    <xf numFmtId="0" fontId="1" fillId="0" borderId="14" xfId="0" applyFont="1" applyBorder="1"/>
    <xf numFmtId="0" fontId="1" fillId="11" borderId="13" xfId="0" applyFont="1" applyFill="1" applyBorder="1"/>
    <xf numFmtId="0" fontId="6" fillId="11" borderId="6" xfId="0" applyFont="1" applyFill="1" applyBorder="1"/>
    <xf numFmtId="0" fontId="6" fillId="11" borderId="2" xfId="0" applyFont="1" applyFill="1" applyBorder="1"/>
    <xf numFmtId="0" fontId="6" fillId="11" borderId="14" xfId="0" applyFont="1" applyFill="1" applyBorder="1"/>
    <xf numFmtId="165" fontId="1" fillId="0" borderId="13" xfId="0" applyNumberFormat="1" applyFont="1" applyBorder="1"/>
    <xf numFmtId="10" fontId="1" fillId="0" borderId="0" xfId="6" applyNumberFormat="1" applyFont="1" applyBorder="1"/>
    <xf numFmtId="10" fontId="1" fillId="0" borderId="6" xfId="0" applyNumberFormat="1" applyFont="1" applyBorder="1"/>
    <xf numFmtId="165" fontId="1" fillId="0" borderId="2" xfId="0" applyNumberFormat="1" applyFont="1" applyBorder="1"/>
    <xf numFmtId="174" fontId="1" fillId="0" borderId="46" xfId="0" applyNumberFormat="1" applyFont="1" applyBorder="1"/>
    <xf numFmtId="177" fontId="1" fillId="0" borderId="0" xfId="0" applyNumberFormat="1" applyFont="1"/>
    <xf numFmtId="174" fontId="1" fillId="0" borderId="13" xfId="0" applyNumberFormat="1" applyFont="1" applyBorder="1"/>
    <xf numFmtId="174" fontId="1" fillId="0" borderId="2" xfId="0" applyNumberFormat="1" applyFont="1" applyBorder="1"/>
    <xf numFmtId="174" fontId="1" fillId="0" borderId="13" xfId="2" applyNumberFormat="1" applyFont="1" applyBorder="1"/>
    <xf numFmtId="174" fontId="1" fillId="0" borderId="2" xfId="2" applyNumberFormat="1" applyFont="1" applyBorder="1"/>
    <xf numFmtId="0" fontId="15" fillId="2" borderId="0" xfId="0" applyFont="1" applyFill="1" applyAlignment="1">
      <alignment horizontal="center" vertical="top" wrapText="1"/>
    </xf>
    <xf numFmtId="0" fontId="15" fillId="2" borderId="47" xfId="0" applyFont="1" applyFill="1" applyBorder="1" applyAlignment="1">
      <alignment horizontal="center" vertical="top" wrapText="1"/>
    </xf>
    <xf numFmtId="0" fontId="15" fillId="2" borderId="13" xfId="0" applyFont="1" applyFill="1" applyBorder="1" applyAlignment="1">
      <alignment horizontal="center" vertical="top" wrapText="1"/>
    </xf>
    <xf numFmtId="0" fontId="15" fillId="2" borderId="12" xfId="0" applyFont="1" applyFill="1" applyBorder="1" applyAlignment="1">
      <alignment horizontal="center" vertical="top" wrapText="1"/>
    </xf>
    <xf numFmtId="0" fontId="15" fillId="2" borderId="6" xfId="0" applyFont="1" applyFill="1" applyBorder="1" applyAlignment="1">
      <alignment horizontal="center" vertical="top" wrapText="1"/>
    </xf>
    <xf numFmtId="0" fontId="15" fillId="2" borderId="2" xfId="0" applyFont="1" applyFill="1" applyBorder="1" applyAlignment="1">
      <alignment horizontal="center" vertical="top" wrapText="1"/>
    </xf>
    <xf numFmtId="0" fontId="15" fillId="2" borderId="14" xfId="0" applyFont="1" applyFill="1" applyBorder="1" applyAlignment="1">
      <alignment horizontal="center" vertical="top" wrapText="1"/>
    </xf>
    <xf numFmtId="0" fontId="15" fillId="20" borderId="0" xfId="0" applyFont="1" applyFill="1" applyAlignment="1">
      <alignment wrapText="1"/>
    </xf>
    <xf numFmtId="0" fontId="15" fillId="20" borderId="0" xfId="0" applyFont="1" applyFill="1" applyAlignment="1">
      <alignment horizontal="right" wrapText="1"/>
    </xf>
    <xf numFmtId="3" fontId="17" fillId="3" borderId="0" xfId="21" applyNumberFormat="1" applyFont="1" applyFill="1" applyAlignment="1">
      <alignment vertical="top"/>
    </xf>
    <xf numFmtId="3" fontId="1" fillId="3" borderId="0" xfId="21" applyNumberFormat="1" applyFont="1" applyFill="1" applyAlignment="1">
      <alignment vertical="top"/>
    </xf>
    <xf numFmtId="3" fontId="38" fillId="3" borderId="0" xfId="21" applyNumberFormat="1" applyFont="1" applyFill="1" applyAlignment="1">
      <alignment vertical="top"/>
    </xf>
    <xf numFmtId="3" fontId="46" fillId="3" borderId="0" xfId="21" applyNumberFormat="1" applyFont="1" applyFill="1" applyAlignment="1">
      <alignment horizontal="right" vertical="top"/>
    </xf>
    <xf numFmtId="3" fontId="13" fillId="3" borderId="0" xfId="21" applyNumberFormat="1" applyFont="1" applyFill="1" applyAlignment="1">
      <alignment vertical="top"/>
    </xf>
    <xf numFmtId="10" fontId="1" fillId="8" borderId="0" xfId="6" applyNumberFormat="1" applyFont="1" applyFill="1"/>
    <xf numFmtId="10" fontId="1" fillId="8" borderId="12" xfId="6" applyNumberFormat="1" applyFont="1" applyFill="1" applyBorder="1"/>
    <xf numFmtId="0" fontId="15" fillId="25" borderId="0" xfId="0" applyFont="1" applyFill="1"/>
    <xf numFmtId="3" fontId="9" fillId="8" borderId="0" xfId="1" applyNumberFormat="1" applyFont="1" applyFill="1"/>
    <xf numFmtId="3" fontId="6" fillId="8" borderId="0" xfId="1" applyNumberFormat="1" applyFont="1" applyFill="1"/>
    <xf numFmtId="3" fontId="15" fillId="12" borderId="0" xfId="1" applyNumberFormat="1" applyFont="1" applyFill="1" applyAlignment="1">
      <alignment horizontal="right"/>
    </xf>
    <xf numFmtId="0" fontId="15" fillId="12" borderId="0" xfId="4" applyFont="1" applyFill="1"/>
    <xf numFmtId="3" fontId="15" fillId="12" borderId="0" xfId="1" applyNumberFormat="1" applyFont="1" applyFill="1" applyAlignment="1">
      <alignment horizontal="right" vertical="top"/>
    </xf>
    <xf numFmtId="3" fontId="15" fillId="12" borderId="0" xfId="1" applyNumberFormat="1" applyFont="1" applyFill="1" applyAlignment="1">
      <alignment vertical="top"/>
    </xf>
    <xf numFmtId="0" fontId="15" fillId="27" borderId="3" xfId="0" applyFont="1" applyFill="1" applyBorder="1" applyAlignment="1">
      <alignment horizontal="right" wrapText="1"/>
    </xf>
    <xf numFmtId="0" fontId="15" fillId="27" borderId="4" xfId="0" applyFont="1" applyFill="1" applyBorder="1" applyAlignment="1">
      <alignment horizontal="right" wrapText="1"/>
    </xf>
    <xf numFmtId="0" fontId="15" fillId="27" borderId="5" xfId="0" applyFont="1" applyFill="1" applyBorder="1" applyAlignment="1">
      <alignment horizontal="right" wrapText="1"/>
    </xf>
    <xf numFmtId="164" fontId="1" fillId="0" borderId="2" xfId="0" applyNumberFormat="1" applyFont="1" applyBorder="1"/>
    <xf numFmtId="164" fontId="1" fillId="0" borderId="6" xfId="0" applyNumberFormat="1" applyFont="1" applyBorder="1"/>
    <xf numFmtId="164" fontId="1" fillId="0" borderId="7" xfId="0" applyNumberFormat="1" applyFont="1" applyBorder="1"/>
    <xf numFmtId="164" fontId="1" fillId="0" borderId="8" xfId="0" applyNumberFormat="1" applyFont="1" applyBorder="1"/>
    <xf numFmtId="164" fontId="1" fillId="0" borderId="9" xfId="0" applyNumberFormat="1" applyFont="1" applyBorder="1"/>
    <xf numFmtId="9" fontId="1" fillId="0" borderId="3" xfId="6" applyFont="1" applyBorder="1"/>
    <xf numFmtId="9" fontId="1" fillId="0" borderId="4" xfId="6" applyFont="1" applyBorder="1"/>
    <xf numFmtId="9" fontId="1" fillId="0" borderId="5" xfId="6" applyFont="1" applyBorder="1"/>
    <xf numFmtId="9" fontId="1" fillId="0" borderId="2" xfId="6" applyFont="1" applyBorder="1"/>
    <xf numFmtId="9" fontId="1" fillId="0" borderId="0" xfId="6" applyFont="1" applyBorder="1"/>
    <xf numFmtId="9" fontId="1" fillId="0" borderId="6" xfId="6" applyFont="1" applyBorder="1"/>
    <xf numFmtId="9" fontId="1" fillId="0" borderId="7" xfId="6" applyFont="1" applyBorder="1"/>
    <xf numFmtId="9" fontId="1" fillId="0" borderId="8" xfId="6" applyFont="1" applyBorder="1"/>
    <xf numFmtId="9" fontId="1" fillId="0" borderId="9" xfId="6" applyFont="1" applyBorder="1"/>
    <xf numFmtId="3" fontId="1" fillId="0" borderId="0" xfId="6" applyNumberFormat="1" applyFont="1"/>
    <xf numFmtId="172" fontId="6" fillId="8" borderId="0" xfId="0" applyNumberFormat="1" applyFont="1" applyFill="1" applyAlignment="1">
      <alignment horizontal="right"/>
    </xf>
    <xf numFmtId="172" fontId="30" fillId="7" borderId="0" xfId="0" applyNumberFormat="1" applyFont="1" applyFill="1" applyAlignment="1">
      <alignment horizontal="right"/>
    </xf>
    <xf numFmtId="172" fontId="1" fillId="14" borderId="0" xfId="0" applyNumberFormat="1" applyFont="1" applyFill="1" applyAlignment="1">
      <alignment horizontal="right"/>
    </xf>
    <xf numFmtId="172" fontId="1" fillId="8" borderId="0" xfId="0" applyNumberFormat="1" applyFont="1" applyFill="1" applyAlignment="1">
      <alignment horizontal="right"/>
    </xf>
    <xf numFmtId="178" fontId="1" fillId="0" borderId="0" xfId="0" applyNumberFormat="1" applyFont="1"/>
    <xf numFmtId="0" fontId="15" fillId="27" borderId="0" xfId="0" applyFont="1" applyFill="1" applyAlignment="1">
      <alignment wrapText="1"/>
    </xf>
    <xf numFmtId="179" fontId="11" fillId="14" borderId="0" xfId="0" applyNumberFormat="1" applyFont="1" applyFill="1" applyAlignment="1">
      <alignment horizontal="center"/>
    </xf>
    <xf numFmtId="179" fontId="11" fillId="8" borderId="0" xfId="0" applyNumberFormat="1" applyFont="1" applyFill="1" applyAlignment="1">
      <alignment horizontal="center"/>
    </xf>
    <xf numFmtId="179" fontId="11" fillId="8" borderId="0" xfId="0" applyNumberFormat="1" applyFont="1" applyFill="1" applyAlignment="1">
      <alignment horizontal="right"/>
    </xf>
    <xf numFmtId="179" fontId="11" fillId="7" borderId="0" xfId="0" applyNumberFormat="1" applyFont="1" applyFill="1" applyAlignment="1">
      <alignment horizontal="right"/>
    </xf>
    <xf numFmtId="179" fontId="11" fillId="14" borderId="0" xfId="0" applyNumberFormat="1" applyFont="1" applyFill="1" applyAlignment="1">
      <alignment horizontal="right"/>
    </xf>
    <xf numFmtId="10" fontId="1" fillId="7" borderId="0" xfId="0" applyNumberFormat="1" applyFont="1" applyFill="1"/>
    <xf numFmtId="10" fontId="1" fillId="0" borderId="8" xfId="6" applyNumberFormat="1" applyFont="1" applyBorder="1"/>
    <xf numFmtId="10" fontId="1" fillId="0" borderId="8" xfId="0" applyNumberFormat="1" applyFont="1" applyBorder="1"/>
    <xf numFmtId="174" fontId="1" fillId="0" borderId="7" xfId="0" applyNumberFormat="1" applyFont="1" applyBorder="1"/>
    <xf numFmtId="165" fontId="1" fillId="0" borderId="8" xfId="0" applyNumberFormat="1" applyFont="1" applyBorder="1"/>
    <xf numFmtId="10" fontId="1" fillId="0" borderId="9" xfId="0" applyNumberFormat="1" applyFont="1" applyBorder="1"/>
    <xf numFmtId="174" fontId="1" fillId="0" borderId="8" xfId="0" applyNumberFormat="1" applyFont="1" applyBorder="1"/>
    <xf numFmtId="174" fontId="1" fillId="0" borderId="49" xfId="2" applyNumberFormat="1" applyFont="1" applyBorder="1"/>
    <xf numFmtId="174" fontId="1" fillId="0" borderId="7" xfId="2" applyNumberFormat="1" applyFont="1" applyBorder="1"/>
    <xf numFmtId="10" fontId="1" fillId="0" borderId="50" xfId="0" applyNumberFormat="1" applyFont="1" applyBorder="1"/>
    <xf numFmtId="10" fontId="1" fillId="8" borderId="48" xfId="6" applyNumberFormat="1" applyFont="1" applyFill="1" applyBorder="1"/>
    <xf numFmtId="178" fontId="1" fillId="0" borderId="8" xfId="0" applyNumberFormat="1" applyFont="1" applyBorder="1"/>
    <xf numFmtId="166" fontId="1" fillId="0" borderId="8" xfId="0" applyNumberFormat="1" applyFont="1" applyBorder="1"/>
    <xf numFmtId="172" fontId="1" fillId="0" borderId="8" xfId="6" applyNumberFormat="1" applyFont="1" applyBorder="1"/>
    <xf numFmtId="165" fontId="1" fillId="0" borderId="8" xfId="2" applyNumberFormat="1" applyFont="1" applyFill="1" applyBorder="1"/>
    <xf numFmtId="174" fontId="1" fillId="0" borderId="51" xfId="0" applyNumberFormat="1" applyFont="1" applyBorder="1"/>
    <xf numFmtId="177" fontId="1" fillId="0" borderId="8" xfId="0" applyNumberFormat="1" applyFont="1" applyBorder="1"/>
    <xf numFmtId="10" fontId="1" fillId="8" borderId="8" xfId="6" applyNumberFormat="1" applyFont="1" applyFill="1" applyBorder="1"/>
    <xf numFmtId="174" fontId="1" fillId="0" borderId="49" xfId="0" applyNumberFormat="1" applyFont="1" applyBorder="1"/>
    <xf numFmtId="10" fontId="1" fillId="0" borderId="48" xfId="0" applyNumberFormat="1" applyFont="1" applyBorder="1"/>
    <xf numFmtId="164" fontId="11" fillId="0" borderId="0" xfId="0" applyNumberFormat="1" applyFont="1"/>
    <xf numFmtId="164" fontId="11" fillId="0" borderId="8" xfId="0" applyNumberFormat="1" applyFont="1" applyBorder="1"/>
    <xf numFmtId="0" fontId="15" fillId="26" borderId="0" xfId="0" applyFont="1" applyFill="1" applyAlignment="1">
      <alignment horizontal="center" vertical="top" wrapText="1"/>
    </xf>
    <xf numFmtId="176" fontId="1" fillId="28" borderId="0" xfId="0" applyNumberFormat="1" applyFont="1" applyFill="1"/>
    <xf numFmtId="176" fontId="1" fillId="28" borderId="8" xfId="0" applyNumberFormat="1" applyFont="1" applyFill="1" applyBorder="1"/>
    <xf numFmtId="164" fontId="1" fillId="28" borderId="0" xfId="0" applyNumberFormat="1" applyFont="1" applyFill="1"/>
    <xf numFmtId="164" fontId="1" fillId="28" borderId="8" xfId="0" applyNumberFormat="1" applyFont="1" applyFill="1" applyBorder="1"/>
    <xf numFmtId="175" fontId="1" fillId="28" borderId="0" xfId="0" applyNumberFormat="1" applyFont="1" applyFill="1"/>
    <xf numFmtId="175" fontId="1" fillId="28" borderId="8" xfId="0" applyNumberFormat="1" applyFont="1" applyFill="1" applyBorder="1"/>
    <xf numFmtId="180" fontId="11" fillId="14" borderId="0" xfId="0" applyNumberFormat="1" applyFont="1" applyFill="1" applyAlignment="1">
      <alignment horizontal="center"/>
    </xf>
    <xf numFmtId="180" fontId="11" fillId="8" borderId="0" xfId="0" applyNumberFormat="1" applyFont="1" applyFill="1" applyAlignment="1">
      <alignment horizontal="center"/>
    </xf>
    <xf numFmtId="0" fontId="1" fillId="7" borderId="0" xfId="0" quotePrefix="1" applyFont="1" applyFill="1" applyAlignment="1">
      <alignment horizontal="center"/>
    </xf>
    <xf numFmtId="0" fontId="15" fillId="29" borderId="0" xfId="0" applyFont="1" applyFill="1"/>
    <xf numFmtId="0" fontId="29" fillId="29" borderId="0" xfId="0" applyFont="1" applyFill="1"/>
    <xf numFmtId="0" fontId="29" fillId="29" borderId="0" xfId="4" applyFont="1" applyFill="1"/>
    <xf numFmtId="0" fontId="15" fillId="29" borderId="0" xfId="0" applyFont="1" applyFill="1" applyAlignment="1">
      <alignment horizontal="left"/>
    </xf>
    <xf numFmtId="0" fontId="13" fillId="9" borderId="0" xfId="0" applyFont="1" applyFill="1"/>
    <xf numFmtId="0" fontId="50" fillId="9" borderId="0" xfId="0" applyFont="1" applyFill="1"/>
    <xf numFmtId="0" fontId="51" fillId="9" borderId="0" xfId="0" applyFont="1" applyFill="1"/>
    <xf numFmtId="0" fontId="46" fillId="9" borderId="0" xfId="0" applyFont="1" applyFill="1"/>
    <xf numFmtId="0" fontId="52" fillId="9" borderId="0" xfId="0" applyFont="1" applyFill="1" applyAlignment="1">
      <alignment horizontal="right"/>
    </xf>
    <xf numFmtId="0" fontId="54" fillId="9" borderId="0" xfId="0" applyFont="1" applyFill="1"/>
    <xf numFmtId="0" fontId="52" fillId="9" borderId="0" xfId="0" applyFont="1" applyFill="1" applyAlignment="1">
      <alignment horizontal="center"/>
    </xf>
    <xf numFmtId="0" fontId="55" fillId="9" borderId="0" xfId="0" applyFont="1" applyFill="1" applyAlignment="1">
      <alignment horizontal="left"/>
    </xf>
    <xf numFmtId="0" fontId="56" fillId="9" borderId="0" xfId="0" applyFont="1" applyFill="1"/>
    <xf numFmtId="0" fontId="15" fillId="29" borderId="0" xfId="4" applyFont="1" applyFill="1" applyAlignment="1">
      <alignment horizontal="center"/>
    </xf>
    <xf numFmtId="0" fontId="15" fillId="29" borderId="0" xfId="4" applyFont="1" applyFill="1"/>
    <xf numFmtId="17" fontId="15" fillId="29" borderId="0" xfId="4" applyNumberFormat="1" applyFont="1" applyFill="1"/>
    <xf numFmtId="0" fontId="43" fillId="29" borderId="0" xfId="4" applyFont="1" applyFill="1" applyAlignment="1">
      <alignment horizontal="right"/>
    </xf>
    <xf numFmtId="0" fontId="6" fillId="14" borderId="0" xfId="4" applyFont="1" applyFill="1" applyAlignment="1">
      <alignment horizontal="left"/>
    </xf>
    <xf numFmtId="172" fontId="1" fillId="14" borderId="0" xfId="4" applyNumberFormat="1" applyFont="1" applyFill="1" applyAlignment="1">
      <alignment horizontal="right"/>
    </xf>
    <xf numFmtId="0" fontId="9" fillId="14" borderId="0" xfId="4" applyFont="1" applyFill="1" applyAlignment="1">
      <alignment horizontal="left"/>
    </xf>
    <xf numFmtId="172" fontId="9" fillId="14" borderId="0" xfId="4" applyNumberFormat="1" applyFont="1" applyFill="1" applyAlignment="1">
      <alignment horizontal="right"/>
    </xf>
    <xf numFmtId="171" fontId="11" fillId="14" borderId="0" xfId="6" quotePrefix="1" applyNumberFormat="1" applyFont="1" applyFill="1" applyAlignment="1">
      <alignment horizontal="right"/>
    </xf>
    <xf numFmtId="171" fontId="1" fillId="14" borderId="0" xfId="6" applyNumberFormat="1" applyFont="1" applyFill="1" applyAlignment="1">
      <alignment horizontal="right"/>
    </xf>
    <xf numFmtId="168" fontId="11" fillId="14" borderId="0" xfId="0" applyNumberFormat="1" applyFont="1" applyFill="1" applyAlignment="1">
      <alignment horizontal="right"/>
    </xf>
    <xf numFmtId="168" fontId="1" fillId="14" borderId="0" xfId="0" applyNumberFormat="1" applyFont="1" applyFill="1" applyAlignment="1">
      <alignment horizontal="right"/>
    </xf>
    <xf numFmtId="0" fontId="15" fillId="29" borderId="0" xfId="4" applyFont="1" applyFill="1" applyAlignment="1">
      <alignment horizontal="right"/>
    </xf>
    <xf numFmtId="0" fontId="25" fillId="5" borderId="0" xfId="4" applyFont="1" applyFill="1" applyAlignment="1">
      <alignment horizontal="right"/>
    </xf>
    <xf numFmtId="17" fontId="26" fillId="6" borderId="0" xfId="4" applyNumberFormat="1" applyFont="1" applyFill="1" applyAlignment="1">
      <alignment horizontal="right"/>
    </xf>
    <xf numFmtId="0" fontId="9" fillId="14" borderId="0" xfId="4" applyFont="1" applyFill="1" applyAlignment="1">
      <alignment horizontal="right"/>
    </xf>
    <xf numFmtId="0" fontId="25" fillId="29" borderId="0" xfId="4" applyFont="1" applyFill="1" applyAlignment="1">
      <alignment horizontal="right"/>
    </xf>
    <xf numFmtId="0" fontId="1" fillId="29" borderId="0" xfId="4" applyFont="1" applyFill="1" applyAlignment="1">
      <alignment horizontal="right"/>
    </xf>
    <xf numFmtId="10" fontId="24" fillId="5" borderId="8" xfId="4" applyNumberFormat="1" applyFont="1" applyFill="1" applyBorder="1" applyAlignment="1">
      <alignment horizontal="right"/>
    </xf>
    <xf numFmtId="10" fontId="37" fillId="6" borderId="8" xfId="4" applyNumberFormat="1" applyFont="1" applyFill="1" applyBorder="1" applyAlignment="1">
      <alignment horizontal="right"/>
    </xf>
    <xf numFmtId="9" fontId="1" fillId="0" borderId="8" xfId="4" applyNumberFormat="1" applyFont="1" applyBorder="1" applyAlignment="1">
      <alignment horizontal="right"/>
    </xf>
    <xf numFmtId="168" fontId="25" fillId="5" borderId="0" xfId="4" applyNumberFormat="1" applyFont="1" applyFill="1" applyAlignment="1">
      <alignment horizontal="right"/>
    </xf>
    <xf numFmtId="168" fontId="26" fillId="6" borderId="0" xfId="4" applyNumberFormat="1" applyFont="1" applyFill="1" applyAlignment="1">
      <alignment horizontal="right"/>
    </xf>
    <xf numFmtId="168" fontId="9" fillId="14" borderId="0" xfId="4" applyNumberFormat="1" applyFont="1" applyFill="1" applyAlignment="1">
      <alignment horizontal="right"/>
    </xf>
    <xf numFmtId="10" fontId="24" fillId="5" borderId="0" xfId="4" applyNumberFormat="1" applyFont="1" applyFill="1" applyAlignment="1">
      <alignment horizontal="right"/>
    </xf>
    <xf numFmtId="10" fontId="37" fillId="6" borderId="0" xfId="4" applyNumberFormat="1" applyFont="1" applyFill="1" applyAlignment="1">
      <alignment horizontal="right"/>
    </xf>
    <xf numFmtId="9" fontId="6" fillId="14" borderId="0" xfId="4" applyNumberFormat="1" applyFont="1" applyFill="1" applyAlignment="1">
      <alignment horizontal="right"/>
    </xf>
    <xf numFmtId="169" fontId="25" fillId="5" borderId="0" xfId="4" applyNumberFormat="1" applyFont="1" applyFill="1" applyAlignment="1">
      <alignment horizontal="right"/>
    </xf>
    <xf numFmtId="169" fontId="26" fillId="6" borderId="0" xfId="4" applyNumberFormat="1" applyFont="1" applyFill="1" applyAlignment="1">
      <alignment horizontal="right"/>
    </xf>
    <xf numFmtId="169" fontId="9" fillId="14" borderId="0" xfId="4" applyNumberFormat="1" applyFont="1" applyFill="1" applyAlignment="1">
      <alignment horizontal="right"/>
    </xf>
    <xf numFmtId="0" fontId="9" fillId="14" borderId="0" xfId="0" applyFont="1" applyFill="1" applyAlignment="1">
      <alignment horizontal="center"/>
    </xf>
    <xf numFmtId="0" fontId="11" fillId="14" borderId="0" xfId="0" applyFont="1" applyFill="1" applyAlignment="1">
      <alignment horizontal="center"/>
    </xf>
    <xf numFmtId="170" fontId="25" fillId="5" borderId="0" xfId="4" applyNumberFormat="1" applyFont="1" applyFill="1" applyAlignment="1">
      <alignment horizontal="right"/>
    </xf>
    <xf numFmtId="170" fontId="26" fillId="6" borderId="0" xfId="4" applyNumberFormat="1" applyFont="1" applyFill="1" applyAlignment="1">
      <alignment horizontal="right"/>
    </xf>
    <xf numFmtId="0" fontId="30" fillId="14" borderId="0" xfId="1" applyFont="1" applyFill="1" applyAlignment="1">
      <alignment horizontal="right" vertical="center"/>
    </xf>
    <xf numFmtId="0" fontId="9" fillId="14" borderId="0" xfId="1" applyFont="1" applyFill="1" applyAlignment="1">
      <alignment vertical="center"/>
    </xf>
    <xf numFmtId="0" fontId="53" fillId="9" borderId="0" xfId="0" applyFont="1" applyFill="1" applyAlignment="1" applyProtection="1">
      <alignment horizontal="left"/>
      <protection locked="0"/>
    </xf>
  </cellXfs>
  <cellStyles count="24">
    <cellStyle name="Comma" xfId="2" builtinId="3"/>
    <cellStyle name="Followed Hyperlink" xfId="19" builtinId="9" customBuiltin="1"/>
    <cellStyle name="Hyperlink" xfId="18" builtinId="8" customBuiltin="1"/>
    <cellStyle name="Hyperlink 2" xfId="14" xr:uid="{C74E8A7A-B8CD-412E-9148-5E7AA06DDE9E}"/>
    <cellStyle name="Hyperlink 6" xfId="15" xr:uid="{F1363DC9-B3CE-4B94-93D2-1CA9F9CF6942}"/>
    <cellStyle name="Normal" xfId="0" builtinId="0"/>
    <cellStyle name="Normal 14" xfId="1" xr:uid="{61C174E2-66F1-4F27-B6DB-B9040DA3705E}"/>
    <cellStyle name="Normal 15 2" xfId="4" xr:uid="{B3F89545-AE8A-4E2C-9966-12E89C92221B}"/>
    <cellStyle name="Normal 2" xfId="7" xr:uid="{E72BC636-7CBE-4B8F-9A96-AB16ED4C925A}"/>
    <cellStyle name="Normal 2 2 3" xfId="13" xr:uid="{AC72179F-6F1B-44E1-AACA-0D54835E339C}"/>
    <cellStyle name="Normal 2 3 2" xfId="16" xr:uid="{31893566-C6B7-41EB-AA82-6B29B951E4C2}"/>
    <cellStyle name="Normal 2 7" xfId="8" xr:uid="{C9D5159F-5B90-4FBB-96BE-26BE7A646AE7}"/>
    <cellStyle name="Normal 20" xfId="12" xr:uid="{0FD6D1E7-9DD6-4DAD-BA07-18CC1FE361C8}"/>
    <cellStyle name="Normal 21 2 2 3 2 2 2 2" xfId="3" xr:uid="{7D25FA5F-AC14-4CC0-B3AD-2E38AFB65F64}"/>
    <cellStyle name="Normal 21 4" xfId="10" xr:uid="{E541F3D6-F3EA-408C-918F-1EE5BEA4E37B}"/>
    <cellStyle name="Normal 21 4 2" xfId="17" xr:uid="{E3A1CF5B-84A8-4239-ACD8-4EF55C2A7C77}"/>
    <cellStyle name="Normal 23 2 2 3 2 2 2" xfId="5" xr:uid="{F12A4816-368D-4EB1-83C6-E85B7D4F783D}"/>
    <cellStyle name="Normal 25 3" xfId="21" xr:uid="{A6717B74-F472-4E75-AC88-669EF7407790}"/>
    <cellStyle name="Normal 27" xfId="23" xr:uid="{C078107F-717F-440D-A040-49D943BCAE74}"/>
    <cellStyle name="Normal 3" xfId="20" xr:uid="{EB1A3F72-9402-4162-9CEB-C87512C04F80}"/>
    <cellStyle name="Normal 3 4" xfId="11" xr:uid="{6C9656ED-20C0-4F17-8D22-E7314C4FF903}"/>
    <cellStyle name="Normal 8 2" xfId="22" xr:uid="{E37EEB70-F3F6-4FE4-BCCB-4FDD4FCAB05B}"/>
    <cellStyle name="Per cent" xfId="6" builtinId="5"/>
    <cellStyle name="Percent 6" xfId="9" xr:uid="{C365CA0E-B0E1-415D-ACFA-5634DD45EE3C}"/>
  </cellStyles>
  <dxfs count="4">
    <dxf>
      <fill>
        <patternFill>
          <bgColor rgb="FFFFFF00"/>
        </patternFill>
      </fill>
    </dxf>
    <dxf>
      <font>
        <b val="0"/>
        <i val="0"/>
        <color theme="1"/>
      </font>
      <fill>
        <patternFill>
          <bgColor rgb="FFFFFF99"/>
        </patternFill>
      </fill>
      <border>
        <top style="thin">
          <color theme="1" tint="0.499984740745262"/>
        </top>
        <bottom style="thin">
          <color theme="1" tint="0.499984740745262"/>
        </bottom>
      </border>
    </dxf>
    <dxf>
      <font>
        <b/>
        <i val="0"/>
        <color theme="0"/>
      </font>
      <fill>
        <patternFill patternType="solid">
          <fgColor auto="1"/>
          <bgColor rgb="FF005EB8"/>
        </patternFill>
      </fill>
    </dxf>
    <dxf>
      <font>
        <color theme="1"/>
      </font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</dxfs>
  <tableStyles count="1" defaultTableStyle="TableStyleMedium2" defaultPivotStyle="PivotStyleLight16">
    <tableStyle name="TableAllocationsTechGuide" pivot="0" count="3" xr9:uid="{97232ECD-CDEF-4858-B93C-93DE828435C2}">
      <tableStyleElement type="wholeTable" dxfId="3"/>
      <tableStyleElement type="headerRow" dxfId="2"/>
      <tableStyleElement type="totalRow" dxfId="1"/>
    </tableStyle>
  </tableStyles>
  <colors>
    <mruColors>
      <color rgb="FF006947"/>
      <color rgb="FF32006C"/>
      <color rgb="FFD7E9E3"/>
      <color rgb="FFDAD3E5"/>
      <color rgb="FF7B2451"/>
      <color rgb="FFFFFF99"/>
      <color rgb="FFE8EBF0"/>
      <color rgb="FFFFAE43"/>
      <color rgb="FF009A2D"/>
      <color rgb="FF015B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15662214197745"/>
          <c:y val="0.15665397994364416"/>
          <c:w val="0.84584337785802244"/>
          <c:h val="0.8091718120695475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548235"/>
            </a:solidFill>
            <a:ln>
              <a:noFill/>
            </a:ln>
          </c:spPr>
          <c:invertIfNegative val="0"/>
          <c:cat>
            <c:strRef>
              <c:f>'graph data'!$S$7:$S$12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</c:v>
                </c:pt>
                <c:pt idx="4">
                  <c:v>Other</c:v>
                </c:pt>
                <c:pt idx="5">
                  <c:v>TOTAL</c:v>
                </c:pt>
              </c:strCache>
            </c:strRef>
          </c:cat>
          <c:val>
            <c:numRef>
              <c:f>'graph data'!$U$7:$U$12</c:f>
              <c:numCache>
                <c:formatCode>General</c:formatCode>
                <c:ptCount val="6"/>
                <c:pt idx="5" formatCode="0.00%">
                  <c:v>0.49482228618422019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59-4145-BCBA-26A362014F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114942720"/>
        <c:axId val="114944256"/>
      </c:barChart>
      <c:lineChart>
        <c:grouping val="standard"/>
        <c:varyColors val="0"/>
        <c:ser>
          <c:idx val="1"/>
          <c:order val="1"/>
          <c:spPr>
            <a:ln>
              <a:noFill/>
            </a:ln>
          </c:spPr>
          <c:marker>
            <c:symbol val="none"/>
          </c:marker>
          <c:cat>
            <c:strRef>
              <c:f>'graph data'!$S$7:$S$12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</c:v>
                </c:pt>
                <c:pt idx="4">
                  <c:v>Other</c:v>
                </c:pt>
                <c:pt idx="5">
                  <c:v>TOTAL</c:v>
                </c:pt>
              </c:strCache>
            </c:strRef>
          </c:cat>
          <c:val>
            <c:numRef>
              <c:f>'graph data'!$V$7:$V$12</c:f>
              <c:numCache>
                <c:formatCode>0.00%</c:formatCode>
                <c:ptCount val="6"/>
                <c:pt idx="0">
                  <c:v>0</c:v>
                </c:pt>
                <c:pt idx="1">
                  <c:v>-1.5265230683547851E-2</c:v>
                </c:pt>
                <c:pt idx="2">
                  <c:v>0.25420969425826551</c:v>
                </c:pt>
                <c:pt idx="3">
                  <c:v>0.37655080960643028</c:v>
                </c:pt>
                <c:pt idx="4">
                  <c:v>0.34156023992753992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59-4145-BCBA-26A362014FD9}"/>
            </c:ext>
          </c:extLst>
        </c:ser>
        <c:ser>
          <c:idx val="2"/>
          <c:order val="2"/>
          <c:spPr>
            <a:ln>
              <a:noFill/>
            </a:ln>
          </c:spPr>
          <c:marker>
            <c:symbol val="none"/>
          </c:marker>
          <c:cat>
            <c:strRef>
              <c:f>'graph data'!$S$7:$S$12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</c:v>
                </c:pt>
                <c:pt idx="4">
                  <c:v>Other</c:v>
                </c:pt>
                <c:pt idx="5">
                  <c:v>TOTAL</c:v>
                </c:pt>
              </c:strCache>
            </c:strRef>
          </c:cat>
          <c:val>
            <c:numRef>
              <c:f>'graph data'!$W$7:$W$12</c:f>
              <c:numCache>
                <c:formatCode>0.00%</c:formatCode>
                <c:ptCount val="6"/>
                <c:pt idx="0">
                  <c:v>-1.5265230683547851E-2</c:v>
                </c:pt>
                <c:pt idx="1">
                  <c:v>0.25420969425826551</c:v>
                </c:pt>
                <c:pt idx="2">
                  <c:v>0.37655080960643028</c:v>
                </c:pt>
                <c:pt idx="3">
                  <c:v>0.34156023992753992</c:v>
                </c:pt>
                <c:pt idx="4">
                  <c:v>0.49327589569722119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59-4145-BCBA-26A362014F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25"/>
          <c:upBars>
            <c:spPr>
              <a:solidFill>
                <a:srgbClr val="5BD4FF"/>
              </a:solidFill>
              <a:ln>
                <a:noFill/>
              </a:ln>
            </c:spPr>
          </c:upBars>
          <c:downBars>
            <c:spPr>
              <a:solidFill>
                <a:srgbClr val="8E5079"/>
              </a:solidFill>
              <a:ln>
                <a:noFill/>
              </a:ln>
            </c:spPr>
          </c:downBars>
        </c:upDownBars>
        <c:marker val="1"/>
        <c:smooth val="0"/>
        <c:axId val="114942720"/>
        <c:axId val="114944256"/>
      </c:lineChart>
      <c:catAx>
        <c:axId val="1149427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one"/>
        <c:spPr>
          <a:ln w="19050"/>
        </c:spPr>
        <c:crossAx val="114944256"/>
        <c:crosses val="autoZero"/>
        <c:auto val="1"/>
        <c:lblAlgn val="ctr"/>
        <c:lblOffset val="100"/>
        <c:noMultiLvlLbl val="0"/>
      </c:catAx>
      <c:valAx>
        <c:axId val="11494425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>
                    <a:solidFill>
                      <a:schemeClr val="tx1">
                        <a:lumMod val="65000"/>
                        <a:lumOff val="35000"/>
                      </a:schemeClr>
                    </a:solidFill>
                  </a:defRPr>
                </a:pPr>
                <a:r>
                  <a:rPr lang="en-GB" b="0">
                    <a:solidFill>
                      <a:schemeClr val="tx1">
                        <a:lumMod val="65000"/>
                        <a:lumOff val="35000"/>
                      </a:schemeClr>
                    </a:solidFill>
                  </a:rPr>
                  <a:t>% change in target share</a:t>
                </a:r>
              </a:p>
            </c:rich>
          </c:tx>
          <c:layout>
            <c:manualLayout>
              <c:xMode val="edge"/>
              <c:yMode val="edge"/>
              <c:x val="7.8461529888381782E-5"/>
              <c:y val="0.20702873753426709"/>
            </c:manualLayout>
          </c:layout>
          <c:overlay val="0"/>
        </c:title>
        <c:numFmt formatCode="#,##0.00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bg1">
                    <a:lumMod val="50000"/>
                  </a:schemeClr>
                </a:solidFill>
              </a:defRPr>
            </a:pPr>
            <a:endParaRPr lang="en-US"/>
          </a:p>
        </c:txPr>
        <c:crossAx val="11494272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sz="1200">
                <a:solidFill>
                  <a:schemeClr val="tx1">
                    <a:lumMod val="75000"/>
                    <a:lumOff val="25000"/>
                  </a:schemeClr>
                </a:solidFill>
              </a:rPr>
              <a:t>% of ICB pop in IMD19 decile</a:t>
            </a:r>
          </a:p>
        </c:rich>
      </c:tx>
      <c:layout>
        <c:manualLayout>
          <c:xMode val="edge"/>
          <c:yMode val="edge"/>
          <c:x val="0.16972529643021245"/>
          <c:y val="8.59962838771187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004602685533873"/>
          <c:y val="8.7409902657716795E-2"/>
          <c:w val="0.78690688327066061"/>
          <c:h val="0.76800426927987431"/>
        </c:manualLayout>
      </c:layout>
      <c:lineChart>
        <c:grouping val="standard"/>
        <c:varyColors val="0"/>
        <c:ser>
          <c:idx val="1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36000"/>
                </a:schemeClr>
              </a:solidFill>
              <a:ln w="9525">
                <a:solidFill>
                  <a:schemeClr val="accent3">
                    <a:shade val="36000"/>
                  </a:schemeClr>
                </a:solidFill>
              </a:ln>
              <a:effectLst/>
            </c:spPr>
          </c:marker>
          <c:val>
            <c:numRef>
              <c:f>'imd19'!$P$6:$Y$6</c:f>
              <c:numCache>
                <c:formatCode>0%</c:formatCode>
                <c:ptCount val="10"/>
                <c:pt idx="0">
                  <c:v>0.18148753246199215</c:v>
                </c:pt>
                <c:pt idx="1">
                  <c:v>0.13748586870157364</c:v>
                </c:pt>
                <c:pt idx="2">
                  <c:v>0.12359686871757133</c:v>
                </c:pt>
                <c:pt idx="3">
                  <c:v>0.10820908455849024</c:v>
                </c:pt>
                <c:pt idx="4">
                  <c:v>8.971274803095021E-2</c:v>
                </c:pt>
                <c:pt idx="5">
                  <c:v>7.0627829592538674E-2</c:v>
                </c:pt>
                <c:pt idx="6">
                  <c:v>7.8321055101398737E-2</c:v>
                </c:pt>
                <c:pt idx="7">
                  <c:v>7.1497037759895909E-2</c:v>
                </c:pt>
                <c:pt idx="8">
                  <c:v>7.9800508726743352E-2</c:v>
                </c:pt>
                <c:pt idx="9">
                  <c:v>5.9261466348845764E-2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54-4935-8216-9E12AFCA0C2A}"/>
            </c:ext>
          </c:extLst>
        </c:ser>
        <c:ser>
          <c:idx val="2"/>
          <c:order val="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39000"/>
                </a:schemeClr>
              </a:solidFill>
              <a:ln w="9525">
                <a:solidFill>
                  <a:schemeClr val="accent3">
                    <a:shade val="39000"/>
                  </a:schemeClr>
                </a:solidFill>
              </a:ln>
              <a:effectLst/>
            </c:spPr>
          </c:marker>
          <c:val>
            <c:numRef>
              <c:f>'imd19'!$P$7:$Y$7</c:f>
              <c:numCache>
                <c:formatCode>0%</c:formatCode>
                <c:ptCount val="10"/>
                <c:pt idx="0">
                  <c:v>0.23357907189407612</c:v>
                </c:pt>
                <c:pt idx="1">
                  <c:v>0.13920952839962292</c:v>
                </c:pt>
                <c:pt idx="2">
                  <c:v>0.10915201822686625</c:v>
                </c:pt>
                <c:pt idx="3">
                  <c:v>8.6716832007824443E-2</c:v>
                </c:pt>
                <c:pt idx="4">
                  <c:v>8.0466187156108523E-2</c:v>
                </c:pt>
                <c:pt idx="5">
                  <c:v>9.3116587776862228E-2</c:v>
                </c:pt>
                <c:pt idx="6">
                  <c:v>8.1311384583203181E-2</c:v>
                </c:pt>
                <c:pt idx="7">
                  <c:v>6.9216439796643797E-2</c:v>
                </c:pt>
                <c:pt idx="8">
                  <c:v>6.2819510774853815E-2</c:v>
                </c:pt>
                <c:pt idx="9">
                  <c:v>4.4412439383938705E-2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54-4935-8216-9E12AFCA0C2A}"/>
            </c:ext>
          </c:extLst>
        </c:ser>
        <c:ser>
          <c:idx val="3"/>
          <c:order val="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2000"/>
                </a:schemeClr>
              </a:solidFill>
              <a:ln w="9525">
                <a:solidFill>
                  <a:schemeClr val="accent3">
                    <a:shade val="42000"/>
                  </a:schemeClr>
                </a:solidFill>
              </a:ln>
              <a:effectLst/>
            </c:spPr>
          </c:marker>
          <c:val>
            <c:numRef>
              <c:f>'imd19'!$P$8:$Y$8</c:f>
              <c:numCache>
                <c:formatCode>0%</c:formatCode>
                <c:ptCount val="10"/>
                <c:pt idx="0">
                  <c:v>0.22180731453188107</c:v>
                </c:pt>
                <c:pt idx="1">
                  <c:v>0.14016675032974937</c:v>
                </c:pt>
                <c:pt idx="2">
                  <c:v>0.11319469046119848</c:v>
                </c:pt>
                <c:pt idx="3">
                  <c:v>7.3837156172895921E-2</c:v>
                </c:pt>
                <c:pt idx="4">
                  <c:v>8.9243681559529928E-2</c:v>
                </c:pt>
                <c:pt idx="5">
                  <c:v>8.0798926108181165E-2</c:v>
                </c:pt>
                <c:pt idx="6">
                  <c:v>8.7960152170837927E-2</c:v>
                </c:pt>
                <c:pt idx="7">
                  <c:v>8.3514116528278337E-2</c:v>
                </c:pt>
                <c:pt idx="8">
                  <c:v>6.1191303879755493E-2</c:v>
                </c:pt>
                <c:pt idx="9">
                  <c:v>4.8285908257692307E-2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54-4935-8216-9E12AFCA0C2A}"/>
            </c:ext>
          </c:extLst>
        </c:ser>
        <c:ser>
          <c:idx val="4"/>
          <c:order val="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5000"/>
                </a:schemeClr>
              </a:solidFill>
              <a:ln w="9525">
                <a:solidFill>
                  <a:schemeClr val="accent3">
                    <a:shade val="45000"/>
                  </a:schemeClr>
                </a:solidFill>
              </a:ln>
              <a:effectLst/>
            </c:spPr>
          </c:marker>
          <c:val>
            <c:numRef>
              <c:f>'imd19'!$P$9:$Y$9</c:f>
              <c:numCache>
                <c:formatCode>0%</c:formatCode>
                <c:ptCount val="10"/>
                <c:pt idx="0">
                  <c:v>0.23295240788177812</c:v>
                </c:pt>
                <c:pt idx="1">
                  <c:v>0.11630287447352172</c:v>
                </c:pt>
                <c:pt idx="2">
                  <c:v>8.4083961752496703E-2</c:v>
                </c:pt>
                <c:pt idx="3">
                  <c:v>7.6360416661674452E-2</c:v>
                </c:pt>
                <c:pt idx="4">
                  <c:v>7.501491671798656E-2</c:v>
                </c:pt>
                <c:pt idx="5">
                  <c:v>7.0226790026127223E-2</c:v>
                </c:pt>
                <c:pt idx="6">
                  <c:v>8.0894939178929523E-2</c:v>
                </c:pt>
                <c:pt idx="7">
                  <c:v>9.1399743280687507E-2</c:v>
                </c:pt>
                <c:pt idx="8">
                  <c:v>8.2175340728191437E-2</c:v>
                </c:pt>
                <c:pt idx="9">
                  <c:v>9.0588609298606737E-2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54-4935-8216-9E12AFCA0C2A}"/>
            </c:ext>
          </c:extLst>
        </c:ser>
        <c:ser>
          <c:idx val="5"/>
          <c:order val="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8000"/>
                </a:schemeClr>
              </a:solidFill>
              <a:ln w="9525">
                <a:solidFill>
                  <a:schemeClr val="accent3">
                    <a:shade val="48000"/>
                  </a:schemeClr>
                </a:solidFill>
              </a:ln>
              <a:effectLst/>
            </c:spPr>
          </c:marker>
          <c:val>
            <c:numRef>
              <c:f>'imd19'!$P$10:$Y$10</c:f>
              <c:numCache>
                <c:formatCode>0%</c:formatCode>
                <c:ptCount val="10"/>
                <c:pt idx="0">
                  <c:v>0.25004265723315705</c:v>
                </c:pt>
                <c:pt idx="1">
                  <c:v>0.1525025927873816</c:v>
                </c:pt>
                <c:pt idx="2">
                  <c:v>0.12114794651941553</c:v>
                </c:pt>
                <c:pt idx="3">
                  <c:v>9.3387040486805045E-2</c:v>
                </c:pt>
                <c:pt idx="4">
                  <c:v>7.202331507439913E-2</c:v>
                </c:pt>
                <c:pt idx="5">
                  <c:v>6.2328361688397865E-2</c:v>
                </c:pt>
                <c:pt idx="6">
                  <c:v>6.4328160865868109E-2</c:v>
                </c:pt>
                <c:pt idx="7">
                  <c:v>7.1395569124729746E-2</c:v>
                </c:pt>
                <c:pt idx="8">
                  <c:v>6.2979981645101657E-2</c:v>
                </c:pt>
                <c:pt idx="9">
                  <c:v>4.9864374574744248E-2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54-4935-8216-9E12AFCA0C2A}"/>
            </c:ext>
          </c:extLst>
        </c:ser>
        <c:ser>
          <c:idx val="6"/>
          <c:order val="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1000"/>
                </a:schemeClr>
              </a:solidFill>
              <a:ln w="9525">
                <a:solidFill>
                  <a:schemeClr val="accent3">
                    <a:shade val="51000"/>
                  </a:schemeClr>
                </a:solidFill>
              </a:ln>
              <a:effectLst/>
            </c:spPr>
          </c:marker>
          <c:val>
            <c:numRef>
              <c:f>'imd19'!$P$11:$Y$11</c:f>
              <c:numCache>
                <c:formatCode>0%</c:formatCode>
                <c:ptCount val="10"/>
                <c:pt idx="0">
                  <c:v>0.18241065315824889</c:v>
                </c:pt>
                <c:pt idx="1">
                  <c:v>0.1079266948940884</c:v>
                </c:pt>
                <c:pt idx="2">
                  <c:v>9.6961487493058232E-2</c:v>
                </c:pt>
                <c:pt idx="3">
                  <c:v>9.4196532199535152E-2</c:v>
                </c:pt>
                <c:pt idx="4">
                  <c:v>7.6574863882514374E-2</c:v>
                </c:pt>
                <c:pt idx="5">
                  <c:v>8.2141209587137234E-2</c:v>
                </c:pt>
                <c:pt idx="6">
                  <c:v>0.10248963509054421</c:v>
                </c:pt>
                <c:pt idx="7">
                  <c:v>0.10923365782135627</c:v>
                </c:pt>
                <c:pt idx="8">
                  <c:v>8.8754771090497189E-2</c:v>
                </c:pt>
                <c:pt idx="9">
                  <c:v>5.9310494783020057E-2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B54-4935-8216-9E12AFCA0C2A}"/>
            </c:ext>
          </c:extLst>
        </c:ser>
        <c:ser>
          <c:idx val="7"/>
          <c:order val="6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4000"/>
                </a:schemeClr>
              </a:solidFill>
              <a:ln w="9525">
                <a:solidFill>
                  <a:schemeClr val="accent3">
                    <a:shade val="54000"/>
                  </a:schemeClr>
                </a:solidFill>
              </a:ln>
              <a:effectLst/>
            </c:spPr>
          </c:marker>
          <c:val>
            <c:numRef>
              <c:f>'imd19'!$P$12:$Y$12</c:f>
              <c:numCache>
                <c:formatCode>0%</c:formatCode>
                <c:ptCount val="10"/>
                <c:pt idx="0">
                  <c:v>0.37742818178337156</c:v>
                </c:pt>
                <c:pt idx="1">
                  <c:v>0.13692736146661444</c:v>
                </c:pt>
                <c:pt idx="2">
                  <c:v>9.8181017546236704E-2</c:v>
                </c:pt>
                <c:pt idx="3">
                  <c:v>9.1925549995139952E-2</c:v>
                </c:pt>
                <c:pt idx="4">
                  <c:v>8.2882920033107224E-2</c:v>
                </c:pt>
                <c:pt idx="5">
                  <c:v>5.3713074700370837E-2</c:v>
                </c:pt>
                <c:pt idx="6">
                  <c:v>3.9963564386765363E-2</c:v>
                </c:pt>
                <c:pt idx="7">
                  <c:v>3.2091027177963083E-2</c:v>
                </c:pt>
                <c:pt idx="8">
                  <c:v>3.3090281970998781E-2</c:v>
                </c:pt>
                <c:pt idx="9">
                  <c:v>5.3797020939432054E-2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B54-4935-8216-9E12AFCA0C2A}"/>
            </c:ext>
          </c:extLst>
        </c:ser>
        <c:ser>
          <c:idx val="8"/>
          <c:order val="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8000"/>
                </a:schemeClr>
              </a:solidFill>
              <a:ln w="9525">
                <a:solidFill>
                  <a:schemeClr val="accent3">
                    <a:shade val="58000"/>
                  </a:schemeClr>
                </a:solidFill>
              </a:ln>
              <a:effectLst/>
            </c:spPr>
          </c:marker>
          <c:val>
            <c:numRef>
              <c:f>'imd19'!$P$13:$Y$13</c:f>
              <c:numCache>
                <c:formatCode>0%</c:formatCode>
                <c:ptCount val="10"/>
                <c:pt idx="0">
                  <c:v>0.21068199659384232</c:v>
                </c:pt>
                <c:pt idx="1">
                  <c:v>0.27954193166396124</c:v>
                </c:pt>
                <c:pt idx="2">
                  <c:v>0.11768790414859363</c:v>
                </c:pt>
                <c:pt idx="3">
                  <c:v>8.1667952846004421E-2</c:v>
                </c:pt>
                <c:pt idx="4">
                  <c:v>7.4542131243513665E-2</c:v>
                </c:pt>
                <c:pt idx="5">
                  <c:v>5.4535112695920596E-2</c:v>
                </c:pt>
                <c:pt idx="6">
                  <c:v>5.5609515953058887E-2</c:v>
                </c:pt>
                <c:pt idx="7">
                  <c:v>4.9132327895899303E-2</c:v>
                </c:pt>
                <c:pt idx="8">
                  <c:v>4.4045544053859867E-2</c:v>
                </c:pt>
                <c:pt idx="9">
                  <c:v>3.2555582905346069E-2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B54-4935-8216-9E12AFCA0C2A}"/>
            </c:ext>
          </c:extLst>
        </c:ser>
        <c:ser>
          <c:idx val="9"/>
          <c:order val="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1000"/>
                </a:schemeClr>
              </a:solidFill>
              <a:ln w="9525">
                <a:solidFill>
                  <a:schemeClr val="accent3">
                    <a:shade val="61000"/>
                  </a:schemeClr>
                </a:solidFill>
              </a:ln>
              <a:effectLst/>
            </c:spPr>
          </c:marker>
          <c:val>
            <c:numRef>
              <c:f>'imd19'!$P$14:$Y$14</c:f>
              <c:numCache>
                <c:formatCode>0%</c:formatCode>
                <c:ptCount val="10"/>
                <c:pt idx="0">
                  <c:v>7.0782715047037245E-2</c:v>
                </c:pt>
                <c:pt idx="1">
                  <c:v>7.1671444278442187E-2</c:v>
                </c:pt>
                <c:pt idx="2">
                  <c:v>0.10363974073193497</c:v>
                </c:pt>
                <c:pt idx="3">
                  <c:v>9.9817997389876997E-2</c:v>
                </c:pt>
                <c:pt idx="4">
                  <c:v>0.10475584344660824</c:v>
                </c:pt>
                <c:pt idx="5">
                  <c:v>0.12376488958889005</c:v>
                </c:pt>
                <c:pt idx="6">
                  <c:v>0.11892152292474976</c:v>
                </c:pt>
                <c:pt idx="7">
                  <c:v>0.12510836578683165</c:v>
                </c:pt>
                <c:pt idx="8">
                  <c:v>9.6253736348506452E-2</c:v>
                </c:pt>
                <c:pt idx="9">
                  <c:v>8.5283744457122446E-2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B54-4935-8216-9E12AFCA0C2A}"/>
            </c:ext>
          </c:extLst>
        </c:ser>
        <c:ser>
          <c:idx val="10"/>
          <c:order val="9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4000"/>
                </a:schemeClr>
              </a:solidFill>
              <a:ln w="9525">
                <a:solidFill>
                  <a:schemeClr val="accent3">
                    <a:shade val="64000"/>
                  </a:schemeClr>
                </a:solidFill>
              </a:ln>
              <a:effectLst/>
            </c:spPr>
          </c:marker>
          <c:val>
            <c:numRef>
              <c:f>'imd19'!$P$15:$Y$15</c:f>
              <c:numCache>
                <c:formatCode>0%</c:formatCode>
                <c:ptCount val="10"/>
                <c:pt idx="0">
                  <c:v>7.9436314200134028E-2</c:v>
                </c:pt>
                <c:pt idx="1">
                  <c:v>0.1064354504758942</c:v>
                </c:pt>
                <c:pt idx="2">
                  <c:v>9.8530352999115597E-2</c:v>
                </c:pt>
                <c:pt idx="3">
                  <c:v>8.50735481397034E-2</c:v>
                </c:pt>
                <c:pt idx="4">
                  <c:v>0.12084150613206616</c:v>
                </c:pt>
                <c:pt idx="5">
                  <c:v>9.2804772945788386E-2</c:v>
                </c:pt>
                <c:pt idx="6">
                  <c:v>8.6691033903291081E-2</c:v>
                </c:pt>
                <c:pt idx="7">
                  <c:v>0.10800218421668482</c:v>
                </c:pt>
                <c:pt idx="8">
                  <c:v>0.11514694120378159</c:v>
                </c:pt>
                <c:pt idx="9">
                  <c:v>0.10703789578354074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B54-4935-8216-9E12AFCA0C2A}"/>
            </c:ext>
          </c:extLst>
        </c:ser>
        <c:ser>
          <c:idx val="11"/>
          <c:order val="1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7000"/>
                </a:schemeClr>
              </a:solidFill>
              <a:ln w="9525">
                <a:solidFill>
                  <a:schemeClr val="accent3">
                    <a:shade val="67000"/>
                  </a:schemeClr>
                </a:solidFill>
              </a:ln>
              <a:effectLst/>
            </c:spPr>
          </c:marker>
          <c:val>
            <c:numRef>
              <c:f>'imd19'!$P$16:$Y$16</c:f>
              <c:numCache>
                <c:formatCode>0%</c:formatCode>
                <c:ptCount val="10"/>
                <c:pt idx="0">
                  <c:v>3.7379765942262388E-2</c:v>
                </c:pt>
                <c:pt idx="1">
                  <c:v>7.6843694146030303E-2</c:v>
                </c:pt>
                <c:pt idx="2">
                  <c:v>7.1960438810890689E-2</c:v>
                </c:pt>
                <c:pt idx="3">
                  <c:v>8.4917612434238371E-2</c:v>
                </c:pt>
                <c:pt idx="4">
                  <c:v>0.17672559161787832</c:v>
                </c:pt>
                <c:pt idx="5">
                  <c:v>0.11545122112961595</c:v>
                </c:pt>
                <c:pt idx="6">
                  <c:v>0.11419061874356594</c:v>
                </c:pt>
                <c:pt idx="7">
                  <c:v>0.12562572235169292</c:v>
                </c:pt>
                <c:pt idx="8">
                  <c:v>0.10746572184644144</c:v>
                </c:pt>
                <c:pt idx="9">
                  <c:v>8.9439612977383676E-2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B54-4935-8216-9E12AFCA0C2A}"/>
            </c:ext>
          </c:extLst>
        </c:ser>
        <c:ser>
          <c:idx val="12"/>
          <c:order val="1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0000"/>
                </a:schemeClr>
              </a:solidFill>
              <a:ln w="9525">
                <a:solidFill>
                  <a:schemeClr val="accent3">
                    <a:shade val="70000"/>
                  </a:schemeClr>
                </a:solidFill>
              </a:ln>
              <a:effectLst/>
            </c:spPr>
          </c:marker>
          <c:val>
            <c:numRef>
              <c:f>'imd19'!$P$17:$Y$17</c:f>
              <c:numCache>
                <c:formatCode>0%</c:formatCode>
                <c:ptCount val="10"/>
                <c:pt idx="0">
                  <c:v>6.7366560220007823E-2</c:v>
                </c:pt>
                <c:pt idx="1">
                  <c:v>5.4121670607630755E-2</c:v>
                </c:pt>
                <c:pt idx="2">
                  <c:v>0.10742445131216498</c:v>
                </c:pt>
                <c:pt idx="3">
                  <c:v>8.2007264375038941E-2</c:v>
                </c:pt>
                <c:pt idx="4">
                  <c:v>8.5623200496209362E-2</c:v>
                </c:pt>
                <c:pt idx="5">
                  <c:v>8.3499684452016387E-2</c:v>
                </c:pt>
                <c:pt idx="6">
                  <c:v>0.11131304978254726</c:v>
                </c:pt>
                <c:pt idx="7">
                  <c:v>0.14176365591456097</c:v>
                </c:pt>
                <c:pt idx="8">
                  <c:v>0.1295696900587488</c:v>
                </c:pt>
                <c:pt idx="9">
                  <c:v>0.1373107727810747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B54-4935-8216-9E12AFCA0C2A}"/>
            </c:ext>
          </c:extLst>
        </c:ser>
        <c:ser>
          <c:idx val="13"/>
          <c:order val="1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3000"/>
                </a:schemeClr>
              </a:solidFill>
              <a:ln w="9525">
                <a:solidFill>
                  <a:schemeClr val="accent3">
                    <a:shade val="73000"/>
                  </a:schemeClr>
                </a:solidFill>
              </a:ln>
              <a:effectLst/>
            </c:spPr>
          </c:marker>
          <c:val>
            <c:numRef>
              <c:f>'imd19'!$P$18:$Y$18</c:f>
              <c:numCache>
                <c:formatCode>0%</c:formatCode>
                <c:ptCount val="10"/>
                <c:pt idx="0">
                  <c:v>6.5979150056176619E-2</c:v>
                </c:pt>
                <c:pt idx="1">
                  <c:v>7.7502861027777745E-2</c:v>
                </c:pt>
                <c:pt idx="2">
                  <c:v>0.10242283706952461</c:v>
                </c:pt>
                <c:pt idx="3">
                  <c:v>0.13318231108408485</c:v>
                </c:pt>
                <c:pt idx="4">
                  <c:v>9.1693819788525352E-2</c:v>
                </c:pt>
                <c:pt idx="5">
                  <c:v>0.12500570900639801</c:v>
                </c:pt>
                <c:pt idx="6">
                  <c:v>0.11519796224356775</c:v>
                </c:pt>
                <c:pt idx="7">
                  <c:v>0.10022144420245507</c:v>
                </c:pt>
                <c:pt idx="8">
                  <c:v>0.12154246261090153</c:v>
                </c:pt>
                <c:pt idx="9">
                  <c:v>6.7251442910588474E-2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B54-4935-8216-9E12AFCA0C2A}"/>
            </c:ext>
          </c:extLst>
        </c:ser>
        <c:ser>
          <c:idx val="14"/>
          <c:order val="1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6000"/>
                </a:schemeClr>
              </a:solidFill>
              <a:ln w="9525">
                <a:solidFill>
                  <a:schemeClr val="accent3">
                    <a:shade val="76000"/>
                  </a:schemeClr>
                </a:solidFill>
              </a:ln>
              <a:effectLst/>
            </c:spPr>
          </c:marker>
          <c:val>
            <c:numRef>
              <c:f>'imd19'!$P$19:$Y$19</c:f>
              <c:numCache>
                <c:formatCode>0%</c:formatCode>
                <c:ptCount val="10"/>
                <c:pt idx="0">
                  <c:v>5.4306698134263802E-2</c:v>
                </c:pt>
                <c:pt idx="1">
                  <c:v>8.520683957996833E-2</c:v>
                </c:pt>
                <c:pt idx="2">
                  <c:v>0.11810386156018178</c:v>
                </c:pt>
                <c:pt idx="3">
                  <c:v>6.6837387625944128E-2</c:v>
                </c:pt>
                <c:pt idx="4">
                  <c:v>7.1735820101138298E-2</c:v>
                </c:pt>
                <c:pt idx="5">
                  <c:v>0.10273501316065775</c:v>
                </c:pt>
                <c:pt idx="6">
                  <c:v>0.10832548624437222</c:v>
                </c:pt>
                <c:pt idx="7">
                  <c:v>0.14908720636149084</c:v>
                </c:pt>
                <c:pt idx="8">
                  <c:v>0.12060920704560732</c:v>
                </c:pt>
                <c:pt idx="9">
                  <c:v>0.12305248018637552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B54-4935-8216-9E12AFCA0C2A}"/>
            </c:ext>
          </c:extLst>
        </c:ser>
        <c:ser>
          <c:idx val="15"/>
          <c:order val="1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9000"/>
                </a:schemeClr>
              </a:solidFill>
              <a:ln w="9525">
                <a:solidFill>
                  <a:schemeClr val="accent3">
                    <a:shade val="79000"/>
                  </a:schemeClr>
                </a:solidFill>
              </a:ln>
              <a:effectLst/>
            </c:spPr>
          </c:marker>
          <c:val>
            <c:numRef>
              <c:f>'imd19'!$P$20:$Y$20</c:f>
              <c:numCache>
                <c:formatCode>0%</c:formatCode>
                <c:ptCount val="10"/>
                <c:pt idx="0">
                  <c:v>0.12795916187872444</c:v>
                </c:pt>
                <c:pt idx="1">
                  <c:v>0.14093081868472201</c:v>
                </c:pt>
                <c:pt idx="2">
                  <c:v>9.6723125226937781E-2</c:v>
                </c:pt>
                <c:pt idx="3">
                  <c:v>9.6835899955146409E-2</c:v>
                </c:pt>
                <c:pt idx="4">
                  <c:v>8.8169332963113273E-2</c:v>
                </c:pt>
                <c:pt idx="5">
                  <c:v>0.10146564428971144</c:v>
                </c:pt>
                <c:pt idx="6">
                  <c:v>8.1741173455221167E-2</c:v>
                </c:pt>
                <c:pt idx="7">
                  <c:v>8.0029902390055321E-2</c:v>
                </c:pt>
                <c:pt idx="8">
                  <c:v>8.9244964651103181E-2</c:v>
                </c:pt>
                <c:pt idx="9">
                  <c:v>9.6899976505264954E-2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54-4935-8216-9E12AFCA0C2A}"/>
            </c:ext>
          </c:extLst>
        </c:ser>
        <c:ser>
          <c:idx val="16"/>
          <c:order val="1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2000"/>
                </a:schemeClr>
              </a:solidFill>
              <a:ln w="9525">
                <a:solidFill>
                  <a:schemeClr val="accent3">
                    <a:shade val="82000"/>
                  </a:schemeClr>
                </a:solidFill>
              </a:ln>
              <a:effectLst/>
            </c:spPr>
          </c:marker>
          <c:val>
            <c:numRef>
              <c:f>'imd19'!$P$21:$Y$21</c:f>
              <c:numCache>
                <c:formatCode>0%</c:formatCode>
                <c:ptCount val="10"/>
                <c:pt idx="0">
                  <c:v>6.3125447717455013E-2</c:v>
                </c:pt>
                <c:pt idx="1">
                  <c:v>5.5650169614612707E-2</c:v>
                </c:pt>
                <c:pt idx="2">
                  <c:v>6.0733674470188681E-2</c:v>
                </c:pt>
                <c:pt idx="3">
                  <c:v>0.17143804379786753</c:v>
                </c:pt>
                <c:pt idx="4">
                  <c:v>0.14570082705624415</c:v>
                </c:pt>
                <c:pt idx="5">
                  <c:v>0.13686389586708686</c:v>
                </c:pt>
                <c:pt idx="6">
                  <c:v>0.13534634336944015</c:v>
                </c:pt>
                <c:pt idx="7">
                  <c:v>0.10666479850494438</c:v>
                </c:pt>
                <c:pt idx="8">
                  <c:v>6.5187661449627718E-2</c:v>
                </c:pt>
                <c:pt idx="9">
                  <c:v>5.9289138152532776E-2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B54-4935-8216-9E12AFCA0C2A}"/>
            </c:ext>
          </c:extLst>
        </c:ser>
        <c:ser>
          <c:idx val="17"/>
          <c:order val="16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6000"/>
                </a:schemeClr>
              </a:solidFill>
              <a:ln w="9525">
                <a:solidFill>
                  <a:schemeClr val="accent3">
                    <a:shade val="86000"/>
                  </a:schemeClr>
                </a:solidFill>
              </a:ln>
              <a:effectLst/>
            </c:spPr>
          </c:marker>
          <c:val>
            <c:numRef>
              <c:f>'imd19'!$P$22:$Y$22</c:f>
              <c:numCache>
                <c:formatCode>0%</c:formatCode>
                <c:ptCount val="10"/>
                <c:pt idx="0">
                  <c:v>8.8442297467788034E-2</c:v>
                </c:pt>
                <c:pt idx="1">
                  <c:v>0.10222373516617915</c:v>
                </c:pt>
                <c:pt idx="2">
                  <c:v>9.679907070926852E-2</c:v>
                </c:pt>
                <c:pt idx="3">
                  <c:v>8.8840615058510569E-2</c:v>
                </c:pt>
                <c:pt idx="4">
                  <c:v>8.4066945430490064E-2</c:v>
                </c:pt>
                <c:pt idx="5">
                  <c:v>0.11624644453295946</c:v>
                </c:pt>
                <c:pt idx="6">
                  <c:v>0.10888546526828533</c:v>
                </c:pt>
                <c:pt idx="7">
                  <c:v>0.1169781557018198</c:v>
                </c:pt>
                <c:pt idx="8">
                  <c:v>0.11645174478897063</c:v>
                </c:pt>
                <c:pt idx="9">
                  <c:v>8.106552587572842E-2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0B54-4935-8216-9E12AFCA0C2A}"/>
            </c:ext>
          </c:extLst>
        </c:ser>
        <c:ser>
          <c:idx val="18"/>
          <c:order val="1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9000"/>
                </a:schemeClr>
              </a:solidFill>
              <a:ln w="9525">
                <a:solidFill>
                  <a:schemeClr val="accent3">
                    <a:shade val="89000"/>
                  </a:schemeClr>
                </a:solidFill>
              </a:ln>
              <a:effectLst/>
            </c:spPr>
          </c:marker>
          <c:val>
            <c:numRef>
              <c:f>'imd19'!$P$23:$Y$23</c:f>
              <c:numCache>
                <c:formatCode>0%</c:formatCode>
                <c:ptCount val="10"/>
                <c:pt idx="0">
                  <c:v>2.1601870894977775E-2</c:v>
                </c:pt>
                <c:pt idx="1">
                  <c:v>6.5182445432229813E-2</c:v>
                </c:pt>
                <c:pt idx="2">
                  <c:v>6.3264778080010617E-2</c:v>
                </c:pt>
                <c:pt idx="3">
                  <c:v>8.3878789889205871E-2</c:v>
                </c:pt>
                <c:pt idx="4">
                  <c:v>0.10739700126053207</c:v>
                </c:pt>
                <c:pt idx="5">
                  <c:v>0.11726066476481126</c:v>
                </c:pt>
                <c:pt idx="6">
                  <c:v>0.11380415312147549</c:v>
                </c:pt>
                <c:pt idx="7">
                  <c:v>0.12083593179858024</c:v>
                </c:pt>
                <c:pt idx="8">
                  <c:v>0.14505473362966895</c:v>
                </c:pt>
                <c:pt idx="9">
                  <c:v>0.16171963112850793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B54-4935-8216-9E12AFCA0C2A}"/>
            </c:ext>
          </c:extLst>
        </c:ser>
        <c:ser>
          <c:idx val="19"/>
          <c:order val="1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2000"/>
                </a:schemeClr>
              </a:solidFill>
              <a:ln w="9525">
                <a:solidFill>
                  <a:schemeClr val="accent3">
                    <a:shade val="92000"/>
                  </a:schemeClr>
                </a:solidFill>
              </a:ln>
              <a:effectLst/>
            </c:spPr>
          </c:marker>
          <c:val>
            <c:numRef>
              <c:f>'imd19'!$P$24:$Y$24</c:f>
              <c:numCache>
                <c:formatCode>0%</c:formatCode>
                <c:ptCount val="10"/>
                <c:pt idx="0">
                  <c:v>4.1017465463187401E-2</c:v>
                </c:pt>
                <c:pt idx="1">
                  <c:v>6.1221521036732049E-2</c:v>
                </c:pt>
                <c:pt idx="2">
                  <c:v>9.3739275013833043E-2</c:v>
                </c:pt>
                <c:pt idx="3">
                  <c:v>0.10953776892271437</c:v>
                </c:pt>
                <c:pt idx="4">
                  <c:v>0.12221029135325687</c:v>
                </c:pt>
                <c:pt idx="5">
                  <c:v>9.960114500423746E-2</c:v>
                </c:pt>
                <c:pt idx="6">
                  <c:v>0.11243907130307539</c:v>
                </c:pt>
                <c:pt idx="7">
                  <c:v>0.12418975002464895</c:v>
                </c:pt>
                <c:pt idx="8">
                  <c:v>0.12285089460864206</c:v>
                </c:pt>
                <c:pt idx="9">
                  <c:v>0.11319281726967242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0B54-4935-8216-9E12AFCA0C2A}"/>
            </c:ext>
          </c:extLst>
        </c:ser>
        <c:ser>
          <c:idx val="20"/>
          <c:order val="19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5000"/>
                </a:schemeClr>
              </a:solidFill>
              <a:ln w="9525">
                <a:solidFill>
                  <a:schemeClr val="accent3">
                    <a:shade val="95000"/>
                  </a:schemeClr>
                </a:solidFill>
              </a:ln>
              <a:effectLst/>
            </c:spPr>
          </c:marker>
          <c:val>
            <c:numRef>
              <c:f>'imd19'!$P$25:$Y$25</c:f>
              <c:numCache>
                <c:formatCode>0%</c:formatCode>
                <c:ptCount val="10"/>
                <c:pt idx="0">
                  <c:v>6.1485657664218325E-2</c:v>
                </c:pt>
                <c:pt idx="1">
                  <c:v>6.7454791274320483E-2</c:v>
                </c:pt>
                <c:pt idx="2">
                  <c:v>8.4056145670736618E-2</c:v>
                </c:pt>
                <c:pt idx="3">
                  <c:v>0.11192722432302564</c:v>
                </c:pt>
                <c:pt idx="4">
                  <c:v>0.14454376419534587</c:v>
                </c:pt>
                <c:pt idx="5">
                  <c:v>0.16835225051259936</c:v>
                </c:pt>
                <c:pt idx="6">
                  <c:v>0.10717042174913523</c:v>
                </c:pt>
                <c:pt idx="7">
                  <c:v>9.9557388742810921E-2</c:v>
                </c:pt>
                <c:pt idx="8">
                  <c:v>8.9166320954345082E-2</c:v>
                </c:pt>
                <c:pt idx="9">
                  <c:v>6.628603491346248E-2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0B54-4935-8216-9E12AFCA0C2A}"/>
            </c:ext>
          </c:extLst>
        </c:ser>
        <c:ser>
          <c:idx val="21"/>
          <c:order val="2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8000"/>
                </a:schemeClr>
              </a:solidFill>
              <a:ln w="9525">
                <a:solidFill>
                  <a:schemeClr val="accent3">
                    <a:shade val="98000"/>
                  </a:schemeClr>
                </a:solidFill>
              </a:ln>
              <a:effectLst/>
            </c:spPr>
          </c:marker>
          <c:val>
            <c:numRef>
              <c:f>'imd19'!$P$26:$Y$26</c:f>
              <c:numCache>
                <c:formatCode>0%</c:formatCode>
                <c:ptCount val="10"/>
                <c:pt idx="0">
                  <c:v>2.7634851737922312E-2</c:v>
                </c:pt>
                <c:pt idx="1">
                  <c:v>0.12842645691333079</c:v>
                </c:pt>
                <c:pt idx="2">
                  <c:v>0.15776304400350627</c:v>
                </c:pt>
                <c:pt idx="3">
                  <c:v>0.15218918041555768</c:v>
                </c:pt>
                <c:pt idx="4">
                  <c:v>0.12988410552793239</c:v>
                </c:pt>
                <c:pt idx="5">
                  <c:v>0.12823267183445203</c:v>
                </c:pt>
                <c:pt idx="6">
                  <c:v>9.3245256869681048E-2</c:v>
                </c:pt>
                <c:pt idx="7">
                  <c:v>9.7064059849628279E-2</c:v>
                </c:pt>
                <c:pt idx="8">
                  <c:v>6.5069456145612034E-2</c:v>
                </c:pt>
                <c:pt idx="9">
                  <c:v>2.0490916702377179E-2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0B54-4935-8216-9E12AFCA0C2A}"/>
            </c:ext>
          </c:extLst>
        </c:ser>
        <c:ser>
          <c:idx val="22"/>
          <c:order val="2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9000"/>
                </a:schemeClr>
              </a:solidFill>
              <a:ln w="9525">
                <a:solidFill>
                  <a:schemeClr val="accent3">
                    <a:tint val="99000"/>
                  </a:schemeClr>
                </a:solidFill>
              </a:ln>
              <a:effectLst/>
            </c:spPr>
          </c:marker>
          <c:val>
            <c:numRef>
              <c:f>'imd19'!$P$27:$Y$27</c:f>
              <c:numCache>
                <c:formatCode>0%</c:formatCode>
                <c:ptCount val="10"/>
                <c:pt idx="0">
                  <c:v>2.550344468614809E-2</c:v>
                </c:pt>
                <c:pt idx="1">
                  <c:v>0.2139952957814257</c:v>
                </c:pt>
                <c:pt idx="2">
                  <c:v>0.26953699293385125</c:v>
                </c:pt>
                <c:pt idx="3">
                  <c:v>0.15763306113028919</c:v>
                </c:pt>
                <c:pt idx="4">
                  <c:v>0.10945459545193398</c:v>
                </c:pt>
                <c:pt idx="5">
                  <c:v>8.5045691809847432E-2</c:v>
                </c:pt>
                <c:pt idx="6">
                  <c:v>5.134767514375365E-2</c:v>
                </c:pt>
                <c:pt idx="7">
                  <c:v>3.7509022966211142E-2</c:v>
                </c:pt>
                <c:pt idx="8">
                  <c:v>3.5001743212519705E-2</c:v>
                </c:pt>
                <c:pt idx="9">
                  <c:v>1.4972476884019897E-2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0B54-4935-8216-9E12AFCA0C2A}"/>
            </c:ext>
          </c:extLst>
        </c:ser>
        <c:ser>
          <c:idx val="23"/>
          <c:order val="2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6000"/>
                </a:schemeClr>
              </a:solidFill>
              <a:ln w="9525">
                <a:solidFill>
                  <a:schemeClr val="accent3">
                    <a:tint val="96000"/>
                  </a:schemeClr>
                </a:solidFill>
              </a:ln>
              <a:effectLst/>
            </c:spPr>
          </c:marker>
          <c:val>
            <c:numRef>
              <c:f>'imd19'!$P$28:$Y$28</c:f>
              <c:numCache>
                <c:formatCode>0%</c:formatCode>
                <c:ptCount val="10"/>
                <c:pt idx="0">
                  <c:v>1.107343091562875E-2</c:v>
                </c:pt>
                <c:pt idx="1">
                  <c:v>0.1542393519837468</c:v>
                </c:pt>
                <c:pt idx="2">
                  <c:v>0.19570614434069253</c:v>
                </c:pt>
                <c:pt idx="3">
                  <c:v>0.15910123384001768</c:v>
                </c:pt>
                <c:pt idx="4">
                  <c:v>0.12457582280750577</c:v>
                </c:pt>
                <c:pt idx="5">
                  <c:v>9.772657524422157E-2</c:v>
                </c:pt>
                <c:pt idx="6">
                  <c:v>7.596415407105607E-2</c:v>
                </c:pt>
                <c:pt idx="7">
                  <c:v>6.665783021472578E-2</c:v>
                </c:pt>
                <c:pt idx="8">
                  <c:v>7.2561386758301774E-2</c:v>
                </c:pt>
                <c:pt idx="9">
                  <c:v>4.2394069824103271E-2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0B54-4935-8216-9E12AFCA0C2A}"/>
            </c:ext>
          </c:extLst>
        </c:ser>
        <c:ser>
          <c:idx val="24"/>
          <c:order val="2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3000"/>
                </a:schemeClr>
              </a:solidFill>
              <a:ln w="9525">
                <a:solidFill>
                  <a:schemeClr val="accent3">
                    <a:tint val="93000"/>
                  </a:schemeClr>
                </a:solidFill>
              </a:ln>
              <a:effectLst/>
            </c:spPr>
          </c:marker>
          <c:val>
            <c:numRef>
              <c:f>'imd19'!$P$29:$Y$29</c:f>
              <c:numCache>
                <c:formatCode>0%</c:formatCode>
                <c:ptCount val="10"/>
                <c:pt idx="0">
                  <c:v>6.8183880546398359E-3</c:v>
                </c:pt>
                <c:pt idx="1">
                  <c:v>6.2457732816423479E-2</c:v>
                </c:pt>
                <c:pt idx="2">
                  <c:v>9.7276950152377126E-2</c:v>
                </c:pt>
                <c:pt idx="3">
                  <c:v>8.8604601716453346E-2</c:v>
                </c:pt>
                <c:pt idx="4">
                  <c:v>9.7435255451100558E-2</c:v>
                </c:pt>
                <c:pt idx="5">
                  <c:v>0.11490381462780702</c:v>
                </c:pt>
                <c:pt idx="6">
                  <c:v>0.13835551925793896</c:v>
                </c:pt>
                <c:pt idx="7">
                  <c:v>0.11592915606054284</c:v>
                </c:pt>
                <c:pt idx="8">
                  <c:v>0.16258815253742198</c:v>
                </c:pt>
                <c:pt idx="9">
                  <c:v>0.11563042932529487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0B54-4935-8216-9E12AFCA0C2A}"/>
            </c:ext>
          </c:extLst>
        </c:ser>
        <c:ser>
          <c:idx val="25"/>
          <c:order val="2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0000"/>
                </a:schemeClr>
              </a:solidFill>
              <a:ln w="9525">
                <a:solidFill>
                  <a:schemeClr val="accent3">
                    <a:tint val="90000"/>
                  </a:schemeClr>
                </a:solidFill>
              </a:ln>
              <a:effectLst/>
            </c:spPr>
          </c:marker>
          <c:val>
            <c:numRef>
              <c:f>'imd19'!$P$30:$Y$30</c:f>
              <c:numCache>
                <c:formatCode>0%</c:formatCode>
                <c:ptCount val="10"/>
                <c:pt idx="0">
                  <c:v>3.7765636552269909E-2</c:v>
                </c:pt>
                <c:pt idx="1">
                  <c:v>6.7131350340609061E-2</c:v>
                </c:pt>
                <c:pt idx="2">
                  <c:v>7.9483118616393858E-2</c:v>
                </c:pt>
                <c:pt idx="3">
                  <c:v>0.10286703890716965</c:v>
                </c:pt>
                <c:pt idx="4">
                  <c:v>9.4749748132377826E-2</c:v>
                </c:pt>
                <c:pt idx="5">
                  <c:v>9.427502643734624E-2</c:v>
                </c:pt>
                <c:pt idx="6">
                  <c:v>0.10023831129137308</c:v>
                </c:pt>
                <c:pt idx="7">
                  <c:v>0.10844664458302027</c:v>
                </c:pt>
                <c:pt idx="8">
                  <c:v>0.13377697384678644</c:v>
                </c:pt>
                <c:pt idx="9">
                  <c:v>0.18126615129265367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0B54-4935-8216-9E12AFCA0C2A}"/>
            </c:ext>
          </c:extLst>
        </c:ser>
        <c:ser>
          <c:idx val="26"/>
          <c:order val="2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6000"/>
                </a:schemeClr>
              </a:solidFill>
              <a:ln w="9525">
                <a:solidFill>
                  <a:schemeClr val="accent3">
                    <a:tint val="86000"/>
                  </a:schemeClr>
                </a:solidFill>
              </a:ln>
              <a:effectLst/>
            </c:spPr>
          </c:marker>
          <c:val>
            <c:numRef>
              <c:f>'imd19'!$P$31:$Y$31</c:f>
              <c:numCache>
                <c:formatCode>0%</c:formatCode>
                <c:ptCount val="10"/>
                <c:pt idx="0">
                  <c:v>6.393804942621209E-2</c:v>
                </c:pt>
                <c:pt idx="1">
                  <c:v>9.6421205663850582E-2</c:v>
                </c:pt>
                <c:pt idx="2">
                  <c:v>8.9728128534486959E-2</c:v>
                </c:pt>
                <c:pt idx="3">
                  <c:v>0.10676004001715021</c:v>
                </c:pt>
                <c:pt idx="4">
                  <c:v>0.12961574222018105</c:v>
                </c:pt>
                <c:pt idx="5">
                  <c:v>0.11256349029198709</c:v>
                </c:pt>
                <c:pt idx="6">
                  <c:v>0.12655825209198807</c:v>
                </c:pt>
                <c:pt idx="7">
                  <c:v>9.9429450502863989E-2</c:v>
                </c:pt>
                <c:pt idx="8">
                  <c:v>9.0602767692306865E-2</c:v>
                </c:pt>
                <c:pt idx="9">
                  <c:v>8.4382873558973101E-2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0B54-4935-8216-9E12AFCA0C2A}"/>
            </c:ext>
          </c:extLst>
        </c:ser>
        <c:ser>
          <c:idx val="27"/>
          <c:order val="26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3000"/>
                </a:schemeClr>
              </a:solidFill>
              <a:ln w="9525">
                <a:solidFill>
                  <a:schemeClr val="accent3">
                    <a:tint val="83000"/>
                  </a:schemeClr>
                </a:solidFill>
              </a:ln>
              <a:effectLst/>
            </c:spPr>
          </c:marker>
          <c:val>
            <c:numRef>
              <c:f>'imd19'!$P$32:$Y$32</c:f>
              <c:numCache>
                <c:formatCode>0%</c:formatCode>
                <c:ptCount val="10"/>
                <c:pt idx="0">
                  <c:v>2.4224708242877632E-2</c:v>
                </c:pt>
                <c:pt idx="1">
                  <c:v>3.3698354577215615E-2</c:v>
                </c:pt>
                <c:pt idx="2">
                  <c:v>5.3361525241638806E-2</c:v>
                </c:pt>
                <c:pt idx="3">
                  <c:v>7.4835808978117577E-2</c:v>
                </c:pt>
                <c:pt idx="4">
                  <c:v>9.2032987274231995E-2</c:v>
                </c:pt>
                <c:pt idx="5">
                  <c:v>0.12267660922622464</c:v>
                </c:pt>
                <c:pt idx="6">
                  <c:v>0.11328143874685369</c:v>
                </c:pt>
                <c:pt idx="7">
                  <c:v>0.1317585616643735</c:v>
                </c:pt>
                <c:pt idx="8">
                  <c:v>0.14840058325722774</c:v>
                </c:pt>
                <c:pt idx="9">
                  <c:v>0.20572942279123879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0B54-4935-8216-9E12AFCA0C2A}"/>
            </c:ext>
          </c:extLst>
        </c:ser>
        <c:ser>
          <c:idx val="28"/>
          <c:order val="2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0000"/>
                </a:schemeClr>
              </a:solidFill>
              <a:ln w="9525">
                <a:solidFill>
                  <a:schemeClr val="accent3">
                    <a:tint val="80000"/>
                  </a:schemeClr>
                </a:solidFill>
              </a:ln>
              <a:effectLst/>
            </c:spPr>
          </c:marker>
          <c:val>
            <c:numRef>
              <c:f>'imd19'!$P$33:$Y$33</c:f>
              <c:numCache>
                <c:formatCode>0%</c:formatCode>
                <c:ptCount val="10"/>
                <c:pt idx="0">
                  <c:v>3.7380228274924107E-3</c:v>
                </c:pt>
                <c:pt idx="1">
                  <c:v>2.2479801830332581E-2</c:v>
                </c:pt>
                <c:pt idx="2">
                  <c:v>4.5175106657692803E-2</c:v>
                </c:pt>
                <c:pt idx="3">
                  <c:v>6.8839011348583307E-2</c:v>
                </c:pt>
                <c:pt idx="4">
                  <c:v>6.7211335364553801E-2</c:v>
                </c:pt>
                <c:pt idx="5">
                  <c:v>9.1599013619975592E-2</c:v>
                </c:pt>
                <c:pt idx="6">
                  <c:v>0.11440462991665666</c:v>
                </c:pt>
                <c:pt idx="7">
                  <c:v>0.13422532025234796</c:v>
                </c:pt>
                <c:pt idx="8">
                  <c:v>0.15347536982269178</c:v>
                </c:pt>
                <c:pt idx="9">
                  <c:v>0.29885238835967309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0B54-4935-8216-9E12AFCA0C2A}"/>
            </c:ext>
          </c:extLst>
        </c:ser>
        <c:ser>
          <c:idx val="29"/>
          <c:order val="2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7000"/>
                </a:schemeClr>
              </a:solidFill>
              <a:ln w="9525">
                <a:solidFill>
                  <a:schemeClr val="accent3">
                    <a:tint val="77000"/>
                  </a:schemeClr>
                </a:solidFill>
              </a:ln>
              <a:effectLst/>
            </c:spPr>
          </c:marker>
          <c:val>
            <c:numRef>
              <c:f>'imd19'!$P$34:$Y$34</c:f>
              <c:numCache>
                <c:formatCode>0%</c:formatCode>
                <c:ptCount val="10"/>
                <c:pt idx="0">
                  <c:v>2.6007458353226577E-2</c:v>
                </c:pt>
                <c:pt idx="1">
                  <c:v>3.437229828251416E-2</c:v>
                </c:pt>
                <c:pt idx="2">
                  <c:v>4.3383399787518657E-2</c:v>
                </c:pt>
                <c:pt idx="3">
                  <c:v>6.114645298097561E-2</c:v>
                </c:pt>
                <c:pt idx="4">
                  <c:v>9.4919803347226342E-2</c:v>
                </c:pt>
                <c:pt idx="5">
                  <c:v>0.12643285116413108</c:v>
                </c:pt>
                <c:pt idx="6">
                  <c:v>0.12349187710492018</c:v>
                </c:pt>
                <c:pt idx="7">
                  <c:v>0.17215182523194447</c:v>
                </c:pt>
                <c:pt idx="8">
                  <c:v>0.1707259635856872</c:v>
                </c:pt>
                <c:pt idx="9">
                  <c:v>0.14736807016185574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0B54-4935-8216-9E12AFCA0C2A}"/>
            </c:ext>
          </c:extLst>
        </c:ser>
        <c:ser>
          <c:idx val="30"/>
          <c:order val="29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4000"/>
                </a:schemeClr>
              </a:solidFill>
              <a:ln w="9525">
                <a:solidFill>
                  <a:schemeClr val="accent3">
                    <a:tint val="74000"/>
                  </a:schemeClr>
                </a:solidFill>
              </a:ln>
              <a:effectLst/>
            </c:spPr>
          </c:marker>
          <c:val>
            <c:numRef>
              <c:f>'imd19'!$P$35:$Y$35</c:f>
              <c:numCache>
                <c:formatCode>0%</c:formatCode>
                <c:ptCount val="10"/>
                <c:pt idx="0">
                  <c:v>8.6186724663040518E-2</c:v>
                </c:pt>
                <c:pt idx="1">
                  <c:v>8.6217676238269356E-2</c:v>
                </c:pt>
                <c:pt idx="2">
                  <c:v>7.929690401710178E-2</c:v>
                </c:pt>
                <c:pt idx="3">
                  <c:v>9.6145909852505429E-2</c:v>
                </c:pt>
                <c:pt idx="4">
                  <c:v>8.4194474937477823E-2</c:v>
                </c:pt>
                <c:pt idx="5">
                  <c:v>8.8366747278324817E-2</c:v>
                </c:pt>
                <c:pt idx="6">
                  <c:v>0.12610909811236659</c:v>
                </c:pt>
                <c:pt idx="7">
                  <c:v>0.10106721031389024</c:v>
                </c:pt>
                <c:pt idx="8">
                  <c:v>9.5980834784618302E-2</c:v>
                </c:pt>
                <c:pt idx="9">
                  <c:v>0.15643441980240513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0B54-4935-8216-9E12AFCA0C2A}"/>
            </c:ext>
          </c:extLst>
        </c:ser>
        <c:ser>
          <c:idx val="31"/>
          <c:order val="3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1000"/>
                </a:schemeClr>
              </a:solidFill>
              <a:ln w="9525">
                <a:solidFill>
                  <a:schemeClr val="accent3">
                    <a:tint val="71000"/>
                  </a:schemeClr>
                </a:solidFill>
              </a:ln>
              <a:effectLst/>
            </c:spPr>
          </c:marker>
          <c:val>
            <c:numRef>
              <c:f>'imd19'!$P$36:$Y$36</c:f>
              <c:numCache>
                <c:formatCode>0%</c:formatCode>
                <c:ptCount val="10"/>
                <c:pt idx="0">
                  <c:v>4.7968376699535208E-2</c:v>
                </c:pt>
                <c:pt idx="1">
                  <c:v>7.696624820815777E-2</c:v>
                </c:pt>
                <c:pt idx="2">
                  <c:v>0.11648321098127797</c:v>
                </c:pt>
                <c:pt idx="3">
                  <c:v>0.29040788844967641</c:v>
                </c:pt>
                <c:pt idx="4">
                  <c:v>0.17116024499370142</c:v>
                </c:pt>
                <c:pt idx="5">
                  <c:v>0.13479171191520786</c:v>
                </c:pt>
                <c:pt idx="6">
                  <c:v>9.4822987706876333E-2</c:v>
                </c:pt>
                <c:pt idx="7">
                  <c:v>5.2678858433604099E-2</c:v>
                </c:pt>
                <c:pt idx="8">
                  <c:v>1.4720472611962991E-2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0B54-4935-8216-9E12AFCA0C2A}"/>
            </c:ext>
          </c:extLst>
        </c:ser>
        <c:ser>
          <c:idx val="32"/>
          <c:order val="3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68000"/>
                </a:schemeClr>
              </a:solidFill>
              <a:ln w="9525">
                <a:solidFill>
                  <a:schemeClr val="accent3">
                    <a:tint val="68000"/>
                  </a:schemeClr>
                </a:solidFill>
              </a:ln>
              <a:effectLst/>
            </c:spPr>
          </c:marker>
          <c:val>
            <c:numRef>
              <c:f>'imd19'!$P$37:$Y$37</c:f>
              <c:numCache>
                <c:formatCode>0%</c:formatCode>
                <c:ptCount val="10"/>
                <c:pt idx="0">
                  <c:v>6.1783491613715963E-2</c:v>
                </c:pt>
                <c:pt idx="1">
                  <c:v>6.1843833512568058E-2</c:v>
                </c:pt>
                <c:pt idx="2">
                  <c:v>9.8635033183911355E-2</c:v>
                </c:pt>
                <c:pt idx="3">
                  <c:v>0.13500879917141481</c:v>
                </c:pt>
                <c:pt idx="4">
                  <c:v>0.13968818943719194</c:v>
                </c:pt>
                <c:pt idx="5">
                  <c:v>0.13860451506191657</c:v>
                </c:pt>
                <c:pt idx="6">
                  <c:v>0.11676322748151927</c:v>
                </c:pt>
                <c:pt idx="7">
                  <c:v>9.9732759782207081E-2</c:v>
                </c:pt>
                <c:pt idx="8">
                  <c:v>0.10266967439346059</c:v>
                </c:pt>
                <c:pt idx="9">
                  <c:v>4.5270476362094379E-2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0B54-4935-8216-9E12AFCA0C2A}"/>
            </c:ext>
          </c:extLst>
        </c:ser>
        <c:ser>
          <c:idx val="33"/>
          <c:order val="3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65000"/>
                </a:schemeClr>
              </a:solidFill>
              <a:ln w="9525">
                <a:solidFill>
                  <a:schemeClr val="accent3">
                    <a:tint val="65000"/>
                  </a:schemeClr>
                </a:solidFill>
              </a:ln>
              <a:effectLst/>
            </c:spPr>
          </c:marker>
          <c:val>
            <c:numRef>
              <c:f>'imd19'!$P$38:$Y$38</c:f>
              <c:numCache>
                <c:formatCode>0%</c:formatCode>
                <c:ptCount val="10"/>
                <c:pt idx="0">
                  <c:v>3.3423878060712169E-2</c:v>
                </c:pt>
                <c:pt idx="1">
                  <c:v>5.0280645742681325E-2</c:v>
                </c:pt>
                <c:pt idx="2">
                  <c:v>5.440150364324519E-2</c:v>
                </c:pt>
                <c:pt idx="3">
                  <c:v>0.12097891294832513</c:v>
                </c:pt>
                <c:pt idx="4">
                  <c:v>0.12692139344473338</c:v>
                </c:pt>
                <c:pt idx="5">
                  <c:v>0.14871778367105229</c:v>
                </c:pt>
                <c:pt idx="6">
                  <c:v>0.15113674399443858</c:v>
                </c:pt>
                <c:pt idx="7">
                  <c:v>0.10267643348180952</c:v>
                </c:pt>
                <c:pt idx="8">
                  <c:v>0.10847601637529287</c:v>
                </c:pt>
                <c:pt idx="9">
                  <c:v>0.10298668863770952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0B54-4935-8216-9E12AFCA0C2A}"/>
            </c:ext>
          </c:extLst>
        </c:ser>
        <c:ser>
          <c:idx val="34"/>
          <c:order val="3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62000"/>
                </a:schemeClr>
              </a:solidFill>
              <a:ln w="9525">
                <a:solidFill>
                  <a:schemeClr val="accent3">
                    <a:tint val="62000"/>
                  </a:schemeClr>
                </a:solidFill>
              </a:ln>
              <a:effectLst/>
            </c:spPr>
          </c:marker>
          <c:val>
            <c:numRef>
              <c:f>'imd19'!$P$39:$Y$39</c:f>
              <c:numCache>
                <c:formatCode>0%</c:formatCode>
                <c:ptCount val="10"/>
                <c:pt idx="0">
                  <c:v>3.0987278545227502E-2</c:v>
                </c:pt>
                <c:pt idx="1">
                  <c:v>4.5188480449543433E-2</c:v>
                </c:pt>
                <c:pt idx="2">
                  <c:v>4.3942870522125962E-2</c:v>
                </c:pt>
                <c:pt idx="3">
                  <c:v>6.1720127995005071E-2</c:v>
                </c:pt>
                <c:pt idx="4">
                  <c:v>8.4757667993444155E-2</c:v>
                </c:pt>
                <c:pt idx="5">
                  <c:v>0.15195036291266684</c:v>
                </c:pt>
                <c:pt idx="6">
                  <c:v>0.13567002263326308</c:v>
                </c:pt>
                <c:pt idx="7">
                  <c:v>0.13372512292203231</c:v>
                </c:pt>
                <c:pt idx="8">
                  <c:v>0.1637118551471162</c:v>
                </c:pt>
                <c:pt idx="9">
                  <c:v>0.14834621087957542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0B54-4935-8216-9E12AFCA0C2A}"/>
            </c:ext>
          </c:extLst>
        </c:ser>
        <c:ser>
          <c:idx val="35"/>
          <c:order val="3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58000"/>
                </a:schemeClr>
              </a:solidFill>
              <a:ln w="9525">
                <a:solidFill>
                  <a:schemeClr val="accent3">
                    <a:tint val="58000"/>
                  </a:schemeClr>
                </a:solidFill>
              </a:ln>
              <a:effectLst/>
            </c:spPr>
          </c:marker>
          <c:val>
            <c:numRef>
              <c:f>'imd19'!$P$40:$Y$40</c:f>
              <c:numCache>
                <c:formatCode>0%</c:formatCode>
                <c:ptCount val="10"/>
                <c:pt idx="0">
                  <c:v>2.4880686564358316E-2</c:v>
                </c:pt>
                <c:pt idx="1">
                  <c:v>5.9396897407293772E-2</c:v>
                </c:pt>
                <c:pt idx="2">
                  <c:v>6.374201695128677E-2</c:v>
                </c:pt>
                <c:pt idx="3">
                  <c:v>0.1441302755515198</c:v>
                </c:pt>
                <c:pt idx="4">
                  <c:v>0.17328514093262226</c:v>
                </c:pt>
                <c:pt idx="5">
                  <c:v>0.16947562387935819</c:v>
                </c:pt>
                <c:pt idx="6">
                  <c:v>0.14817567052288635</c:v>
                </c:pt>
                <c:pt idx="7">
                  <c:v>0.10206774484748631</c:v>
                </c:pt>
                <c:pt idx="8">
                  <c:v>6.0132907452500751E-2</c:v>
                </c:pt>
                <c:pt idx="9">
                  <c:v>5.4713035890687434E-2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0B54-4935-8216-9E12AFCA0C2A}"/>
            </c:ext>
          </c:extLst>
        </c:ser>
        <c:ser>
          <c:idx val="36"/>
          <c:order val="35"/>
          <c:spPr>
            <a:ln w="25400" cap="rnd">
              <a:noFill/>
              <a:round/>
            </a:ln>
            <a:effectLst/>
          </c:spPr>
          <c:marker>
            <c:symbol val="circle"/>
            <c:size val="12"/>
            <c:spPr>
              <a:solidFill>
                <a:schemeClr val="tx1"/>
              </a:solidFill>
              <a:ln w="9525">
                <a:solidFill>
                  <a:schemeClr val="accent3">
                    <a:tint val="55000"/>
                  </a:schemeClr>
                </a:solidFill>
              </a:ln>
              <a:effectLst/>
            </c:spPr>
          </c:marker>
          <c:val>
            <c:numRef>
              <c:f>'imd19'!$P$50:$Y$50</c:f>
              <c:numCache>
                <c:formatCode>General</c:formatCode>
                <c:ptCount val="10"/>
                <c:pt idx="0">
                  <c:v>2.6007458353226577E-2</c:v>
                </c:pt>
                <c:pt idx="1">
                  <c:v>3.437229828251416E-2</c:v>
                </c:pt>
                <c:pt idx="2">
                  <c:v>4.3383399787518657E-2</c:v>
                </c:pt>
                <c:pt idx="3">
                  <c:v>6.114645298097561E-2</c:v>
                </c:pt>
                <c:pt idx="4">
                  <c:v>9.4919803347226342E-2</c:v>
                </c:pt>
                <c:pt idx="5">
                  <c:v>0.12643285116413108</c:v>
                </c:pt>
                <c:pt idx="6">
                  <c:v>0.12349187710492018</c:v>
                </c:pt>
                <c:pt idx="7">
                  <c:v>0.17215182523194447</c:v>
                </c:pt>
                <c:pt idx="8">
                  <c:v>0.1707259635856872</c:v>
                </c:pt>
                <c:pt idx="9">
                  <c:v>0.14736807016185574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0B54-4935-8216-9E12AFCA0C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3728008"/>
        <c:axId val="1473724728"/>
      </c:lineChart>
      <c:catAx>
        <c:axId val="14737280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73724728"/>
        <c:crosses val="autoZero"/>
        <c:auto val="1"/>
        <c:lblAlgn val="ctr"/>
        <c:lblOffset val="100"/>
        <c:noMultiLvlLbl val="0"/>
      </c:catAx>
      <c:valAx>
        <c:axId val="1473724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737280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19050" cap="flat" cmpd="sng" algn="ctr">
      <a:solidFill>
        <a:schemeClr val="bg1"/>
      </a:solidFill>
      <a:round/>
    </a:ln>
    <a:effectLst/>
  </c:spPr>
  <c:txPr>
    <a:bodyPr/>
    <a:lstStyle/>
    <a:p>
      <a:pPr>
        <a:defRPr sz="10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102306001899654"/>
          <c:y val="0.1290375776198707"/>
          <c:w val="0.84897693998100343"/>
          <c:h val="0.83462108699827153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33000"/>
                </a:schemeClr>
              </a:solidFill>
              <a:ln w="9525">
                <a:solidFill>
                  <a:schemeClr val="accent3">
                    <a:shade val="33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data'!$H$6:$M$6</c:f>
              <c:numCache>
                <c:formatCode>0.0000</c:formatCode>
                <c:ptCount val="6"/>
                <c:pt idx="0">
                  <c:v>-0.23473619276405533</c:v>
                </c:pt>
                <c:pt idx="1">
                  <c:v>0.5999106914341279</c:v>
                </c:pt>
                <c:pt idx="2">
                  <c:v>0.29101369689843376</c:v>
                </c:pt>
                <c:pt idx="3">
                  <c:v>2.932288514469851E-2</c:v>
                </c:pt>
                <c:pt idx="4">
                  <c:v>-0.24322994400332562</c:v>
                </c:pt>
                <c:pt idx="5">
                  <c:v>0.45262453599225222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E7-491E-88FA-9CEE1F7B7E3E}"/>
            </c:ext>
          </c:extLst>
        </c:ser>
        <c:ser>
          <c:idx val="1"/>
          <c:order val="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36000"/>
                </a:schemeClr>
              </a:solidFill>
              <a:ln w="9525">
                <a:solidFill>
                  <a:schemeClr val="accent3">
                    <a:shade val="36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data'!$H$7:$M$7</c:f>
              <c:numCache>
                <c:formatCode>0.0000</c:formatCode>
                <c:ptCount val="6"/>
                <c:pt idx="0">
                  <c:v>-0.15041212575739835</c:v>
                </c:pt>
                <c:pt idx="1">
                  <c:v>0.40733180413622205</c:v>
                </c:pt>
                <c:pt idx="2">
                  <c:v>7.7732807081530006E-2</c:v>
                </c:pt>
                <c:pt idx="3">
                  <c:v>-1.5529448372417762E-3</c:v>
                </c:pt>
                <c:pt idx="4">
                  <c:v>-1.6442495001391489E-2</c:v>
                </c:pt>
                <c:pt idx="5">
                  <c:v>0.33402443177019792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E7-491E-88FA-9CEE1F7B7E3E}"/>
            </c:ext>
          </c:extLst>
        </c:ser>
        <c:ser>
          <c:idx val="2"/>
          <c:order val="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39000"/>
                </a:schemeClr>
              </a:solidFill>
              <a:ln w="9525">
                <a:solidFill>
                  <a:schemeClr val="accent3">
                    <a:shade val="39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data'!$H$8:$M$8</c:f>
              <c:numCache>
                <c:formatCode>0.0000</c:formatCode>
                <c:ptCount val="6"/>
                <c:pt idx="0">
                  <c:v>-0.20642276171309876</c:v>
                </c:pt>
                <c:pt idx="1">
                  <c:v>0.15461276685237016</c:v>
                </c:pt>
                <c:pt idx="2">
                  <c:v>-0.23289784949539299</c:v>
                </c:pt>
                <c:pt idx="3">
                  <c:v>6.3750281926074237E-2</c:v>
                </c:pt>
                <c:pt idx="4">
                  <c:v>-3.1315969272044913E-2</c:v>
                </c:pt>
                <c:pt idx="5">
                  <c:v>-0.24242792419382117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E7-491E-88FA-9CEE1F7B7E3E}"/>
            </c:ext>
          </c:extLst>
        </c:ser>
        <c:ser>
          <c:idx val="3"/>
          <c:order val="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2000"/>
                </a:schemeClr>
              </a:solidFill>
              <a:ln w="9525">
                <a:solidFill>
                  <a:schemeClr val="accent3">
                    <a:shade val="42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data'!$H$9:$M$9</c:f>
              <c:numCache>
                <c:formatCode>0.0000</c:formatCode>
                <c:ptCount val="6"/>
                <c:pt idx="0">
                  <c:v>-6.1761694905625671E-2</c:v>
                </c:pt>
                <c:pt idx="1">
                  <c:v>-0.12325643223659631</c:v>
                </c:pt>
                <c:pt idx="2">
                  <c:v>-0.10361311262866027</c:v>
                </c:pt>
                <c:pt idx="3">
                  <c:v>-4.1206158102323684E-3</c:v>
                </c:pt>
                <c:pt idx="4">
                  <c:v>-0.19926565352339901</c:v>
                </c:pt>
                <c:pt idx="5">
                  <c:v>-0.48890572090287937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E7-491E-88FA-9CEE1F7B7E3E}"/>
            </c:ext>
          </c:extLst>
        </c:ser>
        <c:ser>
          <c:idx val="4"/>
          <c:order val="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5000"/>
                </a:schemeClr>
              </a:solidFill>
              <a:ln w="9525">
                <a:solidFill>
                  <a:schemeClr val="accent3">
                    <a:shade val="45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data'!$H$10:$M$10</c:f>
              <c:numCache>
                <c:formatCode>0.0000</c:formatCode>
                <c:ptCount val="6"/>
                <c:pt idx="0">
                  <c:v>7.1623081544838235E-2</c:v>
                </c:pt>
                <c:pt idx="1">
                  <c:v>-4.6834768325432347E-2</c:v>
                </c:pt>
                <c:pt idx="2">
                  <c:v>1.9149016386093259E-2</c:v>
                </c:pt>
                <c:pt idx="3">
                  <c:v>8.0105769275364731E-3</c:v>
                </c:pt>
                <c:pt idx="4">
                  <c:v>-0.13738598280172357</c:v>
                </c:pt>
                <c:pt idx="5">
                  <c:v>-9.3111323944640376E-2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6E7-491E-88FA-9CEE1F7B7E3E}"/>
            </c:ext>
          </c:extLst>
        </c:ser>
        <c:ser>
          <c:idx val="5"/>
          <c:order val="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9000"/>
                </a:schemeClr>
              </a:solidFill>
              <a:ln w="9525">
                <a:solidFill>
                  <a:schemeClr val="accent3">
                    <a:shade val="49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data'!$H$11:$M$11</c:f>
              <c:numCache>
                <c:formatCode>0.0000</c:formatCode>
                <c:ptCount val="6"/>
                <c:pt idx="0">
                  <c:v>0.27790030598349474</c:v>
                </c:pt>
                <c:pt idx="1">
                  <c:v>-0.46863545779326904</c:v>
                </c:pt>
                <c:pt idx="2">
                  <c:v>-0.12860130225003275</c:v>
                </c:pt>
                <c:pt idx="3">
                  <c:v>-7.1425171665435881E-3</c:v>
                </c:pt>
                <c:pt idx="4">
                  <c:v>-0.20099594994011588</c:v>
                </c:pt>
                <c:pt idx="5">
                  <c:v>-0.53765083134770753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E7-491E-88FA-9CEE1F7B7E3E}"/>
            </c:ext>
          </c:extLst>
        </c:ser>
        <c:ser>
          <c:idx val="6"/>
          <c:order val="6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2000"/>
                </a:schemeClr>
              </a:solidFill>
              <a:ln w="9525">
                <a:solidFill>
                  <a:schemeClr val="accent3">
                    <a:shade val="52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data'!$H$12:$M$12</c:f>
              <c:numCache>
                <c:formatCode>0.0000</c:formatCode>
                <c:ptCount val="6"/>
                <c:pt idx="0">
                  <c:v>2.7909181710503942E-2</c:v>
                </c:pt>
                <c:pt idx="1">
                  <c:v>8.8630838832836872E-2</c:v>
                </c:pt>
                <c:pt idx="2">
                  <c:v>0.37653714329206811</c:v>
                </c:pt>
                <c:pt idx="3">
                  <c:v>2.8483214186539971E-2</c:v>
                </c:pt>
                <c:pt idx="4">
                  <c:v>-0.27793057882894451</c:v>
                </c:pt>
                <c:pt idx="5">
                  <c:v>0.241305745198929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6E7-491E-88FA-9CEE1F7B7E3E}"/>
            </c:ext>
          </c:extLst>
        </c:ser>
        <c:ser>
          <c:idx val="7"/>
          <c:order val="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5000"/>
                </a:schemeClr>
              </a:solidFill>
              <a:ln w="9525">
                <a:solidFill>
                  <a:schemeClr val="accent3">
                    <a:shade val="55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data'!$H$13:$M$13</c:f>
              <c:numCache>
                <c:formatCode>0.0000</c:formatCode>
                <c:ptCount val="6"/>
                <c:pt idx="0">
                  <c:v>0.25251337229875898</c:v>
                </c:pt>
                <c:pt idx="1">
                  <c:v>-0.32048990655221171</c:v>
                </c:pt>
                <c:pt idx="2">
                  <c:v>-7.77336426872626E-2</c:v>
                </c:pt>
                <c:pt idx="3">
                  <c:v>-2.26541642006735E-2</c:v>
                </c:pt>
                <c:pt idx="4">
                  <c:v>-0.18367955899974059</c:v>
                </c:pt>
                <c:pt idx="5">
                  <c:v>-0.35920216331954347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6E7-491E-88FA-9CEE1F7B7E3E}"/>
            </c:ext>
          </c:extLst>
        </c:ser>
        <c:ser>
          <c:idx val="8"/>
          <c:order val="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8000"/>
                </a:schemeClr>
              </a:solidFill>
              <a:ln w="9525">
                <a:solidFill>
                  <a:schemeClr val="accent3">
                    <a:shade val="58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data'!$H$14:$M$14</c:f>
              <c:numCache>
                <c:formatCode>0.0000</c:formatCode>
                <c:ptCount val="6"/>
                <c:pt idx="0">
                  <c:v>9.5355030577596103E-2</c:v>
                </c:pt>
                <c:pt idx="1">
                  <c:v>0.21210491538361589</c:v>
                </c:pt>
                <c:pt idx="2">
                  <c:v>-0.22069834245212602</c:v>
                </c:pt>
                <c:pt idx="3">
                  <c:v>-4.7884230253324805E-2</c:v>
                </c:pt>
                <c:pt idx="4">
                  <c:v>-0.45328717495177068</c:v>
                </c:pt>
                <c:pt idx="5">
                  <c:v>-0.41705078241342475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6E7-491E-88FA-9CEE1F7B7E3E}"/>
            </c:ext>
          </c:extLst>
        </c:ser>
        <c:ser>
          <c:idx val="9"/>
          <c:order val="9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1000"/>
                </a:schemeClr>
              </a:solidFill>
              <a:ln w="9525">
                <a:solidFill>
                  <a:schemeClr val="accent3">
                    <a:shade val="61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data'!$H$15:$M$15</c:f>
              <c:numCache>
                <c:formatCode>0.0000</c:formatCode>
                <c:ptCount val="6"/>
                <c:pt idx="0">
                  <c:v>0.4175945240181807</c:v>
                </c:pt>
                <c:pt idx="1">
                  <c:v>-2.1749799857551232E-2</c:v>
                </c:pt>
                <c:pt idx="2">
                  <c:v>-2.6773202884006798E-2</c:v>
                </c:pt>
                <c:pt idx="3">
                  <c:v>-2.6719148598690512E-2</c:v>
                </c:pt>
                <c:pt idx="4">
                  <c:v>-0.3800593742960508</c:v>
                </c:pt>
                <c:pt idx="5">
                  <c:v>-1.82095541899993E-2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6E7-491E-88FA-9CEE1F7B7E3E}"/>
            </c:ext>
          </c:extLst>
        </c:ser>
        <c:ser>
          <c:idx val="10"/>
          <c:order val="1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5000"/>
                </a:schemeClr>
              </a:solidFill>
              <a:ln w="9525">
                <a:solidFill>
                  <a:schemeClr val="accent3">
                    <a:shade val="65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data'!$H$16:$M$16</c:f>
              <c:numCache>
                <c:formatCode>0.0000</c:formatCode>
                <c:ptCount val="6"/>
                <c:pt idx="0">
                  <c:v>-5.1599069000031396E-2</c:v>
                </c:pt>
                <c:pt idx="1">
                  <c:v>4.350580431608312E-2</c:v>
                </c:pt>
                <c:pt idx="2">
                  <c:v>7.991985513104656E-2</c:v>
                </c:pt>
                <c:pt idx="3">
                  <c:v>-3.8643474795747607E-3</c:v>
                </c:pt>
                <c:pt idx="4">
                  <c:v>-9.6413011953586591E-2</c:v>
                </c:pt>
                <c:pt idx="5">
                  <c:v>-2.5968135098634302E-2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6E7-491E-88FA-9CEE1F7B7E3E}"/>
            </c:ext>
          </c:extLst>
        </c:ser>
        <c:ser>
          <c:idx val="11"/>
          <c:order val="1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8000"/>
                </a:schemeClr>
              </a:solidFill>
              <a:ln w="9525">
                <a:solidFill>
                  <a:schemeClr val="accent3">
                    <a:shade val="68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data'!$H$17:$M$17</c:f>
              <c:numCache>
                <c:formatCode>0.0000</c:formatCode>
                <c:ptCount val="6"/>
                <c:pt idx="0">
                  <c:v>-0.28644702052474258</c:v>
                </c:pt>
                <c:pt idx="1">
                  <c:v>1.0992537400846525</c:v>
                </c:pt>
                <c:pt idx="2">
                  <c:v>1.0976402441570597E-2</c:v>
                </c:pt>
                <c:pt idx="3">
                  <c:v>-3.8530877537828419E-2</c:v>
                </c:pt>
                <c:pt idx="4">
                  <c:v>-0.12933665792595944</c:v>
                </c:pt>
                <c:pt idx="5">
                  <c:v>0.66202382939923698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F6E7-491E-88FA-9CEE1F7B7E3E}"/>
            </c:ext>
          </c:extLst>
        </c:ser>
        <c:ser>
          <c:idx val="12"/>
          <c:order val="1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1000"/>
                </a:schemeClr>
              </a:solidFill>
              <a:ln w="9525">
                <a:solidFill>
                  <a:schemeClr val="accent3">
                    <a:shade val="71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data'!$H$18:$M$18</c:f>
              <c:numCache>
                <c:formatCode>0.0000</c:formatCode>
                <c:ptCount val="6"/>
                <c:pt idx="0">
                  <c:v>-0.16420977802960859</c:v>
                </c:pt>
                <c:pt idx="1">
                  <c:v>-9.4464025562037451E-2</c:v>
                </c:pt>
                <c:pt idx="2">
                  <c:v>-8.3296856627982876E-2</c:v>
                </c:pt>
                <c:pt idx="3">
                  <c:v>3.0619621922097277E-2</c:v>
                </c:pt>
                <c:pt idx="4">
                  <c:v>4.481012885946048E-2</c:v>
                </c:pt>
                <c:pt idx="5">
                  <c:v>-0.28288927008324288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6E7-491E-88FA-9CEE1F7B7E3E}"/>
            </c:ext>
          </c:extLst>
        </c:ser>
        <c:ser>
          <c:idx val="13"/>
          <c:order val="1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4000"/>
                </a:schemeClr>
              </a:solidFill>
              <a:ln w="9525">
                <a:solidFill>
                  <a:schemeClr val="accent3">
                    <a:shade val="74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data'!$H$19:$M$19</c:f>
              <c:numCache>
                <c:formatCode>0.0000</c:formatCode>
                <c:ptCount val="6"/>
                <c:pt idx="0">
                  <c:v>-0.25844580872842021</c:v>
                </c:pt>
                <c:pt idx="1">
                  <c:v>1.2099559846783972</c:v>
                </c:pt>
                <c:pt idx="2">
                  <c:v>9.6849046301391017E-2</c:v>
                </c:pt>
                <c:pt idx="3">
                  <c:v>2.8916550210926577E-2</c:v>
                </c:pt>
                <c:pt idx="4">
                  <c:v>-0.18577976934397611</c:v>
                </c:pt>
                <c:pt idx="5">
                  <c:v>0.90924137883892275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6E7-491E-88FA-9CEE1F7B7E3E}"/>
            </c:ext>
          </c:extLst>
        </c:ser>
        <c:ser>
          <c:idx val="14"/>
          <c:order val="1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7000"/>
                </a:schemeClr>
              </a:solidFill>
              <a:ln w="9525">
                <a:solidFill>
                  <a:schemeClr val="accent3">
                    <a:shade val="77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data'!$H$20:$M$20</c:f>
              <c:numCache>
                <c:formatCode>0.0000</c:formatCode>
                <c:ptCount val="6"/>
                <c:pt idx="0">
                  <c:v>0.28079347546664918</c:v>
                </c:pt>
                <c:pt idx="1">
                  <c:v>-0.50562883792981272</c:v>
                </c:pt>
                <c:pt idx="2">
                  <c:v>0.10309544772986538</c:v>
                </c:pt>
                <c:pt idx="3">
                  <c:v>1.9022526312532019E-2</c:v>
                </c:pt>
                <c:pt idx="4">
                  <c:v>-6.3611775284210109E-2</c:v>
                </c:pt>
                <c:pt idx="5">
                  <c:v>-0.15455939078802564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6E7-491E-88FA-9CEE1F7B7E3E}"/>
            </c:ext>
          </c:extLst>
        </c:ser>
        <c:ser>
          <c:idx val="15"/>
          <c:order val="1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0000"/>
                </a:schemeClr>
              </a:solidFill>
              <a:ln w="9525">
                <a:solidFill>
                  <a:schemeClr val="accent3">
                    <a:shade val="80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data'!$H$21:$M$21</c:f>
              <c:numCache>
                <c:formatCode>0.0000</c:formatCode>
                <c:ptCount val="6"/>
                <c:pt idx="0">
                  <c:v>2.8388697963422575E-2</c:v>
                </c:pt>
                <c:pt idx="1">
                  <c:v>-0.18324094951245209</c:v>
                </c:pt>
                <c:pt idx="2">
                  <c:v>2.8951448686739881E-2</c:v>
                </c:pt>
                <c:pt idx="3">
                  <c:v>2.7608336019089977E-2</c:v>
                </c:pt>
                <c:pt idx="4">
                  <c:v>-0.23910358107775451</c:v>
                </c:pt>
                <c:pt idx="5">
                  <c:v>-0.33703869476639986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6E7-491E-88FA-9CEE1F7B7E3E}"/>
            </c:ext>
          </c:extLst>
        </c:ser>
        <c:ser>
          <c:idx val="16"/>
          <c:order val="16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4000"/>
                </a:schemeClr>
              </a:solidFill>
              <a:ln w="9525">
                <a:solidFill>
                  <a:schemeClr val="accent3">
                    <a:shade val="84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data'!$H$22:$M$22</c:f>
              <c:numCache>
                <c:formatCode>0.0000</c:formatCode>
                <c:ptCount val="6"/>
                <c:pt idx="0">
                  <c:v>4.7492436052541713E-2</c:v>
                </c:pt>
                <c:pt idx="1">
                  <c:v>0.66756166419185836</c:v>
                </c:pt>
                <c:pt idx="2">
                  <c:v>-0.11960958992315469</c:v>
                </c:pt>
                <c:pt idx="3">
                  <c:v>2.9149857326786086E-2</c:v>
                </c:pt>
                <c:pt idx="4">
                  <c:v>-0.15800217201020961</c:v>
                </c:pt>
                <c:pt idx="5">
                  <c:v>0.46677398826963723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F6E7-491E-88FA-9CEE1F7B7E3E}"/>
            </c:ext>
          </c:extLst>
        </c:ser>
        <c:ser>
          <c:idx val="17"/>
          <c:order val="1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7000"/>
                </a:schemeClr>
              </a:solidFill>
              <a:ln w="9525">
                <a:solidFill>
                  <a:schemeClr val="accent3">
                    <a:shade val="87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data'!$H$23:$M$23</c:f>
              <c:numCache>
                <c:formatCode>0.0000</c:formatCode>
                <c:ptCount val="6"/>
                <c:pt idx="0">
                  <c:v>-8.0087276262212459E-2</c:v>
                </c:pt>
                <c:pt idx="1">
                  <c:v>0.20047815008293876</c:v>
                </c:pt>
                <c:pt idx="2">
                  <c:v>-0.24609299663962098</c:v>
                </c:pt>
                <c:pt idx="3">
                  <c:v>1.7259282676075891E-2</c:v>
                </c:pt>
                <c:pt idx="4">
                  <c:v>-0.30795057660585262</c:v>
                </c:pt>
                <c:pt idx="5">
                  <c:v>-0.41151589101843356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6E7-491E-88FA-9CEE1F7B7E3E}"/>
            </c:ext>
          </c:extLst>
        </c:ser>
        <c:ser>
          <c:idx val="18"/>
          <c:order val="1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0000"/>
                </a:schemeClr>
              </a:solidFill>
              <a:ln w="9525">
                <a:solidFill>
                  <a:schemeClr val="accent3">
                    <a:shade val="90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data'!$H$24:$M$24</c:f>
              <c:numCache>
                <c:formatCode>0.0000</c:formatCode>
                <c:ptCount val="6"/>
                <c:pt idx="0">
                  <c:v>0.1943825160943925</c:v>
                </c:pt>
                <c:pt idx="1">
                  <c:v>-0.4273608869859058</c:v>
                </c:pt>
                <c:pt idx="2">
                  <c:v>5.6484832290751991E-2</c:v>
                </c:pt>
                <c:pt idx="3">
                  <c:v>-3.0631044729923541E-2</c:v>
                </c:pt>
                <c:pt idx="4">
                  <c:v>0.16082216204717559</c:v>
                </c:pt>
                <c:pt idx="5">
                  <c:v>-2.6893430716276867E-2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F6E7-491E-88FA-9CEE1F7B7E3E}"/>
            </c:ext>
          </c:extLst>
        </c:ser>
        <c:ser>
          <c:idx val="19"/>
          <c:order val="19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3000"/>
                </a:schemeClr>
              </a:solidFill>
              <a:ln w="9525">
                <a:solidFill>
                  <a:schemeClr val="accent3">
                    <a:shade val="93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data'!$H$25:$M$25</c:f>
              <c:numCache>
                <c:formatCode>0.0000</c:formatCode>
                <c:ptCount val="6"/>
                <c:pt idx="0">
                  <c:v>0.14819727909655789</c:v>
                </c:pt>
                <c:pt idx="1">
                  <c:v>0.20753815363295358</c:v>
                </c:pt>
                <c:pt idx="2">
                  <c:v>9.290159152371727E-2</c:v>
                </c:pt>
                <c:pt idx="3">
                  <c:v>9.6025981711175649E-3</c:v>
                </c:pt>
                <c:pt idx="4">
                  <c:v>4.7823044863770821E-2</c:v>
                </c:pt>
                <c:pt idx="5">
                  <c:v>0.50950519644310011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F6E7-491E-88FA-9CEE1F7B7E3E}"/>
            </c:ext>
          </c:extLst>
        </c:ser>
        <c:ser>
          <c:idx val="20"/>
          <c:order val="2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6000"/>
                </a:schemeClr>
              </a:solidFill>
              <a:ln w="9525">
                <a:solidFill>
                  <a:schemeClr val="accent3">
                    <a:shade val="96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data'!$H$26:$M$26</c:f>
              <c:numCache>
                <c:formatCode>0.0000</c:formatCode>
                <c:ptCount val="6"/>
                <c:pt idx="0">
                  <c:v>-0.24179862787957826</c:v>
                </c:pt>
                <c:pt idx="1">
                  <c:v>1.1807502121609796</c:v>
                </c:pt>
                <c:pt idx="2">
                  <c:v>2.6336670670408704E-2</c:v>
                </c:pt>
                <c:pt idx="3">
                  <c:v>2.9073744183520992E-2</c:v>
                </c:pt>
                <c:pt idx="4">
                  <c:v>-0.12307769064287323</c:v>
                </c:pt>
                <c:pt idx="5">
                  <c:v>0.889385730626025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F6E7-491E-88FA-9CEE1F7B7E3E}"/>
            </c:ext>
          </c:extLst>
        </c:ser>
        <c:ser>
          <c:idx val="21"/>
          <c:order val="2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data'!$H$27:$M$27</c:f>
              <c:numCache>
                <c:formatCode>0.0000</c:formatCode>
                <c:ptCount val="6"/>
                <c:pt idx="0">
                  <c:v>7.1315083402143306E-2</c:v>
                </c:pt>
                <c:pt idx="1">
                  <c:v>-1.2662100608554814</c:v>
                </c:pt>
                <c:pt idx="2">
                  <c:v>-1.9620437459339179E-2</c:v>
                </c:pt>
                <c:pt idx="3">
                  <c:v>-0.1736992630277728</c:v>
                </c:pt>
                <c:pt idx="4">
                  <c:v>0.45198022230182988</c:v>
                </c:pt>
                <c:pt idx="5">
                  <c:v>-0.92283298925017498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F6E7-491E-88FA-9CEE1F7B7E3E}"/>
            </c:ext>
          </c:extLst>
        </c:ser>
        <c:ser>
          <c:idx val="22"/>
          <c:order val="2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7000"/>
                </a:schemeClr>
              </a:solidFill>
              <a:ln w="9525">
                <a:solidFill>
                  <a:schemeClr val="accent3">
                    <a:tint val="97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data'!$H$28:$M$28</c:f>
              <c:numCache>
                <c:formatCode>0.0000</c:formatCode>
                <c:ptCount val="6"/>
                <c:pt idx="0">
                  <c:v>3.7275274890635757E-2</c:v>
                </c:pt>
                <c:pt idx="1">
                  <c:v>-0.88220746240765235</c:v>
                </c:pt>
                <c:pt idx="2">
                  <c:v>-1.0332583269063023E-2</c:v>
                </c:pt>
                <c:pt idx="3">
                  <c:v>-3.410388739388166E-3</c:v>
                </c:pt>
                <c:pt idx="4">
                  <c:v>0.41934659657408729</c:v>
                </c:pt>
                <c:pt idx="5">
                  <c:v>-0.4362869505614021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F6E7-491E-88FA-9CEE1F7B7E3E}"/>
            </c:ext>
          </c:extLst>
        </c:ser>
        <c:ser>
          <c:idx val="23"/>
          <c:order val="2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4000"/>
                </a:schemeClr>
              </a:solidFill>
              <a:ln w="9525">
                <a:solidFill>
                  <a:schemeClr val="accent3">
                    <a:tint val="94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data'!$H$29:$M$29</c:f>
              <c:numCache>
                <c:formatCode>0.0000</c:formatCode>
                <c:ptCount val="6"/>
                <c:pt idx="0">
                  <c:v>-0.14288732117910546</c:v>
                </c:pt>
                <c:pt idx="1">
                  <c:v>-0.9823016772891271</c:v>
                </c:pt>
                <c:pt idx="2">
                  <c:v>-4.8162547704160161E-2</c:v>
                </c:pt>
                <c:pt idx="3">
                  <c:v>3.1716197505149278E-2</c:v>
                </c:pt>
                <c:pt idx="4">
                  <c:v>0.50271443669264071</c:v>
                </c:pt>
                <c:pt idx="5">
                  <c:v>-0.6533047772902012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F6E7-491E-88FA-9CEE1F7B7E3E}"/>
            </c:ext>
          </c:extLst>
        </c:ser>
        <c:ser>
          <c:idx val="24"/>
          <c:order val="2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1000"/>
                </a:schemeClr>
              </a:solidFill>
              <a:ln w="9525">
                <a:solidFill>
                  <a:schemeClr val="accent3">
                    <a:tint val="91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data'!$H$30:$M$30</c:f>
              <c:numCache>
                <c:formatCode>0.0000</c:formatCode>
                <c:ptCount val="6"/>
                <c:pt idx="0">
                  <c:v>0.2458053559379865</c:v>
                </c:pt>
                <c:pt idx="1">
                  <c:v>-0.80503606828161334</c:v>
                </c:pt>
                <c:pt idx="2">
                  <c:v>-0.15715771535363296</c:v>
                </c:pt>
                <c:pt idx="3">
                  <c:v>2.2535104218746431E-2</c:v>
                </c:pt>
                <c:pt idx="4">
                  <c:v>0.51332328877457722</c:v>
                </c:pt>
                <c:pt idx="5">
                  <c:v>-0.16039920755334605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F6E7-491E-88FA-9CEE1F7B7E3E}"/>
            </c:ext>
          </c:extLst>
        </c:ser>
        <c:ser>
          <c:idx val="25"/>
          <c:order val="2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8000"/>
                </a:schemeClr>
              </a:solidFill>
              <a:ln w="9525">
                <a:solidFill>
                  <a:schemeClr val="accent3">
                    <a:tint val="88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data'!$H$31:$M$31</c:f>
              <c:numCache>
                <c:formatCode>0.0000</c:formatCode>
                <c:ptCount val="6"/>
                <c:pt idx="0">
                  <c:v>-0.24891767828499994</c:v>
                </c:pt>
                <c:pt idx="1">
                  <c:v>0.29141911725406838</c:v>
                </c:pt>
                <c:pt idx="2">
                  <c:v>2.3572038542242359E-2</c:v>
                </c:pt>
                <c:pt idx="3">
                  <c:v>6.0500990924535168E-3</c:v>
                </c:pt>
                <c:pt idx="4">
                  <c:v>0.22479418483972194</c:v>
                </c:pt>
                <c:pt idx="5">
                  <c:v>0.29357877702050766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F6E7-491E-88FA-9CEE1F7B7E3E}"/>
            </c:ext>
          </c:extLst>
        </c:ser>
        <c:ser>
          <c:idx val="26"/>
          <c:order val="26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5000"/>
                </a:schemeClr>
              </a:solidFill>
              <a:ln w="9525">
                <a:solidFill>
                  <a:schemeClr val="accent3">
                    <a:tint val="85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data'!$H$32:$M$32</c:f>
              <c:numCache>
                <c:formatCode>0.0000</c:formatCode>
                <c:ptCount val="6"/>
                <c:pt idx="0">
                  <c:v>0.16819631000798294</c:v>
                </c:pt>
                <c:pt idx="1">
                  <c:v>0.34067503871478255</c:v>
                </c:pt>
                <c:pt idx="2">
                  <c:v>1.8163604583004606E-2</c:v>
                </c:pt>
                <c:pt idx="3">
                  <c:v>-3.3091379671433739E-2</c:v>
                </c:pt>
                <c:pt idx="4">
                  <c:v>0.23337769163752028</c:v>
                </c:pt>
                <c:pt idx="5">
                  <c:v>0.73314357249935169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F6E7-491E-88FA-9CEE1F7B7E3E}"/>
            </c:ext>
          </c:extLst>
        </c:ser>
        <c:ser>
          <c:idx val="27"/>
          <c:order val="2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1000"/>
                </a:schemeClr>
              </a:solidFill>
              <a:ln w="9525">
                <a:solidFill>
                  <a:schemeClr val="accent3">
                    <a:tint val="81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data'!$H$33:$M$33</c:f>
              <c:numCache>
                <c:formatCode>0.0000</c:formatCode>
                <c:ptCount val="6"/>
                <c:pt idx="0">
                  <c:v>-0.20733020887232687</c:v>
                </c:pt>
                <c:pt idx="1">
                  <c:v>0.39192513649496724</c:v>
                </c:pt>
                <c:pt idx="2">
                  <c:v>2.007921394469089E-2</c:v>
                </c:pt>
                <c:pt idx="3">
                  <c:v>3.0868650367936738E-2</c:v>
                </c:pt>
                <c:pt idx="4">
                  <c:v>-0.27010349450527932</c:v>
                </c:pt>
                <c:pt idx="5">
                  <c:v>-4.2601970374895826E-2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F6E7-491E-88FA-9CEE1F7B7E3E}"/>
            </c:ext>
          </c:extLst>
        </c:ser>
        <c:ser>
          <c:idx val="28"/>
          <c:order val="2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8000"/>
                </a:schemeClr>
              </a:solidFill>
              <a:ln w="9525">
                <a:solidFill>
                  <a:schemeClr val="accent3">
                    <a:tint val="78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data'!$H$34:$M$34</c:f>
              <c:numCache>
                <c:formatCode>0.0000</c:formatCode>
                <c:ptCount val="6"/>
                <c:pt idx="0">
                  <c:v>0.19370748332706442</c:v>
                </c:pt>
                <c:pt idx="1">
                  <c:v>-0.50293928158292966</c:v>
                </c:pt>
                <c:pt idx="2">
                  <c:v>5.0332942026980868E-2</c:v>
                </c:pt>
                <c:pt idx="3">
                  <c:v>1.9321359702071036E-2</c:v>
                </c:pt>
                <c:pt idx="4">
                  <c:v>0.27263795890146098</c:v>
                </c:pt>
                <c:pt idx="5">
                  <c:v>5.8952802006585509E-2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F6E7-491E-88FA-9CEE1F7B7E3E}"/>
            </c:ext>
          </c:extLst>
        </c:ser>
        <c:ser>
          <c:idx val="29"/>
          <c:order val="29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5000"/>
                </a:schemeClr>
              </a:solidFill>
              <a:ln w="9525">
                <a:solidFill>
                  <a:schemeClr val="accent3">
                    <a:tint val="75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data'!$H$35:$M$35</c:f>
              <c:numCache>
                <c:formatCode>0.0000</c:formatCode>
                <c:ptCount val="6"/>
                <c:pt idx="0">
                  <c:v>-1.5265230683547851E-2</c:v>
                </c:pt>
                <c:pt idx="1">
                  <c:v>0.26947492494181335</c:v>
                </c:pt>
                <c:pt idx="2">
                  <c:v>0.12234111534816475</c:v>
                </c:pt>
                <c:pt idx="3">
                  <c:v>-3.4990569678890387E-2</c:v>
                </c:pt>
                <c:pt idx="4">
                  <c:v>0.15171565576968127</c:v>
                </c:pt>
                <c:pt idx="5">
                  <c:v>0.49482228618422019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F6E7-491E-88FA-9CEE1F7B7E3E}"/>
            </c:ext>
          </c:extLst>
        </c:ser>
        <c:ser>
          <c:idx val="30"/>
          <c:order val="3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53000"/>
                </a:schemeClr>
              </a:solidFill>
              <a:ln w="9525">
                <a:solidFill>
                  <a:schemeClr val="accent3">
                    <a:tint val="53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data'!$H$36:$M$36</c:f>
              <c:numCache>
                <c:formatCode>0.0000</c:formatCode>
                <c:ptCount val="6"/>
                <c:pt idx="0">
                  <c:v>-4.7639764665943884E-2</c:v>
                </c:pt>
                <c:pt idx="1">
                  <c:v>-0.46689717459943575</c:v>
                </c:pt>
                <c:pt idx="2">
                  <c:v>-0.15292693086304548</c:v>
                </c:pt>
                <c:pt idx="3">
                  <c:v>-4.617871076440775E-2</c:v>
                </c:pt>
                <c:pt idx="4">
                  <c:v>-0.30470009159501338</c:v>
                </c:pt>
                <c:pt idx="5">
                  <c:v>-1.0089154734725274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F6E7-491E-88FA-9CEE1F7B7E3E}"/>
            </c:ext>
          </c:extLst>
        </c:ser>
        <c:ser>
          <c:idx val="31"/>
          <c:order val="3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52000"/>
                </a:schemeClr>
              </a:solidFill>
              <a:ln w="9525">
                <a:solidFill>
                  <a:schemeClr val="accent3">
                    <a:tint val="52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data'!$H$37:$M$37</c:f>
              <c:numCache>
                <c:formatCode>0.0000</c:formatCode>
                <c:ptCount val="6"/>
                <c:pt idx="0">
                  <c:v>-0.39882525509102229</c:v>
                </c:pt>
                <c:pt idx="1">
                  <c:v>1.4000166386264299</c:v>
                </c:pt>
                <c:pt idx="2">
                  <c:v>0.16758824242079734</c:v>
                </c:pt>
                <c:pt idx="3">
                  <c:v>1.7535846076388889E-2</c:v>
                </c:pt>
                <c:pt idx="4">
                  <c:v>-0.81530271354618744</c:v>
                </c:pt>
                <c:pt idx="5">
                  <c:v>0.41313549623429435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F6E7-491E-88FA-9CEE1F7B7E3E}"/>
            </c:ext>
          </c:extLst>
        </c:ser>
        <c:ser>
          <c:idx val="32"/>
          <c:order val="3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46000"/>
                </a:schemeClr>
              </a:solidFill>
              <a:ln w="9525">
                <a:solidFill>
                  <a:schemeClr val="accent3">
                    <a:tint val="46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data'!$H$38:$M$38</c:f>
              <c:numCache>
                <c:formatCode>0.0000</c:formatCode>
                <c:ptCount val="6"/>
                <c:pt idx="0">
                  <c:v>-0.46780405809389353</c:v>
                </c:pt>
                <c:pt idx="1">
                  <c:v>1.3195661460943831</c:v>
                </c:pt>
                <c:pt idx="2">
                  <c:v>3.5357440581757126E-2</c:v>
                </c:pt>
                <c:pt idx="3">
                  <c:v>2.5284946155371697E-2</c:v>
                </c:pt>
                <c:pt idx="4">
                  <c:v>-0.27527952559498914</c:v>
                </c:pt>
                <c:pt idx="5">
                  <c:v>0.65709675856685656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F6E7-491E-88FA-9CEE1F7B7E3E}"/>
            </c:ext>
          </c:extLst>
        </c:ser>
        <c:ser>
          <c:idx val="33"/>
          <c:order val="3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43000"/>
                </a:schemeClr>
              </a:solidFill>
              <a:ln w="9525">
                <a:solidFill>
                  <a:schemeClr val="accent3">
                    <a:tint val="43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data'!$H$39:$M$39</c:f>
              <c:numCache>
                <c:formatCode>0.0000</c:formatCode>
                <c:ptCount val="6"/>
                <c:pt idx="0">
                  <c:v>-0.63178349025046965</c:v>
                </c:pt>
                <c:pt idx="1">
                  <c:v>1.0669661919198172</c:v>
                </c:pt>
                <c:pt idx="2">
                  <c:v>-1.4493814413825645E-2</c:v>
                </c:pt>
                <c:pt idx="3">
                  <c:v>2.9149857326831449E-2</c:v>
                </c:pt>
                <c:pt idx="4">
                  <c:v>0.21091957766663236</c:v>
                </c:pt>
                <c:pt idx="5">
                  <c:v>0.69346934589009379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F6E7-491E-88FA-9CEE1F7B7E3E}"/>
            </c:ext>
          </c:extLst>
        </c:ser>
        <c:ser>
          <c:idx val="34"/>
          <c:order val="34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40000"/>
                </a:schemeClr>
              </a:solidFill>
              <a:ln w="9525">
                <a:solidFill>
                  <a:schemeClr val="accent3">
                    <a:tint val="40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data'!$H$40:$M$40</c:f>
              <c:numCache>
                <c:formatCode>0.0000</c:formatCode>
                <c:ptCount val="6"/>
                <c:pt idx="0">
                  <c:v>1.3913598250046887E-2</c:v>
                </c:pt>
                <c:pt idx="1">
                  <c:v>0.6414526487792005</c:v>
                </c:pt>
                <c:pt idx="2">
                  <c:v>4.6976216334562969E-2</c:v>
                </c:pt>
                <c:pt idx="3">
                  <c:v>1.934739831617218E-2</c:v>
                </c:pt>
                <c:pt idx="4">
                  <c:v>0.27926986273847748</c:v>
                </c:pt>
                <c:pt idx="5">
                  <c:v>1.0118235346519273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F6E7-491E-88FA-9CEE1F7B7E3E}"/>
            </c:ext>
          </c:extLst>
        </c:ser>
        <c:ser>
          <c:idx val="36"/>
          <c:order val="35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37000"/>
                </a:schemeClr>
              </a:solidFill>
              <a:ln w="9525">
                <a:solidFill>
                  <a:schemeClr val="accent3">
                    <a:tint val="37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data'!$H$41:$M$41</c:f>
              <c:numCache>
                <c:formatCode>0.0000</c:formatCode>
                <c:ptCount val="6"/>
                <c:pt idx="0">
                  <c:v>-0.26995824112107797</c:v>
                </c:pt>
                <c:pt idx="1">
                  <c:v>1.1630662435361878</c:v>
                </c:pt>
                <c:pt idx="2">
                  <c:v>0.11922076724724612</c:v>
                </c:pt>
                <c:pt idx="3">
                  <c:v>3.4582470320218342E-2</c:v>
                </c:pt>
                <c:pt idx="4">
                  <c:v>4.1823941231579502E-2</c:v>
                </c:pt>
                <c:pt idx="5">
                  <c:v>1.115618403312822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F6E7-491E-88FA-9CEE1F7B7E3E}"/>
            </c:ext>
          </c:extLst>
        </c:ser>
        <c:ser>
          <c:idx val="37"/>
          <c:order val="36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52000"/>
                </a:schemeClr>
              </a:solidFill>
              <a:ln w="9525">
                <a:solidFill>
                  <a:schemeClr val="accent3">
                    <a:tint val="52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data'!$H$42:$M$42</c:f>
              <c:numCache>
                <c:formatCode>General</c:formatCode>
                <c:ptCount val="6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F6E7-491E-88FA-9CEE1F7B7E3E}"/>
            </c:ext>
          </c:extLst>
        </c:ser>
        <c:ser>
          <c:idx val="38"/>
          <c:order val="37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46000"/>
                </a:schemeClr>
              </a:solidFill>
              <a:ln w="9525">
                <a:solidFill>
                  <a:schemeClr val="accent3">
                    <a:tint val="46000"/>
                  </a:schemeClr>
                </a:solidFill>
              </a:ln>
              <a:effectLst/>
            </c:spPr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data'!$H$43:$M$43</c:f>
              <c:numCache>
                <c:formatCode>General</c:formatCode>
                <c:ptCount val="6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F6E7-491E-88FA-9CEE1F7B7E3E}"/>
            </c:ext>
          </c:extLst>
        </c:ser>
        <c:ser>
          <c:idx val="39"/>
          <c:order val="38"/>
          <c:spPr>
            <a:ln w="25400" cap="rnd">
              <a:noFill/>
              <a:round/>
            </a:ln>
            <a:effectLst/>
          </c:spPr>
          <c:marker>
            <c:symbol val="circle"/>
            <c:size val="11"/>
            <c:spPr>
              <a:solidFill>
                <a:schemeClr val="tx1"/>
              </a:solidFill>
              <a:ln w="9525">
                <a:solidFill>
                  <a:schemeClr val="accent3">
                    <a:tint val="34000"/>
                  </a:schemeClr>
                </a:solidFill>
              </a:ln>
              <a:effectLst/>
            </c:spPr>
          </c:marker>
          <c:dPt>
            <c:idx val="5"/>
            <c:marker>
              <c:symbol val="circle"/>
              <c:size val="11"/>
              <c:spPr>
                <a:solidFill>
                  <a:srgbClr val="2D8269"/>
                </a:solidFill>
                <a:ln w="9525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E8AE-418B-B11C-EEF16679CD7A}"/>
              </c:ext>
            </c:extLst>
          </c:dPt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data'!$H$44:$M$44</c:f>
              <c:numCache>
                <c:formatCode>0.0000</c:formatCode>
                <c:ptCount val="6"/>
                <c:pt idx="0">
                  <c:v>-1.5265230683547851E-2</c:v>
                </c:pt>
                <c:pt idx="1">
                  <c:v>0.26947492494181335</c:v>
                </c:pt>
                <c:pt idx="2">
                  <c:v>0.12234111534816475</c:v>
                </c:pt>
                <c:pt idx="3">
                  <c:v>-3.4990569678890387E-2</c:v>
                </c:pt>
                <c:pt idx="4">
                  <c:v>0.15171565576968127</c:v>
                </c:pt>
                <c:pt idx="5">
                  <c:v>0.49482228618422019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F6E7-491E-88FA-9CEE1F7B7E3E}"/>
            </c:ext>
          </c:extLst>
        </c:ser>
        <c:ser>
          <c:idx val="40"/>
          <c:order val="39"/>
          <c:spPr>
            <a:ln w="31750" cap="rnd">
              <a:solidFill>
                <a:srgbClr val="92D05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'graph data'!$H$5:$M$5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 adj</c:v>
                </c:pt>
                <c:pt idx="4">
                  <c:v>Other mod</c:v>
                </c:pt>
                <c:pt idx="5">
                  <c:v>Overall WP</c:v>
                </c:pt>
              </c:strCache>
            </c:strRef>
          </c:cat>
          <c:val>
            <c:numRef>
              <c:f>'graph data'!$H$45:$M$45</c:f>
              <c:numCache>
                <c:formatCode>0.0000</c:formatCode>
                <c:ptCount val="6"/>
                <c:pt idx="0">
                  <c:v>0.49482228618422019</c:v>
                </c:pt>
                <c:pt idx="1">
                  <c:v>0.49482228618422019</c:v>
                </c:pt>
                <c:pt idx="2">
                  <c:v>0.49482228618422019</c:v>
                </c:pt>
                <c:pt idx="3">
                  <c:v>0.49482228618422019</c:v>
                </c:pt>
                <c:pt idx="4">
                  <c:v>0.49482228618422019</c:v>
                </c:pt>
                <c:pt idx="5">
                  <c:v>0.49482228618422019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F6E7-491E-88FA-9CEE1F7B7E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165952"/>
        <c:axId val="837161360"/>
      </c:lineChart>
      <c:catAx>
        <c:axId val="83716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19050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37161360"/>
        <c:crosses val="autoZero"/>
        <c:auto val="1"/>
        <c:lblAlgn val="ctr"/>
        <c:lblOffset val="100"/>
        <c:noMultiLvlLbl val="0"/>
      </c:catAx>
      <c:valAx>
        <c:axId val="837161360"/>
        <c:scaling>
          <c:orientation val="minMax"/>
          <c:max val="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000" b="0" i="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effectLst/>
                  </a:rPr>
                  <a:t>% change in target share</a:t>
                </a:r>
                <a:endParaRPr lang="en-GB" sz="1000" b="0">
                  <a:solidFill>
                    <a:schemeClr val="tx1">
                      <a:lumMod val="65000"/>
                      <a:lumOff val="35000"/>
                    </a:schemeClr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1.4392419362997185E-3"/>
              <c:y val="0.194798097936502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GB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3716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5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sz="1200" b="0">
                <a:solidFill>
                  <a:schemeClr val="tx1">
                    <a:lumMod val="75000"/>
                    <a:lumOff val="25000"/>
                  </a:schemeClr>
                </a:solidFill>
              </a:rPr>
              <a:t>Impact of baseline changes</a:t>
            </a:r>
            <a:r>
              <a:rPr lang="en-GB" sz="12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 on %DfT                        Im</a:t>
            </a:r>
            <a:r>
              <a:rPr lang="en-GB" sz="1200" b="0">
                <a:solidFill>
                  <a:schemeClr val="tx1">
                    <a:lumMod val="75000"/>
                    <a:lumOff val="25000"/>
                  </a:schemeClr>
                </a:solidFill>
              </a:rPr>
              <a:t>pact of model changes</a:t>
            </a:r>
            <a:r>
              <a:rPr lang="en-GB" sz="1200" b="0" baseline="0">
                <a:solidFill>
                  <a:schemeClr val="tx1">
                    <a:lumMod val="75000"/>
                    <a:lumOff val="25000"/>
                  </a:schemeClr>
                </a:solidFill>
              </a:rPr>
              <a:t> on </a:t>
            </a:r>
            <a:r>
              <a:rPr lang="en-GB" sz="1200" b="0">
                <a:solidFill>
                  <a:schemeClr val="tx1">
                    <a:lumMod val="75000"/>
                    <a:lumOff val="25000"/>
                  </a:schemeClr>
                </a:solidFill>
              </a:rPr>
              <a:t>%DfT</a:t>
            </a:r>
          </a:p>
        </c:rich>
      </c:tx>
      <c:layout>
        <c:manualLayout>
          <c:xMode val="edge"/>
          <c:yMode val="edge"/>
          <c:x val="0.15003072463614389"/>
          <c:y val="4.2949821145774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417697298510238"/>
          <c:y val="2.7490511996751239E-2"/>
          <c:w val="0.88825119542753006"/>
          <c:h val="0.94501866518729494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33000"/>
                </a:schemeClr>
              </a:solidFill>
              <a:ln w="9525">
                <a:solidFill>
                  <a:schemeClr val="accent3">
                    <a:shade val="33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data'!$C$51:$M$51</c:f>
              <c:numCache>
                <c:formatCode>#,##0.000%\ ;[Red]\-#,##0.000%\ ;\-\ </c:formatCode>
                <c:ptCount val="11"/>
                <c:pt idx="0">
                  <c:v>-1.6366202765297877E-2</c:v>
                </c:pt>
                <c:pt idx="1">
                  <c:v>7.5074586100909446E-4</c:v>
                </c:pt>
                <c:pt idx="2">
                  <c:v>-4.0317263396516534E-4</c:v>
                </c:pt>
                <c:pt idx="3">
                  <c:v>-6.8111891353472842E-5</c:v>
                </c:pt>
                <c:pt idx="4">
                  <c:v>-2.3561289870757118E-3</c:v>
                </c:pt>
                <c:pt idx="5">
                  <c:v>2.2597790454574884E-3</c:v>
                </c:pt>
                <c:pt idx="6">
                  <c:v>-5.9646917405251632E-3</c:v>
                </c:pt>
                <c:pt idx="7">
                  <c:v>-2.86771897971283E-3</c:v>
                </c:pt>
                <c:pt idx="8">
                  <c:v>-2.8803138267907702E-4</c:v>
                </c:pt>
                <c:pt idx="9">
                  <c:v>2.3942976768958069E-3</c:v>
                </c:pt>
                <c:pt idx="10">
                  <c:v>-2.2909235797246907E-2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CA-4048-9D93-E295FA42DBB7}"/>
            </c:ext>
          </c:extLst>
        </c:ser>
        <c:ser>
          <c:idx val="1"/>
          <c:order val="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36000"/>
                </a:schemeClr>
              </a:solidFill>
              <a:ln w="9525">
                <a:solidFill>
                  <a:schemeClr val="accent3">
                    <a:shade val="36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data'!$C$52:$M$52</c:f>
              <c:numCache>
                <c:formatCode>#,##0.000%\ ;[Red]\-#,##0.000%\ ;\-\ </c:formatCode>
                <c:ptCount val="11"/>
                <c:pt idx="0">
                  <c:v>-1.6570780054141032E-2</c:v>
                </c:pt>
                <c:pt idx="1">
                  <c:v>1.4163498776964545E-4</c:v>
                </c:pt>
                <c:pt idx="2">
                  <c:v>-3.2141838327048866E-4</c:v>
                </c:pt>
                <c:pt idx="3">
                  <c:v>-6.8926842764049923E-5</c:v>
                </c:pt>
                <c:pt idx="4">
                  <c:v>-1.9878084856388423E-3</c:v>
                </c:pt>
                <c:pt idx="5">
                  <c:v>1.3525715810889238E-3</c:v>
                </c:pt>
                <c:pt idx="6">
                  <c:v>-4.0955038316699E-3</c:v>
                </c:pt>
                <c:pt idx="7">
                  <c:v>-7.7777147864321883E-4</c:v>
                </c:pt>
                <c:pt idx="8">
                  <c:v>1.5526471652371754E-5</c:v>
                </c:pt>
                <c:pt idx="9">
                  <c:v>1.6442301598895703E-4</c:v>
                </c:pt>
                <c:pt idx="10">
                  <c:v>-2.2148053019627634E-2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CA-4048-9D93-E295FA42DBB7}"/>
            </c:ext>
          </c:extLst>
        </c:ser>
        <c:ser>
          <c:idx val="2"/>
          <c:order val="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39000"/>
                </a:schemeClr>
              </a:solidFill>
              <a:ln w="9525">
                <a:solidFill>
                  <a:schemeClr val="accent3">
                    <a:shade val="39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data'!$C$53:$M$53</c:f>
              <c:numCache>
                <c:formatCode>#,##0.000%\ ;[Red]\-#,##0.000%\ ;\-\ </c:formatCode>
                <c:ptCount val="11"/>
                <c:pt idx="0">
                  <c:v>-1.6373399596246729E-2</c:v>
                </c:pt>
                <c:pt idx="1">
                  <c:v>4.1834394366424554E-4</c:v>
                </c:pt>
                <c:pt idx="2">
                  <c:v>1.0556086353724625E-3</c:v>
                </c:pt>
                <c:pt idx="3">
                  <c:v>-6.8219041470252151E-5</c:v>
                </c:pt>
                <c:pt idx="4">
                  <c:v>-1.4838986624423622E-3</c:v>
                </c:pt>
                <c:pt idx="5">
                  <c:v>1.9582886988624981E-3</c:v>
                </c:pt>
                <c:pt idx="6">
                  <c:v>-1.5362920810323422E-3</c:v>
                </c:pt>
                <c:pt idx="7">
                  <c:v>2.3159750865106021E-3</c:v>
                </c:pt>
                <c:pt idx="8">
                  <c:v>-6.3501540774413279E-4</c:v>
                </c:pt>
                <c:pt idx="9">
                  <c:v>3.1183662986677962E-4</c:v>
                </c:pt>
                <c:pt idx="10">
                  <c:v>-1.4036771794659231E-2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CA-4048-9D93-E295FA42DBB7}"/>
            </c:ext>
          </c:extLst>
        </c:ser>
        <c:ser>
          <c:idx val="3"/>
          <c:order val="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2000"/>
                </a:schemeClr>
              </a:solidFill>
              <a:ln w="9525">
                <a:solidFill>
                  <a:schemeClr val="accent3">
                    <a:shade val="42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data'!$C$54:$M$54</c:f>
              <c:numCache>
                <c:formatCode>#,##0.000%\ ;[Red]\-#,##0.000%\ ;\-\ </c:formatCode>
                <c:ptCount val="11"/>
                <c:pt idx="0">
                  <c:v>-1.6137685058072893E-2</c:v>
                </c:pt>
                <c:pt idx="1">
                  <c:v>9.4770131168309124E-4</c:v>
                </c:pt>
                <c:pt idx="2">
                  <c:v>4.4249686250352749E-4</c:v>
                </c:pt>
                <c:pt idx="3">
                  <c:v>-6.7232660770133457E-5</c:v>
                </c:pt>
                <c:pt idx="4">
                  <c:v>5.400373674924297E-3</c:v>
                </c:pt>
                <c:pt idx="5">
                  <c:v>5.994949817239581E-4</c:v>
                </c:pt>
                <c:pt idx="6">
                  <c:v>1.2125312663870957E-3</c:v>
                </c:pt>
                <c:pt idx="7">
                  <c:v>1.0215984955700419E-3</c:v>
                </c:pt>
                <c:pt idx="8">
                  <c:v>4.0671889509513726E-5</c:v>
                </c:pt>
                <c:pt idx="9">
                  <c:v>1.9708204984417721E-3</c:v>
                </c:pt>
                <c:pt idx="10">
                  <c:v>-4.5692287380997287E-3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CA-4048-9D93-E295FA42DBB7}"/>
            </c:ext>
          </c:extLst>
        </c:ser>
        <c:ser>
          <c:idx val="4"/>
          <c:order val="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5000"/>
                </a:schemeClr>
              </a:solidFill>
              <a:ln w="9525">
                <a:solidFill>
                  <a:schemeClr val="accent3">
                    <a:shade val="45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data'!$C$55:$M$55</c:f>
              <c:numCache>
                <c:formatCode>#,##0.000%\ ;[Red]\-#,##0.000%\ ;\-\ </c:formatCode>
                <c:ptCount val="11"/>
                <c:pt idx="0">
                  <c:v>-1.687846075410282E-2</c:v>
                </c:pt>
                <c:pt idx="1">
                  <c:v>-8.8640875271739361E-4</c:v>
                </c:pt>
                <c:pt idx="2">
                  <c:v>-7.7383856190649247E-4</c:v>
                </c:pt>
                <c:pt idx="3">
                  <c:v>-7.0105401666298306E-5</c:v>
                </c:pt>
                <c:pt idx="4">
                  <c:v>-2.067890765938607E-3</c:v>
                </c:pt>
                <c:pt idx="5">
                  <c:v>-6.5076791495921604E-4</c:v>
                </c:pt>
                <c:pt idx="6">
                  <c:v>4.7716758690241612E-4</c:v>
                </c:pt>
                <c:pt idx="7">
                  <c:v>-1.9515024256766544E-4</c:v>
                </c:pt>
                <c:pt idx="8">
                  <c:v>-8.1614742231117532E-5</c:v>
                </c:pt>
                <c:pt idx="9">
                  <c:v>1.4015504973154957E-3</c:v>
                </c:pt>
                <c:pt idx="10">
                  <c:v>-1.9725519051871698E-2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CA-4048-9D93-E295FA42DBB7}"/>
            </c:ext>
          </c:extLst>
        </c:ser>
        <c:ser>
          <c:idx val="5"/>
          <c:order val="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9000"/>
                </a:schemeClr>
              </a:solidFill>
              <a:ln w="9525">
                <a:solidFill>
                  <a:schemeClr val="accent3">
                    <a:shade val="49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data'!$C$56:$M$56</c:f>
              <c:numCache>
                <c:formatCode>#,##0.000%\ ;[Red]\-#,##0.000%\ ;\-\ </c:formatCode>
                <c:ptCount val="11"/>
                <c:pt idx="0">
                  <c:v>-1.6400932019440595E-2</c:v>
                </c:pt>
                <c:pt idx="1">
                  <c:v>2.106635684061553E-4</c:v>
                </c:pt>
                <c:pt idx="2">
                  <c:v>1.5100574217419283E-4</c:v>
                </c:pt>
                <c:pt idx="3">
                  <c:v>-6.8257341181321429E-5</c:v>
                </c:pt>
                <c:pt idx="4">
                  <c:v>-1.8516736712224091E-3</c:v>
                </c:pt>
                <c:pt idx="5">
                  <c:v>-2.6109016542162911E-3</c:v>
                </c:pt>
                <c:pt idx="6">
                  <c:v>4.6297689548834287E-3</c:v>
                </c:pt>
                <c:pt idx="7">
                  <c:v>1.2780570369348432E-3</c:v>
                </c:pt>
                <c:pt idx="8">
                  <c:v>7.10794583305141E-5</c:v>
                </c:pt>
                <c:pt idx="9">
                  <c:v>2.0043941089773476E-3</c:v>
                </c:pt>
                <c:pt idx="10">
                  <c:v>-1.2586795816354135E-2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DCA-4048-9D93-E295FA42DBB7}"/>
            </c:ext>
          </c:extLst>
        </c:ser>
        <c:ser>
          <c:idx val="6"/>
          <c:order val="6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2000"/>
                </a:schemeClr>
              </a:solidFill>
              <a:ln w="9525">
                <a:solidFill>
                  <a:schemeClr val="accent3">
                    <a:shade val="52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data'!$C$57:$M$57</c:f>
              <c:numCache>
                <c:formatCode>#,##0.000%\ ;[Red]\-#,##0.000%\ ;\-\ </c:formatCode>
                <c:ptCount val="11"/>
                <c:pt idx="0">
                  <c:v>-1.6916661238603359E-2</c:v>
                </c:pt>
                <c:pt idx="1">
                  <c:v>-8.3963473671078148E-4</c:v>
                </c:pt>
                <c:pt idx="2">
                  <c:v>-1.2765311731615103E-3</c:v>
                </c:pt>
                <c:pt idx="3">
                  <c:v>-7.0233074987324784E-5</c:v>
                </c:pt>
                <c:pt idx="4">
                  <c:v>-2.3244522953254076E-3</c:v>
                </c:pt>
                <c:pt idx="5">
                  <c:v>-2.5614886676561532E-4</c:v>
                </c:pt>
                <c:pt idx="6">
                  <c:v>-9.0692032758976637E-4</c:v>
                </c:pt>
                <c:pt idx="7">
                  <c:v>-3.8350606634958151E-3</c:v>
                </c:pt>
                <c:pt idx="8">
                  <c:v>-2.8893207233160467E-4</c:v>
                </c:pt>
                <c:pt idx="9">
                  <c:v>2.8263443669078736E-3</c:v>
                </c:pt>
                <c:pt idx="10">
                  <c:v>-2.3888230082063311E-2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DCA-4048-9D93-E295FA42DBB7}"/>
            </c:ext>
          </c:extLst>
        </c:ser>
        <c:ser>
          <c:idx val="7"/>
          <c:order val="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5000"/>
                </a:schemeClr>
              </a:solidFill>
              <a:ln w="9525">
                <a:solidFill>
                  <a:schemeClr val="accent3">
                    <a:shade val="55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data'!$C$58:$M$58</c:f>
              <c:numCache>
                <c:formatCode>#,##0.000%\ ;[Red]\-#,##0.000%\ ;\-\ </c:formatCode>
                <c:ptCount val="11"/>
                <c:pt idx="0">
                  <c:v>-1.5492168032777087E-2</c:v>
                </c:pt>
                <c:pt idx="1">
                  <c:v>2.7595173440171372E-3</c:v>
                </c:pt>
                <c:pt idx="2">
                  <c:v>1.9113851635751411E-3</c:v>
                </c:pt>
                <c:pt idx="3">
                  <c:v>2.4995812133394857E-3</c:v>
                </c:pt>
                <c:pt idx="4">
                  <c:v>1.0219195425754224E-2</c:v>
                </c:pt>
                <c:pt idx="5">
                  <c:v>-2.3232106052211154E-3</c:v>
                </c:pt>
                <c:pt idx="6">
                  <c:v>3.0530705942946046E-3</c:v>
                </c:pt>
                <c:pt idx="7">
                  <c:v>7.4345380928375615E-4</c:v>
                </c:pt>
                <c:pt idx="8">
                  <c:v>2.168842309423491E-4</c:v>
                </c:pt>
                <c:pt idx="9">
                  <c:v>1.7621218385104331E-3</c:v>
                </c:pt>
                <c:pt idx="10">
                  <c:v>5.3498309817189282E-3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DCA-4048-9D93-E295FA42DBB7}"/>
            </c:ext>
          </c:extLst>
        </c:ser>
        <c:ser>
          <c:idx val="8"/>
          <c:order val="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8000"/>
                </a:schemeClr>
              </a:solidFill>
              <a:ln w="9525">
                <a:solidFill>
                  <a:schemeClr val="accent3">
                    <a:shade val="58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data'!$C$59:$M$59</c:f>
              <c:numCache>
                <c:formatCode>#,##0.000%\ ;[Red]\-#,##0.000%\ ;\-\ </c:formatCode>
                <c:ptCount val="11"/>
                <c:pt idx="0">
                  <c:v>-1.6180556263665324E-2</c:v>
                </c:pt>
                <c:pt idx="1">
                  <c:v>8.6355967405138401E-4</c:v>
                </c:pt>
                <c:pt idx="2">
                  <c:v>1.1728480491161042E-3</c:v>
                </c:pt>
                <c:pt idx="3">
                  <c:v>-6.7455312538378109E-5</c:v>
                </c:pt>
                <c:pt idx="4">
                  <c:v>-1.6631819017864924E-3</c:v>
                </c:pt>
                <c:pt idx="5">
                  <c:v>-8.8908820019151236E-4</c:v>
                </c:pt>
                <c:pt idx="6">
                  <c:v>-2.066811100769117E-3</c:v>
                </c:pt>
                <c:pt idx="7">
                  <c:v>2.1507318018411103E-3</c:v>
                </c:pt>
                <c:pt idx="8">
                  <c:v>4.6788521532858951E-4</c:v>
                </c:pt>
                <c:pt idx="9">
                  <c:v>4.4513461437815094E-3</c:v>
                </c:pt>
                <c:pt idx="10">
                  <c:v>-1.1760721894832127E-2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DCA-4048-9D93-E295FA42DBB7}"/>
            </c:ext>
          </c:extLst>
        </c:ser>
        <c:ser>
          <c:idx val="9"/>
          <c:order val="9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1000"/>
                </a:schemeClr>
              </a:solidFill>
              <a:ln w="9525">
                <a:solidFill>
                  <a:schemeClr val="accent3">
                    <a:shade val="61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data'!$C$60:$M$60</c:f>
              <c:numCache>
                <c:formatCode>#,##0.000%\ ;[Red]\-#,##0.000%\ ;\-\ </c:formatCode>
                <c:ptCount val="11"/>
                <c:pt idx="0">
                  <c:v>-1.6175284783340627E-2</c:v>
                </c:pt>
                <c:pt idx="1">
                  <c:v>1.0574262821486657E-3</c:v>
                </c:pt>
                <c:pt idx="2">
                  <c:v>-6.1282839311338488E-4</c:v>
                </c:pt>
                <c:pt idx="3">
                  <c:v>-6.7324268844703994E-5</c:v>
                </c:pt>
                <c:pt idx="4">
                  <c:v>5.0316299969396239E-3</c:v>
                </c:pt>
                <c:pt idx="5">
                  <c:v>-4.2950996706088151E-3</c:v>
                </c:pt>
                <c:pt idx="6">
                  <c:v>2.1284293849144209E-4</c:v>
                </c:pt>
                <c:pt idx="7">
                  <c:v>2.6212843736106439E-4</c:v>
                </c:pt>
                <c:pt idx="8">
                  <c:v>2.6173861373257612E-4</c:v>
                </c:pt>
                <c:pt idx="9">
                  <c:v>3.7381753115531824E-3</c:v>
                </c:pt>
                <c:pt idx="10">
                  <c:v>-1.0586595535680976E-2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DCA-4048-9D93-E295FA42DBB7}"/>
            </c:ext>
          </c:extLst>
        </c:ser>
        <c:ser>
          <c:idx val="10"/>
          <c:order val="1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5000"/>
                </a:schemeClr>
              </a:solidFill>
              <a:ln w="9525">
                <a:solidFill>
                  <a:schemeClr val="accent3">
                    <a:shade val="65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data'!$C$61:$M$61</c:f>
              <c:numCache>
                <c:formatCode>#,##0.000%\ ;[Red]\-#,##0.000%\ ;\-\ </c:formatCode>
                <c:ptCount val="11"/>
                <c:pt idx="0">
                  <c:v>-1.6393886910087696E-2</c:v>
                </c:pt>
                <c:pt idx="1">
                  <c:v>4.6014935927551903E-4</c:v>
                </c:pt>
                <c:pt idx="2">
                  <c:v>-7.6978381812209395E-4</c:v>
                </c:pt>
                <c:pt idx="3">
                  <c:v>-6.8182016062401374E-5</c:v>
                </c:pt>
                <c:pt idx="4">
                  <c:v>-1.8051769515987637E-3</c:v>
                </c:pt>
                <c:pt idx="5">
                  <c:v>4.8781314463242076E-4</c:v>
                </c:pt>
                <c:pt idx="6">
                  <c:v>-4.3205458192985269E-4</c:v>
                </c:pt>
                <c:pt idx="7">
                  <c:v>-7.927025893170736E-4</c:v>
                </c:pt>
                <c:pt idx="8">
                  <c:v>3.8300253426215569E-5</c:v>
                </c:pt>
                <c:pt idx="9">
                  <c:v>9.5652518197175684E-4</c:v>
                </c:pt>
                <c:pt idx="10">
                  <c:v>-1.8318998927811969E-2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DCA-4048-9D93-E295FA42DBB7}"/>
            </c:ext>
          </c:extLst>
        </c:ser>
        <c:ser>
          <c:idx val="11"/>
          <c:order val="1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8000"/>
                </a:schemeClr>
              </a:solidFill>
              <a:ln w="9525">
                <a:solidFill>
                  <a:schemeClr val="accent3">
                    <a:shade val="68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data'!$C$62:$M$62</c:f>
              <c:numCache>
                <c:formatCode>#,##0.000%\ ;[Red]\-#,##0.000%\ ;\-\ </c:formatCode>
                <c:ptCount val="11"/>
                <c:pt idx="0">
                  <c:v>-1.6771938998248137E-2</c:v>
                </c:pt>
                <c:pt idx="1">
                  <c:v>-2.571273803864127E-4</c:v>
                </c:pt>
                <c:pt idx="2">
                  <c:v>-1.5958706110190679E-3</c:v>
                </c:pt>
                <c:pt idx="3">
                  <c:v>-6.9649028447527073E-5</c:v>
                </c:pt>
                <c:pt idx="4">
                  <c:v>-2.4257894548032066E-3</c:v>
                </c:pt>
                <c:pt idx="5">
                  <c:v>2.9130697395880478E-3</c:v>
                </c:pt>
                <c:pt idx="6">
                  <c:v>-1.1156449279507541E-2</c:v>
                </c:pt>
                <c:pt idx="7">
                  <c:v>-1.1016600543656274E-4</c:v>
                </c:pt>
                <c:pt idx="8">
                  <c:v>3.8682628543318387E-4</c:v>
                </c:pt>
                <c:pt idx="9">
                  <c:v>1.3006401011601554E-3</c:v>
                </c:pt>
                <c:pt idx="10">
                  <c:v>-2.7786454631667068E-2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DCA-4048-9D93-E295FA42DBB7}"/>
            </c:ext>
          </c:extLst>
        </c:ser>
        <c:ser>
          <c:idx val="12"/>
          <c:order val="1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1000"/>
                </a:schemeClr>
              </a:solidFill>
              <a:ln w="9525">
                <a:solidFill>
                  <a:schemeClr val="accent3">
                    <a:shade val="71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data'!$C$63:$M$63</c:f>
              <c:numCache>
                <c:formatCode>#,##0.000%\ ;[Red]\-#,##0.000%\ ;\-\ </c:formatCode>
                <c:ptCount val="11"/>
                <c:pt idx="0">
                  <c:v>-1.6263788860487627E-2</c:v>
                </c:pt>
                <c:pt idx="1">
                  <c:v>6.979214151628943E-4</c:v>
                </c:pt>
                <c:pt idx="2">
                  <c:v>1.0264427811912391E-4</c:v>
                </c:pt>
                <c:pt idx="3">
                  <c:v>-6.7716871333223239E-5</c:v>
                </c:pt>
                <c:pt idx="4">
                  <c:v>-1.8836423206508579E-3</c:v>
                </c:pt>
                <c:pt idx="5">
                  <c:v>1.7862920508930902E-3</c:v>
                </c:pt>
                <c:pt idx="6">
                  <c:v>9.3297916621637444E-4</c:v>
                </c:pt>
                <c:pt idx="7">
                  <c:v>8.2414952324572077E-4</c:v>
                </c:pt>
                <c:pt idx="8">
                  <c:v>-3.0311403056537678E-4</c:v>
                </c:pt>
                <c:pt idx="9">
                  <c:v>-4.4325607605266715E-4</c:v>
                </c:pt>
                <c:pt idx="10">
                  <c:v>-1.4617531725452548E-2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DCA-4048-9D93-E295FA42DBB7}"/>
            </c:ext>
          </c:extLst>
        </c:ser>
        <c:ser>
          <c:idx val="13"/>
          <c:order val="1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4000"/>
                </a:schemeClr>
              </a:solidFill>
              <a:ln w="9525">
                <a:solidFill>
                  <a:schemeClr val="accent3">
                    <a:shade val="74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data'!$C$64:$M$64</c:f>
              <c:numCache>
                <c:formatCode>#,##0.000%\ ;[Red]\-#,##0.000%\ ;\-\ </c:formatCode>
                <c:ptCount val="11"/>
                <c:pt idx="0">
                  <c:v>-1.6871059413045675E-2</c:v>
                </c:pt>
                <c:pt idx="1">
                  <c:v>-4.1509456440480541E-4</c:v>
                </c:pt>
                <c:pt idx="2">
                  <c:v>-1.2213924538859722E-3</c:v>
                </c:pt>
                <c:pt idx="3">
                  <c:v>-7.0076238661842538E-5</c:v>
                </c:pt>
                <c:pt idx="4">
                  <c:v>-2.6223955225916917E-3</c:v>
                </c:pt>
                <c:pt idx="5">
                  <c:v>2.5673011992335404E-3</c:v>
                </c:pt>
                <c:pt idx="6">
                  <c:v>-1.2360668720329704E-2</c:v>
                </c:pt>
                <c:pt idx="7">
                  <c:v>-9.7648136165062738E-4</c:v>
                </c:pt>
                <c:pt idx="8">
                  <c:v>-2.9118538059669241E-4</c:v>
                </c:pt>
                <c:pt idx="9">
                  <c:v>1.8737093370027047E-3</c:v>
                </c:pt>
                <c:pt idx="10">
                  <c:v>-3.0387343118930765E-2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3DCA-4048-9D93-E295FA42DBB7}"/>
            </c:ext>
          </c:extLst>
        </c:ser>
        <c:ser>
          <c:idx val="14"/>
          <c:order val="1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7000"/>
                </a:schemeClr>
              </a:solidFill>
              <a:ln w="9525">
                <a:solidFill>
                  <a:schemeClr val="accent3">
                    <a:shade val="77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data'!$C$65:$M$65</c:f>
              <c:numCache>
                <c:formatCode>#,##0.000%\ ;[Red]\-#,##0.000%\ ;\-\ </c:formatCode>
                <c:ptCount val="11"/>
                <c:pt idx="0">
                  <c:v>-1.6224342299457573E-2</c:v>
                </c:pt>
                <c:pt idx="1">
                  <c:v>8.6282658279457358E-4</c:v>
                </c:pt>
                <c:pt idx="2">
                  <c:v>-2.134497791850265E-5</c:v>
                </c:pt>
                <c:pt idx="3">
                  <c:v>-6.7555567038635189E-5</c:v>
                </c:pt>
                <c:pt idx="4">
                  <c:v>-2.2018718942482529E-3</c:v>
                </c:pt>
                <c:pt idx="5">
                  <c:v>-2.8615559728671913E-3</c:v>
                </c:pt>
                <c:pt idx="6">
                  <c:v>4.9601583901655033E-3</c:v>
                </c:pt>
                <c:pt idx="7">
                  <c:v>-1.0154232276533559E-3</c:v>
                </c:pt>
                <c:pt idx="8">
                  <c:v>-1.8713087999910893E-4</c:v>
                </c:pt>
                <c:pt idx="9">
                  <c:v>6.2604908907804013E-4</c:v>
                </c:pt>
                <c:pt idx="10">
                  <c:v>-1.6130190757144502E-2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DCA-4048-9D93-E295FA42DBB7}"/>
            </c:ext>
          </c:extLst>
        </c:ser>
        <c:ser>
          <c:idx val="15"/>
          <c:order val="1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0000"/>
                </a:schemeClr>
              </a:solidFill>
              <a:ln w="9525">
                <a:solidFill>
                  <a:schemeClr val="accent3">
                    <a:shade val="80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data'!$C$66:$M$66</c:f>
              <c:numCache>
                <c:formatCode>#,##0.000%\ ;[Red]\-#,##0.000%\ ;\-\ </c:formatCode>
                <c:ptCount val="11"/>
                <c:pt idx="0">
                  <c:v>-1.6110101261952225E-2</c:v>
                </c:pt>
                <c:pt idx="1">
                  <c:v>1.0910005761632924E-3</c:v>
                </c:pt>
                <c:pt idx="2">
                  <c:v>-1.9703739957055433E-4</c:v>
                </c:pt>
                <c:pt idx="3">
                  <c:v>-6.7083889196739577E-5</c:v>
                </c:pt>
                <c:pt idx="4">
                  <c:v>-1.8322045920312613E-3</c:v>
                </c:pt>
                <c:pt idx="5">
                  <c:v>-2.6866543736658866E-4</c:v>
                </c:pt>
                <c:pt idx="6">
                  <c:v>1.7860801210594079E-3</c:v>
                </c:pt>
                <c:pt idx="7">
                  <c:v>-2.8262908060361358E-4</c:v>
                </c:pt>
                <c:pt idx="8">
                  <c:v>-2.6936530616161747E-4</c:v>
                </c:pt>
                <c:pt idx="9">
                  <c:v>2.3377875923746849E-3</c:v>
                </c:pt>
                <c:pt idx="10">
                  <c:v>-1.3812218677285215E-2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DCA-4048-9D93-E295FA42DBB7}"/>
            </c:ext>
          </c:extLst>
        </c:ser>
        <c:ser>
          <c:idx val="16"/>
          <c:order val="16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4000"/>
                </a:schemeClr>
              </a:solidFill>
              <a:ln w="9525">
                <a:solidFill>
                  <a:schemeClr val="accent3">
                    <a:shade val="84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data'!$C$67:$M$67</c:f>
              <c:numCache>
                <c:formatCode>#,##0.000%\ ;[Red]\-#,##0.000%\ ;\-\ </c:formatCode>
                <c:ptCount val="11"/>
                <c:pt idx="0">
                  <c:v>-1.6658383678882949E-2</c:v>
                </c:pt>
                <c:pt idx="1">
                  <c:v>-3.6529964508869028E-5</c:v>
                </c:pt>
                <c:pt idx="2">
                  <c:v>-1.2147059247475944E-3</c:v>
                </c:pt>
                <c:pt idx="3">
                  <c:v>-6.9217854591352435E-5</c:v>
                </c:pt>
                <c:pt idx="4">
                  <c:v>-2.3212477486151961E-3</c:v>
                </c:pt>
                <c:pt idx="5">
                  <c:v>-4.6035482335216038E-4</c:v>
                </c:pt>
                <c:pt idx="6">
                  <c:v>-6.7053173177962222E-3</c:v>
                </c:pt>
                <c:pt idx="7">
                  <c:v>1.1948427631751635E-3</c:v>
                </c:pt>
                <c:pt idx="8">
                  <c:v>-2.9145617055625905E-4</c:v>
                </c:pt>
                <c:pt idx="9">
                  <c:v>1.5818274813474975E-3</c:v>
                </c:pt>
                <c:pt idx="10">
                  <c:v>-2.4980543238527941E-2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3DCA-4048-9D93-E295FA42DBB7}"/>
            </c:ext>
          </c:extLst>
        </c:ser>
        <c:ser>
          <c:idx val="17"/>
          <c:order val="1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7000"/>
                </a:schemeClr>
              </a:solidFill>
              <a:ln w="9525">
                <a:solidFill>
                  <a:schemeClr val="accent3">
                    <a:shade val="87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data'!$C$68:$M$68</c:f>
              <c:numCache>
                <c:formatCode>#,##0.000%\ ;[Red]\-#,##0.000%\ ;\-\ </c:formatCode>
                <c:ptCount val="11"/>
                <c:pt idx="0">
                  <c:v>-1.6516840395851773E-2</c:v>
                </c:pt>
                <c:pt idx="1">
                  <c:v>-4.7355097384516043E-5</c:v>
                </c:pt>
                <c:pt idx="2">
                  <c:v>-1.3262415316039888E-3</c:v>
                </c:pt>
                <c:pt idx="3">
                  <c:v>-6.8620606817892948E-5</c:v>
                </c:pt>
                <c:pt idx="4">
                  <c:v>-2.4644101624189396E-3</c:v>
                </c:pt>
                <c:pt idx="5">
                  <c:v>7.6541234010785164E-4</c:v>
                </c:pt>
                <c:pt idx="6">
                  <c:v>-1.9927115830739028E-3</c:v>
                </c:pt>
                <c:pt idx="7">
                  <c:v>2.4472263339987421E-3</c:v>
                </c:pt>
                <c:pt idx="8">
                  <c:v>-1.7202329307630659E-4</c:v>
                </c:pt>
                <c:pt idx="9">
                  <c:v>3.0782661162674918E-3</c:v>
                </c:pt>
                <c:pt idx="10">
                  <c:v>-1.6297297879853234E-2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3DCA-4048-9D93-E295FA42DBB7}"/>
            </c:ext>
          </c:extLst>
        </c:ser>
        <c:ser>
          <c:idx val="18"/>
          <c:order val="1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0000"/>
                </a:schemeClr>
              </a:solidFill>
              <a:ln w="9525">
                <a:solidFill>
                  <a:schemeClr val="accent3">
                    <a:shade val="90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data'!$C$69:$M$69</c:f>
              <c:numCache>
                <c:formatCode>#,##0.000%\ ;[Red]\-#,##0.000%\ ;\-\ </c:formatCode>
                <c:ptCount val="11"/>
                <c:pt idx="0">
                  <c:v>-1.6459818809525184E-2</c:v>
                </c:pt>
                <c:pt idx="1">
                  <c:v>2.9376348370879768E-4</c:v>
                </c:pt>
                <c:pt idx="2">
                  <c:v>8.0656034664594589E-4</c:v>
                </c:pt>
                <c:pt idx="3">
                  <c:v>-6.8552959114009937E-5</c:v>
                </c:pt>
                <c:pt idx="4">
                  <c:v>1.6339440085766377E-3</c:v>
                </c:pt>
                <c:pt idx="5">
                  <c:v>-2.1362522130402573E-3</c:v>
                </c:pt>
                <c:pt idx="6">
                  <c:v>4.2795670942962216E-3</c:v>
                </c:pt>
                <c:pt idx="7">
                  <c:v>-5.677363715801409E-4</c:v>
                </c:pt>
                <c:pt idx="8">
                  <c:v>3.0779687535575917E-4</c:v>
                </c:pt>
                <c:pt idx="9">
                  <c:v>-1.6139218910480313E-3</c:v>
                </c:pt>
                <c:pt idx="10">
                  <c:v>-1.3524650435724261E-2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3DCA-4048-9D93-E295FA42DBB7}"/>
            </c:ext>
          </c:extLst>
        </c:ser>
        <c:ser>
          <c:idx val="19"/>
          <c:order val="19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3000"/>
                </a:schemeClr>
              </a:solidFill>
              <a:ln w="9525">
                <a:solidFill>
                  <a:schemeClr val="accent3">
                    <a:shade val="93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data'!$C$70:$M$70</c:f>
              <c:numCache>
                <c:formatCode>#,##0.000%\ ;[Red]\-#,##0.000%\ ;\-\ </c:formatCode>
                <c:ptCount val="11"/>
                <c:pt idx="0">
                  <c:v>-1.6716941526523366E-2</c:v>
                </c:pt>
                <c:pt idx="1">
                  <c:v>-2.3923461194930162E-4</c:v>
                </c:pt>
                <c:pt idx="2">
                  <c:v>-7.858232839621504E-4</c:v>
                </c:pt>
                <c:pt idx="3">
                  <c:v>-6.9476975608662173E-5</c:v>
                </c:pt>
                <c:pt idx="4">
                  <c:v>-2.7272402878677493E-3</c:v>
                </c:pt>
                <c:pt idx="5">
                  <c:v>-1.5120482738113505E-3</c:v>
                </c:pt>
                <c:pt idx="6">
                  <c:v>-2.0977677891642621E-3</c:v>
                </c:pt>
                <c:pt idx="7">
                  <c:v>-9.3621395165222054E-4</c:v>
                </c:pt>
                <c:pt idx="8">
                  <c:v>-9.6670752441463392E-5</c:v>
                </c:pt>
                <c:pt idx="9">
                  <c:v>-4.8116507737527847E-4</c:v>
                </c:pt>
                <c:pt idx="10">
                  <c:v>-2.5662582530355804E-2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3DCA-4048-9D93-E295FA42DBB7}"/>
            </c:ext>
          </c:extLst>
        </c:ser>
        <c:ser>
          <c:idx val="20"/>
          <c:order val="2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6000"/>
                </a:schemeClr>
              </a:solidFill>
              <a:ln w="9525">
                <a:solidFill>
                  <a:schemeClr val="accent3">
                    <a:shade val="96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data'!$C$71:$M$71</c:f>
              <c:numCache>
                <c:formatCode>#,##0.000%\ ;[Red]\-#,##0.000%\ ;\-\ </c:formatCode>
                <c:ptCount val="11"/>
                <c:pt idx="0">
                  <c:v>-1.6492330703941738E-2</c:v>
                </c:pt>
                <c:pt idx="1">
                  <c:v>6.4964202510653379E-4</c:v>
                </c:pt>
                <c:pt idx="2">
                  <c:v>-1.1550899893315592E-3</c:v>
                </c:pt>
                <c:pt idx="3">
                  <c:v>-6.8578147981890325E-5</c:v>
                </c:pt>
                <c:pt idx="4">
                  <c:v>-1.8905273958358393E-3</c:v>
                </c:pt>
                <c:pt idx="5">
                  <c:v>2.3379349287160345E-3</c:v>
                </c:pt>
                <c:pt idx="6">
                  <c:v>-1.1809452792624908E-2</c:v>
                </c:pt>
                <c:pt idx="7">
                  <c:v>-2.6023361244453813E-4</c:v>
                </c:pt>
                <c:pt idx="8">
                  <c:v>-2.8711974992678968E-4</c:v>
                </c:pt>
                <c:pt idx="9">
                  <c:v>1.2166047373841637E-3</c:v>
                </c:pt>
                <c:pt idx="10">
                  <c:v>-2.775915070088053E-2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3DCA-4048-9D93-E295FA42DBB7}"/>
            </c:ext>
          </c:extLst>
        </c:ser>
        <c:ser>
          <c:idx val="21"/>
          <c:order val="2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data'!$C$72:$M$72</c:f>
              <c:numCache>
                <c:formatCode>#,##0.000%\ ;[Red]\-#,##0.000%\ ;\-\ </c:formatCode>
                <c:ptCount val="11"/>
                <c:pt idx="0">
                  <c:v>-1.5928587867365951E-2</c:v>
                </c:pt>
                <c:pt idx="1">
                  <c:v>1.3203311239379234E-3</c:v>
                </c:pt>
                <c:pt idx="2">
                  <c:v>2.3577697378490692E-3</c:v>
                </c:pt>
                <c:pt idx="3">
                  <c:v>-6.6519584374868934E-5</c:v>
                </c:pt>
                <c:pt idx="4">
                  <c:v>6.7477133803240941E-3</c:v>
                </c:pt>
                <c:pt idx="5">
                  <c:v>-7.363688545635183E-4</c:v>
                </c:pt>
                <c:pt idx="6">
                  <c:v>1.2395036074703825E-2</c:v>
                </c:pt>
                <c:pt idx="7">
                  <c:v>1.945426377718551E-4</c:v>
                </c:pt>
                <c:pt idx="8">
                  <c:v>1.7256259401128293E-3</c:v>
                </c:pt>
                <c:pt idx="9">
                  <c:v>-4.477729689079224E-3</c:v>
                </c:pt>
                <c:pt idx="10">
                  <c:v>3.5318128993160336E-3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3DCA-4048-9D93-E295FA42DBB7}"/>
            </c:ext>
          </c:extLst>
        </c:ser>
        <c:ser>
          <c:idx val="22"/>
          <c:order val="2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7000"/>
                </a:schemeClr>
              </a:solidFill>
              <a:ln w="9525">
                <a:solidFill>
                  <a:schemeClr val="accent3">
                    <a:tint val="97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data'!$C$73:$M$73</c:f>
              <c:numCache>
                <c:formatCode>#,##0.000%\ ;[Red]\-#,##0.000%\ ;\-\ </c:formatCode>
                <c:ptCount val="11"/>
                <c:pt idx="0">
                  <c:v>-1.7157814471547406E-2</c:v>
                </c:pt>
                <c:pt idx="1">
                  <c:v>-9.4327167008250168E-3</c:v>
                </c:pt>
                <c:pt idx="2">
                  <c:v>1.6313869112596358E-3</c:v>
                </c:pt>
                <c:pt idx="3">
                  <c:v>-7.0846643627220374E-5</c:v>
                </c:pt>
                <c:pt idx="4">
                  <c:v>-1.8283266281211574E-3</c:v>
                </c:pt>
                <c:pt idx="5">
                  <c:v>-3.9432983661824572E-4</c:v>
                </c:pt>
                <c:pt idx="6">
                  <c:v>9.1349393077331253E-3</c:v>
                </c:pt>
                <c:pt idx="7">
                  <c:v>1.0794908251399171E-4</c:v>
                </c:pt>
                <c:pt idx="8">
                  <c:v>3.5634761746061727E-5</c:v>
                </c:pt>
                <c:pt idx="9">
                  <c:v>-4.3634795130373938E-3</c:v>
                </c:pt>
                <c:pt idx="10">
                  <c:v>-2.2337603730523625E-2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3DCA-4048-9D93-E295FA42DBB7}"/>
            </c:ext>
          </c:extLst>
        </c:ser>
        <c:ser>
          <c:idx val="23"/>
          <c:order val="2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4000"/>
                </a:schemeClr>
              </a:solidFill>
              <a:ln w="9525">
                <a:solidFill>
                  <a:schemeClr val="accent3">
                    <a:tint val="94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data'!$C$74:$M$74</c:f>
              <c:numCache>
                <c:formatCode>#,##0.000%\ ;[Red]\-#,##0.000%\ ;\-\ </c:formatCode>
                <c:ptCount val="11"/>
                <c:pt idx="0">
                  <c:v>-1.6779506421803259E-2</c:v>
                </c:pt>
                <c:pt idx="1">
                  <c:v>-8.6977967796975086E-4</c:v>
                </c:pt>
                <c:pt idx="2">
                  <c:v>5.3064061479535241E-4</c:v>
                </c:pt>
                <c:pt idx="3">
                  <c:v>-6.9784280665174947E-5</c:v>
                </c:pt>
                <c:pt idx="4">
                  <c:v>8.9505414030255359E-4</c:v>
                </c:pt>
                <c:pt idx="5">
                  <c:v>1.6380587650055567E-3</c:v>
                </c:pt>
                <c:pt idx="6">
                  <c:v>1.0073592801797426E-2</c:v>
                </c:pt>
                <c:pt idx="7">
                  <c:v>4.9902822098468747E-4</c:v>
                </c:pt>
                <c:pt idx="8">
                  <c:v>-3.2867642044087653E-4</c:v>
                </c:pt>
                <c:pt idx="9">
                  <c:v>-5.1818109580579197E-3</c:v>
                </c:pt>
                <c:pt idx="10">
                  <c:v>-9.5931832160514041E-3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3DCA-4048-9D93-E295FA42DBB7}"/>
            </c:ext>
          </c:extLst>
        </c:ser>
        <c:ser>
          <c:idx val="24"/>
          <c:order val="2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1000"/>
                </a:schemeClr>
              </a:solidFill>
              <a:ln w="9525">
                <a:solidFill>
                  <a:schemeClr val="accent3">
                    <a:tint val="91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data'!$C$75:$M$75</c:f>
              <c:numCache>
                <c:formatCode>#,##0.000%\ ;[Red]\-#,##0.000%\ ;\-\ </c:formatCode>
                <c:ptCount val="11"/>
                <c:pt idx="0">
                  <c:v>-1.6054901030306268E-2</c:v>
                </c:pt>
                <c:pt idx="1">
                  <c:v>1.3203970623483219E-3</c:v>
                </c:pt>
                <c:pt idx="2">
                  <c:v>1.5966928824413529E-3</c:v>
                </c:pt>
                <c:pt idx="3">
                  <c:v>-6.6992918562380765E-5</c:v>
                </c:pt>
                <c:pt idx="4">
                  <c:v>5.2417154740508343E-3</c:v>
                </c:pt>
                <c:pt idx="5">
                  <c:v>-2.5992402790523395E-3</c:v>
                </c:pt>
                <c:pt idx="6">
                  <c:v>7.9186351628366403E-3</c:v>
                </c:pt>
                <c:pt idx="7">
                  <c:v>1.5608162522292579E-3</c:v>
                </c:pt>
                <c:pt idx="8">
                  <c:v>-2.2411086958873394E-4</c:v>
                </c:pt>
                <c:pt idx="9">
                  <c:v>-5.0776277270324632E-3</c:v>
                </c:pt>
                <c:pt idx="10">
                  <c:v>-6.384615990635778E-3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3DCA-4048-9D93-E295FA42DBB7}"/>
            </c:ext>
          </c:extLst>
        </c:ser>
        <c:ser>
          <c:idx val="25"/>
          <c:order val="2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8000"/>
                </a:schemeClr>
              </a:solidFill>
              <a:ln w="9525">
                <a:solidFill>
                  <a:schemeClr val="accent3">
                    <a:tint val="88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data'!$C$76:$M$76</c:f>
              <c:numCache>
                <c:formatCode>#,##0.000%\ ;[Red]\-#,##0.000%\ ;\-\ </c:formatCode>
                <c:ptCount val="11"/>
                <c:pt idx="0">
                  <c:v>-1.6431323240428508E-2</c:v>
                </c:pt>
                <c:pt idx="1">
                  <c:v>4.947982381260374E-4</c:v>
                </c:pt>
                <c:pt idx="2">
                  <c:v>-5.2215725502635646E-4</c:v>
                </c:pt>
                <c:pt idx="3">
                  <c:v>-6.8357110828198842E-5</c:v>
                </c:pt>
                <c:pt idx="4">
                  <c:v>-2.1149816303575042E-3</c:v>
                </c:pt>
                <c:pt idx="5">
                  <c:v>2.5324672374552604E-3</c:v>
                </c:pt>
                <c:pt idx="6">
                  <c:v>-2.9145762936452213E-3</c:v>
                </c:pt>
                <c:pt idx="7">
                  <c:v>-2.3500722204183866E-4</c:v>
                </c:pt>
                <c:pt idx="8">
                  <c:v>-6.0300039674610062E-5</c:v>
                </c:pt>
                <c:pt idx="9">
                  <c:v>-2.2353034038383734E-3</c:v>
                </c:pt>
                <c:pt idx="10">
                  <c:v>-2.1554740720259313E-2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3DCA-4048-9D93-E295FA42DBB7}"/>
            </c:ext>
          </c:extLst>
        </c:ser>
        <c:ser>
          <c:idx val="26"/>
          <c:order val="26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5000"/>
                </a:schemeClr>
              </a:solidFill>
              <a:ln w="9525">
                <a:solidFill>
                  <a:schemeClr val="accent3">
                    <a:tint val="85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data'!$C$77:$M$77</c:f>
              <c:numCache>
                <c:formatCode>#,##0.000%\ ;[Red]\-#,##0.000%\ ;\-\ </c:formatCode>
                <c:ptCount val="11"/>
                <c:pt idx="0">
                  <c:v>-1.6524856016213896E-2</c:v>
                </c:pt>
                <c:pt idx="1">
                  <c:v>4.4602370022306381E-4</c:v>
                </c:pt>
                <c:pt idx="2">
                  <c:v>-1.0204138969975851E-3</c:v>
                </c:pt>
                <c:pt idx="3">
                  <c:v>-6.8708736806089021E-5</c:v>
                </c:pt>
                <c:pt idx="4">
                  <c:v>-2.3374853399132922E-3</c:v>
                </c:pt>
                <c:pt idx="5">
                  <c:v>-1.6962476028439255E-3</c:v>
                </c:pt>
                <c:pt idx="6">
                  <c:v>-3.4082879229184737E-3</c:v>
                </c:pt>
                <c:pt idx="7">
                  <c:v>-1.8106463875211531E-4</c:v>
                </c:pt>
                <c:pt idx="8">
                  <c:v>3.2992213606208853E-4</c:v>
                </c:pt>
                <c:pt idx="9">
                  <c:v>-2.322122979279917E-3</c:v>
                </c:pt>
                <c:pt idx="10">
                  <c:v>-2.6783241297440141E-2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3DCA-4048-9D93-E295FA42DBB7}"/>
            </c:ext>
          </c:extLst>
        </c:ser>
        <c:ser>
          <c:idx val="27"/>
          <c:order val="2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1000"/>
                </a:schemeClr>
              </a:solidFill>
              <a:ln w="9525">
                <a:solidFill>
                  <a:schemeClr val="accent3">
                    <a:tint val="81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data'!$C$78:$M$78</c:f>
              <c:numCache>
                <c:formatCode>#,##0.000%\ ;[Red]\-#,##0.000%\ ;\-\ </c:formatCode>
                <c:ptCount val="11"/>
                <c:pt idx="0">
                  <c:v>-1.7293462632405276E-2</c:v>
                </c:pt>
                <c:pt idx="1">
                  <c:v>-1.9943357328979783E-3</c:v>
                </c:pt>
                <c:pt idx="2">
                  <c:v>-1.4086493867717653E-3</c:v>
                </c:pt>
                <c:pt idx="3">
                  <c:v>-7.171246931725328E-5</c:v>
                </c:pt>
                <c:pt idx="4">
                  <c:v>-2.4636364734806904E-3</c:v>
                </c:pt>
                <c:pt idx="5">
                  <c:v>2.2518115819942786E-3</c:v>
                </c:pt>
                <c:pt idx="6">
                  <c:v>-4.0902013450183627E-3</c:v>
                </c:pt>
                <c:pt idx="7">
                  <c:v>-2.0868899896719917E-4</c:v>
                </c:pt>
                <c:pt idx="8">
                  <c:v>-3.2066367581395916E-4</c:v>
                </c:pt>
                <c:pt idx="9">
                  <c:v>2.8125488271861787E-3</c:v>
                </c:pt>
                <c:pt idx="10">
                  <c:v>-2.2786990305492028E-2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3DCA-4048-9D93-E295FA42DBB7}"/>
            </c:ext>
          </c:extLst>
        </c:ser>
        <c:ser>
          <c:idx val="28"/>
          <c:order val="2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8000"/>
                </a:schemeClr>
              </a:solidFill>
              <a:ln w="9525">
                <a:solidFill>
                  <a:schemeClr val="accent3">
                    <a:tint val="78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data'!$C$79:$M$79</c:f>
              <c:numCache>
                <c:formatCode>#,##0.000%\ ;[Red]\-#,##0.000%\ ;\-\ </c:formatCode>
                <c:ptCount val="11"/>
                <c:pt idx="0">
                  <c:v>-1.6058410125126987E-2</c:v>
                </c:pt>
                <c:pt idx="1">
                  <c:v>1.4226562676317167E-3</c:v>
                </c:pt>
                <c:pt idx="2">
                  <c:v>-7.6005711134208287E-4</c:v>
                </c:pt>
                <c:pt idx="3">
                  <c:v>-6.6852980169507248E-5</c:v>
                </c:pt>
                <c:pt idx="4">
                  <c:v>5.0473307970022585E-3</c:v>
                </c:pt>
                <c:pt idx="5">
                  <c:v>-2.1488912063148957E-3</c:v>
                </c:pt>
                <c:pt idx="6">
                  <c:v>4.9362807310715517E-3</c:v>
                </c:pt>
                <c:pt idx="7">
                  <c:v>-4.9625346108905788E-4</c:v>
                </c:pt>
                <c:pt idx="8">
                  <c:v>-1.9036428874064093E-4</c:v>
                </c:pt>
                <c:pt idx="9">
                  <c:v>-2.6783313126446107E-3</c:v>
                </c:pt>
                <c:pt idx="10">
                  <c:v>-1.0992892689722256E-2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3DCA-4048-9D93-E295FA42DBB7}"/>
            </c:ext>
          </c:extLst>
        </c:ser>
        <c:ser>
          <c:idx val="29"/>
          <c:order val="29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5000"/>
                </a:schemeClr>
              </a:solidFill>
              <a:ln w="9525">
                <a:solidFill>
                  <a:schemeClr val="accent3">
                    <a:tint val="75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data'!$C$80:$M$80</c:f>
              <c:numCache>
                <c:formatCode>#,##0.000%\ ;[Red]\-#,##0.000%\ ;\-\ </c:formatCode>
                <c:ptCount val="11"/>
                <c:pt idx="0">
                  <c:v>-1.6442922759398182E-2</c:v>
                </c:pt>
                <c:pt idx="1">
                  <c:v>5.6136575015386381E-4</c:v>
                </c:pt>
                <c:pt idx="2">
                  <c:v>2.5042521253946237E-3</c:v>
                </c:pt>
                <c:pt idx="3">
                  <c:v>-6.8617380563074093E-5</c:v>
                </c:pt>
                <c:pt idx="4">
                  <c:v>-2.2406974962667636E-3</c:v>
                </c:pt>
                <c:pt idx="5">
                  <c:v>1.6217167451848535E-4</c:v>
                </c:pt>
                <c:pt idx="6">
                  <c:v>-2.6982041761590692E-3</c:v>
                </c:pt>
                <c:pt idx="7">
                  <c:v>-1.220174407950414E-3</c:v>
                </c:pt>
                <c:pt idx="8">
                  <c:v>3.4867466174082207E-4</c:v>
                </c:pt>
                <c:pt idx="9">
                  <c:v>-1.5100542393337024E-3</c:v>
                </c:pt>
                <c:pt idx="10">
                  <c:v>-2.060420624786341E-2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3DCA-4048-9D93-E295FA42DBB7}"/>
            </c:ext>
          </c:extLst>
        </c:ser>
        <c:ser>
          <c:idx val="30"/>
          <c:order val="3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2000"/>
                </a:schemeClr>
              </a:solidFill>
              <a:ln w="9525">
                <a:solidFill>
                  <a:schemeClr val="accent3">
                    <a:tint val="72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data'!$C$81:$M$81</c:f>
              <c:numCache>
                <c:formatCode>#,##0.000%\ ;[Red]\-#,##0.000%\ ;\-\ </c:formatCode>
                <c:ptCount val="11"/>
                <c:pt idx="0">
                  <c:v>-1.6044720915213251E-2</c:v>
                </c:pt>
                <c:pt idx="1">
                  <c:v>9.662121307856264E-4</c:v>
                </c:pt>
                <c:pt idx="2">
                  <c:v>1.0816445253669649E-4</c:v>
                </c:pt>
                <c:pt idx="3">
                  <c:v>-6.6824255016140199E-5</c:v>
                </c:pt>
                <c:pt idx="4">
                  <c:v>-1.8563413032228748E-3</c:v>
                </c:pt>
                <c:pt idx="5">
                  <c:v>4.6730151261353825E-4</c:v>
                </c:pt>
                <c:pt idx="6">
                  <c:v>4.522089574756083E-3</c:v>
                </c:pt>
                <c:pt idx="7">
                  <c:v>1.4903081862642775E-3</c:v>
                </c:pt>
                <c:pt idx="8">
                  <c:v>4.5091547685549571E-4</c:v>
                </c:pt>
                <c:pt idx="9">
                  <c:v>2.9857064260468968E-3</c:v>
                </c:pt>
                <c:pt idx="10">
                  <c:v>-6.9771887135936517E-3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3DCA-4048-9D93-E295FA42DBB7}"/>
            </c:ext>
          </c:extLst>
        </c:ser>
        <c:ser>
          <c:idx val="31"/>
          <c:order val="3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69000"/>
                </a:schemeClr>
              </a:solidFill>
              <a:ln w="9525">
                <a:solidFill>
                  <a:schemeClr val="accent3">
                    <a:tint val="69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data'!$C$82:$M$82</c:f>
              <c:numCache>
                <c:formatCode>#,##0.000%\ ;[Red]\-#,##0.000%\ ;\-\ </c:formatCode>
                <c:ptCount val="11"/>
                <c:pt idx="0">
                  <c:v>-1.6585503119870282E-2</c:v>
                </c:pt>
                <c:pt idx="1">
                  <c:v>1.3741629685415369E-4</c:v>
                </c:pt>
                <c:pt idx="2">
                  <c:v>-1.0274791194961885E-3</c:v>
                </c:pt>
                <c:pt idx="3">
                  <c:v>-6.8939407814605502E-5</c:v>
                </c:pt>
                <c:pt idx="4">
                  <c:v>-2.4269489765715857E-3</c:v>
                </c:pt>
                <c:pt idx="5">
                  <c:v>3.6235218135145519E-3</c:v>
                </c:pt>
                <c:pt idx="6">
                  <c:v>-1.4007947707923352E-2</c:v>
                </c:pt>
                <c:pt idx="7">
                  <c:v>-1.650736106734163E-3</c:v>
                </c:pt>
                <c:pt idx="8">
                  <c:v>-1.7241006447454854E-4</c:v>
                </c:pt>
                <c:pt idx="9">
                  <c:v>8.0798944576118137E-3</c:v>
                </c:pt>
                <c:pt idx="10">
                  <c:v>-2.4099131934904205E-2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3DCA-4048-9D93-E295FA42DBB7}"/>
            </c:ext>
          </c:extLst>
        </c:ser>
        <c:ser>
          <c:idx val="32"/>
          <c:order val="3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65000"/>
                </a:schemeClr>
              </a:solidFill>
              <a:ln w="9525">
                <a:solidFill>
                  <a:schemeClr val="accent3">
                    <a:tint val="65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data'!$C$83:$M$83</c:f>
              <c:numCache>
                <c:formatCode>#,##0.000%\ ;[Red]\-#,##0.000%\ ;\-\ </c:formatCode>
                <c:ptCount val="11"/>
                <c:pt idx="0">
                  <c:v>-1.7130136709531119E-2</c:v>
                </c:pt>
                <c:pt idx="1">
                  <c:v>-1.2323637156717027E-3</c:v>
                </c:pt>
                <c:pt idx="2">
                  <c:v>-1.0300165714074438E-3</c:v>
                </c:pt>
                <c:pt idx="3">
                  <c:v>-7.1111171299653719E-5</c:v>
                </c:pt>
                <c:pt idx="4">
                  <c:v>-2.3186543097695189E-3</c:v>
                </c:pt>
                <c:pt idx="5">
                  <c:v>4.7318658325197216E-3</c:v>
                </c:pt>
                <c:pt idx="6">
                  <c:v>-1.3690917655850621E-2</c:v>
                </c:pt>
                <c:pt idx="7">
                  <c:v>-3.6188660003522166E-4</c:v>
                </c:pt>
                <c:pt idx="8">
                  <c:v>-2.5863720135999024E-4</c:v>
                </c:pt>
                <c:pt idx="9">
                  <c:v>2.8228462741770599E-3</c:v>
                </c:pt>
                <c:pt idx="10">
                  <c:v>-2.8539011828228489E-2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3DCA-4048-9D93-E295FA42DBB7}"/>
            </c:ext>
          </c:extLst>
        </c:ser>
        <c:ser>
          <c:idx val="33"/>
          <c:order val="33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62000"/>
                </a:schemeClr>
              </a:solidFill>
              <a:ln w="9525">
                <a:solidFill>
                  <a:schemeClr val="accent3">
                    <a:tint val="62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data'!$C$84:$M$84</c:f>
              <c:numCache>
                <c:formatCode>#,##0.000%\ ;[Red]\-#,##0.000%\ ;\-\ </c:formatCode>
                <c:ptCount val="11"/>
                <c:pt idx="0">
                  <c:v>-1.6785858395618636E-2</c:v>
                </c:pt>
                <c:pt idx="1">
                  <c:v>-2.8083004767109898E-4</c:v>
                </c:pt>
                <c:pt idx="2">
                  <c:v>-9.4018715467236724E-4</c:v>
                </c:pt>
                <c:pt idx="3">
                  <c:v>-6.9750257114309377E-5</c:v>
                </c:pt>
                <c:pt idx="4">
                  <c:v>-1.800039905468287E-3</c:v>
                </c:pt>
                <c:pt idx="5">
                  <c:v>6.2135574138055816E-3</c:v>
                </c:pt>
                <c:pt idx="6">
                  <c:v>-1.0928047109831862E-2</c:v>
                </c:pt>
                <c:pt idx="7">
                  <c:v>1.4688194895429163E-4</c:v>
                </c:pt>
                <c:pt idx="8">
                  <c:v>-2.9536455317957788E-4</c:v>
                </c:pt>
                <c:pt idx="9">
                  <c:v>-2.1320381523783904E-3</c:v>
                </c:pt>
                <c:pt idx="10">
                  <c:v>-2.6871676213174656E-2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3DCA-4048-9D93-E295FA42DBB7}"/>
            </c:ext>
          </c:extLst>
        </c:ser>
        <c:ser>
          <c:idx val="34"/>
          <c:order val="34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59000"/>
                </a:schemeClr>
              </a:solidFill>
              <a:ln w="9525">
                <a:solidFill>
                  <a:schemeClr val="accent3">
                    <a:tint val="59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data'!$C$85:$M$85</c:f>
              <c:numCache>
                <c:formatCode>#,##0.000%\ ;[Red]\-#,##0.000%\ ;\-\ </c:formatCode>
                <c:ptCount val="11"/>
                <c:pt idx="0">
                  <c:v>-1.6516462448935121E-2</c:v>
                </c:pt>
                <c:pt idx="1">
                  <c:v>5.9426476867163736E-4</c:v>
                </c:pt>
                <c:pt idx="2">
                  <c:v>-5.4572147651521519E-4</c:v>
                </c:pt>
                <c:pt idx="3">
                  <c:v>-6.8716517023004187E-5</c:v>
                </c:pt>
                <c:pt idx="4">
                  <c:v>-2.2528042700156181E-3</c:v>
                </c:pt>
                <c:pt idx="5">
                  <c:v>-1.4790426211952479E-4</c:v>
                </c:pt>
                <c:pt idx="6">
                  <c:v>-6.4368510756237507E-3</c:v>
                </c:pt>
                <c:pt idx="7">
                  <c:v>-4.6814213129986459E-4</c:v>
                </c:pt>
                <c:pt idx="8">
                  <c:v>-1.9267853002613577E-4</c:v>
                </c:pt>
                <c:pt idx="9">
                  <c:v>-2.7729114725748572E-3</c:v>
                </c:pt>
                <c:pt idx="10">
                  <c:v>-2.8807927415461454E-2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3DCA-4048-9D93-E295FA42DBB7}"/>
            </c:ext>
          </c:extLst>
        </c:ser>
        <c:ser>
          <c:idx val="35"/>
          <c:order val="35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56000"/>
                </a:schemeClr>
              </a:solidFill>
              <a:ln w="9525">
                <a:solidFill>
                  <a:schemeClr val="accent3">
                    <a:tint val="56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data'!$C$86:$M$86</c:f>
              <c:numCache>
                <c:formatCode>#,##0.000%\ ;[Red]\-#,##0.000%\ ;\-\ </c:formatCode>
                <c:ptCount val="11"/>
                <c:pt idx="0">
                  <c:v>-1.6816671122720228E-2</c:v>
                </c:pt>
                <c:pt idx="1">
                  <c:v>-1.7446440425561427E-4</c:v>
                </c:pt>
                <c:pt idx="2">
                  <c:v>-8.8914591337196924E-4</c:v>
                </c:pt>
                <c:pt idx="3">
                  <c:v>-6.9889236513409614E-5</c:v>
                </c:pt>
                <c:pt idx="4">
                  <c:v>-2.3312120045517748E-3</c:v>
                </c:pt>
                <c:pt idx="5">
                  <c:v>2.6335169929252444E-3</c:v>
                </c:pt>
                <c:pt idx="6">
                  <c:v>-1.1884461635093047E-2</c:v>
                </c:pt>
                <c:pt idx="7">
                  <c:v>-1.2025904374719509E-3</c:v>
                </c:pt>
                <c:pt idx="8">
                  <c:v>-3.4829969453209486E-4</c:v>
                </c:pt>
                <c:pt idx="9">
                  <c:v>-4.2091081103001748E-4</c:v>
                </c:pt>
                <c:pt idx="10">
                  <c:v>-3.1504128266614861E-2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3DCA-4048-9D93-E295FA42DBB7}"/>
            </c:ext>
          </c:extLst>
        </c:ser>
        <c:ser>
          <c:idx val="36"/>
          <c:order val="36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53000"/>
                </a:schemeClr>
              </a:solidFill>
              <a:ln w="9525">
                <a:solidFill>
                  <a:schemeClr val="accent3">
                    <a:tint val="53000"/>
                  </a:schemeClr>
                </a:solidFill>
              </a:ln>
              <a:effectLst/>
            </c:spPr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data'!$C$87:$M$87</c:f>
              <c:numCache>
                <c:formatCode>#,##0.000%\ ;[Red]\-#,##0.000%\ ;\-\ 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3DCA-4048-9D93-E295FA42DBB7}"/>
            </c:ext>
          </c:extLst>
        </c:ser>
        <c:ser>
          <c:idx val="37"/>
          <c:order val="37"/>
          <c:spPr>
            <a:ln w="25400" cap="rnd">
              <a:noFill/>
              <a:round/>
            </a:ln>
            <a:effectLst/>
          </c:spPr>
          <c:marker>
            <c:symbol val="circle"/>
            <c:size val="11"/>
            <c:spPr>
              <a:solidFill>
                <a:schemeClr val="tx1"/>
              </a:solidFill>
              <a:ln w="9525">
                <a:solidFill>
                  <a:schemeClr val="bg1">
                    <a:lumMod val="85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11"/>
              <c:spPr>
                <a:solidFill>
                  <a:schemeClr val="tx1"/>
                </a:solidFill>
                <a:ln w="9525">
                  <a:solidFill>
                    <a:schemeClr val="bg1">
                      <a:lumMod val="85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E64C-4C83-A095-A6657AF1AAB0}"/>
              </c:ext>
            </c:extLst>
          </c:dPt>
          <c:dPt>
            <c:idx val="1"/>
            <c:marker>
              <c:symbol val="circle"/>
              <c:size val="11"/>
              <c:spPr>
                <a:solidFill>
                  <a:schemeClr val="tx1"/>
                </a:solidFill>
                <a:ln w="9525">
                  <a:solidFill>
                    <a:schemeClr val="bg1">
                      <a:lumMod val="85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E64C-4C83-A095-A6657AF1AAB0}"/>
              </c:ext>
            </c:extLst>
          </c:dPt>
          <c:dPt>
            <c:idx val="2"/>
            <c:marker>
              <c:symbol val="circle"/>
              <c:size val="11"/>
              <c:spPr>
                <a:solidFill>
                  <a:schemeClr val="tx1"/>
                </a:solidFill>
                <a:ln w="9525">
                  <a:solidFill>
                    <a:schemeClr val="bg1">
                      <a:lumMod val="85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E64C-4C83-A095-A6657AF1AAB0}"/>
              </c:ext>
            </c:extLst>
          </c:dPt>
          <c:dPt>
            <c:idx val="3"/>
            <c:marker>
              <c:symbol val="circle"/>
              <c:size val="11"/>
              <c:spPr>
                <a:solidFill>
                  <a:schemeClr val="tx1"/>
                </a:solidFill>
                <a:ln w="9525">
                  <a:solidFill>
                    <a:schemeClr val="bg1">
                      <a:lumMod val="85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E64C-4C83-A095-A6657AF1AAB0}"/>
              </c:ext>
            </c:extLst>
          </c:dPt>
          <c:dPt>
            <c:idx val="4"/>
            <c:marker>
              <c:symbol val="circle"/>
              <c:size val="11"/>
              <c:spPr>
                <a:solidFill>
                  <a:schemeClr val="tx1"/>
                </a:solidFill>
                <a:ln w="9525">
                  <a:solidFill>
                    <a:schemeClr val="bg1">
                      <a:lumMod val="85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E64C-4C83-A095-A6657AF1AAB0}"/>
              </c:ext>
            </c:extLst>
          </c:dPt>
          <c:dPt>
            <c:idx val="10"/>
            <c:marker>
              <c:symbol val="circle"/>
              <c:size val="11"/>
              <c:spPr>
                <a:solidFill>
                  <a:srgbClr val="F08C00"/>
                </a:solidFill>
                <a:ln w="9525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E64C-4C83-A095-A6657AF1AAB0}"/>
              </c:ext>
            </c:extLst>
          </c:dPt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data'!$C$88:$M$88</c:f>
              <c:numCache>
                <c:formatCode>#,##0.000%\ ;[Red]\-#,##0.000%\ ;\-\ </c:formatCode>
                <c:ptCount val="11"/>
                <c:pt idx="0">
                  <c:v>-1.6442922759398182E-2</c:v>
                </c:pt>
                <c:pt idx="1">
                  <c:v>5.6136575015386381E-4</c:v>
                </c:pt>
                <c:pt idx="2">
                  <c:v>2.5042521253946237E-3</c:v>
                </c:pt>
                <c:pt idx="3">
                  <c:v>-6.8617380563074093E-5</c:v>
                </c:pt>
                <c:pt idx="4">
                  <c:v>-2.2406974962667636E-3</c:v>
                </c:pt>
                <c:pt idx="5">
                  <c:v>1.6217167451848535E-4</c:v>
                </c:pt>
                <c:pt idx="6">
                  <c:v>-2.6982041761590692E-3</c:v>
                </c:pt>
                <c:pt idx="7">
                  <c:v>-1.220174407950414E-3</c:v>
                </c:pt>
                <c:pt idx="8">
                  <c:v>3.4867466174082207E-4</c:v>
                </c:pt>
                <c:pt idx="9">
                  <c:v>-1.5100542393337024E-3</c:v>
                </c:pt>
                <c:pt idx="10">
                  <c:v>-2.060420624786341E-2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3DCA-4048-9D93-E295FA42DBB7}"/>
            </c:ext>
          </c:extLst>
        </c:ser>
        <c:ser>
          <c:idx val="38"/>
          <c:order val="38"/>
          <c:spPr>
            <a:ln w="31750" cap="rnd">
              <a:solidFill>
                <a:srgbClr val="F08C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'graph data'!$C$50:$M$50</c:f>
              <c:strCache>
                <c:ptCount val="11"/>
                <c:pt idx="0">
                  <c:v>Quantum</c:v>
                </c:pt>
                <c:pt idx="1">
                  <c:v>ERF</c:v>
                </c:pt>
                <c:pt idx="2">
                  <c:v>SDF</c:v>
                </c:pt>
                <c:pt idx="3">
                  <c:v>Deficit</c:v>
                </c:pt>
                <c:pt idx="4">
                  <c:v>Other adj</c:v>
                </c:pt>
                <c:pt idx="5">
                  <c:v>PopShare</c:v>
                </c:pt>
                <c:pt idx="6">
                  <c:v>ExpWt</c:v>
                </c:pt>
                <c:pt idx="7">
                  <c:v>HI data</c:v>
                </c:pt>
                <c:pt idx="8">
                  <c:v>PFI adj</c:v>
                </c:pt>
                <c:pt idx="9">
                  <c:v>Other mod</c:v>
                </c:pt>
                <c:pt idx="10">
                  <c:v>Combined change in  DfT</c:v>
                </c:pt>
              </c:strCache>
            </c:strRef>
          </c:cat>
          <c:val>
            <c:numRef>
              <c:f>'graph data'!$C$89:$M$89</c:f>
              <c:numCache>
                <c:formatCode>#,##0.000%\ ;[Red]\-#,##0.000%\ ;\-\ </c:formatCode>
                <c:ptCount val="11"/>
                <c:pt idx="0">
                  <c:v>-2.060420624786341E-2</c:v>
                </c:pt>
                <c:pt idx="1">
                  <c:v>-2.060420624786341E-2</c:v>
                </c:pt>
                <c:pt idx="2">
                  <c:v>-2.060420624786341E-2</c:v>
                </c:pt>
                <c:pt idx="3">
                  <c:v>-2.060420624786341E-2</c:v>
                </c:pt>
                <c:pt idx="4">
                  <c:v>-2.060420624786341E-2</c:v>
                </c:pt>
                <c:pt idx="5">
                  <c:v>-2.060420624786341E-2</c:v>
                </c:pt>
                <c:pt idx="6">
                  <c:v>-2.060420624786341E-2</c:v>
                </c:pt>
                <c:pt idx="7">
                  <c:v>-2.060420624786341E-2</c:v>
                </c:pt>
                <c:pt idx="8">
                  <c:v>-2.060420624786341E-2</c:v>
                </c:pt>
                <c:pt idx="9">
                  <c:v>-2.060420624786341E-2</c:v>
                </c:pt>
                <c:pt idx="10">
                  <c:v>-2.060420624786341E-2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3DCA-4048-9D93-E295FA42D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165952"/>
        <c:axId val="837161360"/>
      </c:lineChart>
      <c:catAx>
        <c:axId val="83716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19050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accent6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37161360"/>
        <c:crosses val="autoZero"/>
        <c:auto val="1"/>
        <c:lblAlgn val="ctr"/>
        <c:lblOffset val="100"/>
        <c:noMultiLvlLbl val="0"/>
      </c:catAx>
      <c:valAx>
        <c:axId val="83716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000" b="1">
                    <a:solidFill>
                      <a:schemeClr val="tx1">
                        <a:lumMod val="65000"/>
                        <a:lumOff val="35000"/>
                      </a:schemeClr>
                    </a:solidFill>
                  </a:rPr>
                  <a:t>change in % DfT</a:t>
                </a:r>
              </a:p>
            </c:rich>
          </c:tx>
          <c:layout>
            <c:manualLayout>
              <c:xMode val="edge"/>
              <c:yMode val="edge"/>
              <c:x val="3.1297097846137038E-2"/>
              <c:y val="0.262737410988183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37165952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5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sz="1200">
                <a:solidFill>
                  <a:schemeClr val="tx1">
                    <a:lumMod val="75000"/>
                    <a:lumOff val="25000"/>
                  </a:schemeClr>
                </a:solidFill>
              </a:rPr>
              <a:t>% of ICB pop in IMD19 decile</a:t>
            </a:r>
          </a:p>
        </c:rich>
      </c:tx>
      <c:layout>
        <c:manualLayout>
          <c:xMode val="edge"/>
          <c:yMode val="edge"/>
          <c:x val="0.16972529643021245"/>
          <c:y val="8.59962838771187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004602685533873"/>
          <c:y val="8.7409902657716795E-2"/>
          <c:w val="0.78690688327066061"/>
          <c:h val="0.76800426927987431"/>
        </c:manualLayout>
      </c:layout>
      <c:lineChart>
        <c:grouping val="standard"/>
        <c:varyColors val="0"/>
        <c:ser>
          <c:idx val="1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36000"/>
                </a:schemeClr>
              </a:solidFill>
              <a:ln w="9525">
                <a:solidFill>
                  <a:schemeClr val="accent3">
                    <a:shade val="36000"/>
                  </a:schemeClr>
                </a:solidFill>
              </a:ln>
              <a:effectLst/>
            </c:spPr>
          </c:marker>
          <c:val>
            <c:numRef>
              <c:f>'imd19'!$P$6:$Y$6</c:f>
              <c:numCache>
                <c:formatCode>0%</c:formatCode>
                <c:ptCount val="10"/>
                <c:pt idx="0">
                  <c:v>0.18148753246199215</c:v>
                </c:pt>
                <c:pt idx="1">
                  <c:v>0.13748586870157364</c:v>
                </c:pt>
                <c:pt idx="2">
                  <c:v>0.12359686871757133</c:v>
                </c:pt>
                <c:pt idx="3">
                  <c:v>0.10820908455849024</c:v>
                </c:pt>
                <c:pt idx="4">
                  <c:v>8.971274803095021E-2</c:v>
                </c:pt>
                <c:pt idx="5">
                  <c:v>7.0627829592538674E-2</c:v>
                </c:pt>
                <c:pt idx="6">
                  <c:v>7.8321055101398737E-2</c:v>
                </c:pt>
                <c:pt idx="7">
                  <c:v>7.1497037759895909E-2</c:v>
                </c:pt>
                <c:pt idx="8">
                  <c:v>7.9800508726743352E-2</c:v>
                </c:pt>
                <c:pt idx="9">
                  <c:v>5.9261466348845764E-2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B8-4642-A937-A52456090B31}"/>
            </c:ext>
          </c:extLst>
        </c:ser>
        <c:ser>
          <c:idx val="2"/>
          <c:order val="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39000"/>
                </a:schemeClr>
              </a:solidFill>
              <a:ln w="9525">
                <a:solidFill>
                  <a:schemeClr val="accent3">
                    <a:shade val="39000"/>
                  </a:schemeClr>
                </a:solidFill>
              </a:ln>
              <a:effectLst/>
            </c:spPr>
          </c:marker>
          <c:val>
            <c:numRef>
              <c:f>'imd19'!$P$7:$Y$7</c:f>
              <c:numCache>
                <c:formatCode>0%</c:formatCode>
                <c:ptCount val="10"/>
                <c:pt idx="0">
                  <c:v>0.23357907189407612</c:v>
                </c:pt>
                <c:pt idx="1">
                  <c:v>0.13920952839962292</c:v>
                </c:pt>
                <c:pt idx="2">
                  <c:v>0.10915201822686625</c:v>
                </c:pt>
                <c:pt idx="3">
                  <c:v>8.6716832007824443E-2</c:v>
                </c:pt>
                <c:pt idx="4">
                  <c:v>8.0466187156108523E-2</c:v>
                </c:pt>
                <c:pt idx="5">
                  <c:v>9.3116587776862228E-2</c:v>
                </c:pt>
                <c:pt idx="6">
                  <c:v>8.1311384583203181E-2</c:v>
                </c:pt>
                <c:pt idx="7">
                  <c:v>6.9216439796643797E-2</c:v>
                </c:pt>
                <c:pt idx="8">
                  <c:v>6.2819510774853815E-2</c:v>
                </c:pt>
                <c:pt idx="9">
                  <c:v>4.4412439383938705E-2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B8-4642-A937-A52456090B31}"/>
            </c:ext>
          </c:extLst>
        </c:ser>
        <c:ser>
          <c:idx val="3"/>
          <c:order val="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2000"/>
                </a:schemeClr>
              </a:solidFill>
              <a:ln w="9525">
                <a:solidFill>
                  <a:schemeClr val="accent3">
                    <a:shade val="42000"/>
                  </a:schemeClr>
                </a:solidFill>
              </a:ln>
              <a:effectLst/>
            </c:spPr>
          </c:marker>
          <c:val>
            <c:numRef>
              <c:f>'imd19'!$P$8:$Y$8</c:f>
              <c:numCache>
                <c:formatCode>0%</c:formatCode>
                <c:ptCount val="10"/>
                <c:pt idx="0">
                  <c:v>0.22180731453188107</c:v>
                </c:pt>
                <c:pt idx="1">
                  <c:v>0.14016675032974937</c:v>
                </c:pt>
                <c:pt idx="2">
                  <c:v>0.11319469046119848</c:v>
                </c:pt>
                <c:pt idx="3">
                  <c:v>7.3837156172895921E-2</c:v>
                </c:pt>
                <c:pt idx="4">
                  <c:v>8.9243681559529928E-2</c:v>
                </c:pt>
                <c:pt idx="5">
                  <c:v>8.0798926108181165E-2</c:v>
                </c:pt>
                <c:pt idx="6">
                  <c:v>8.7960152170837927E-2</c:v>
                </c:pt>
                <c:pt idx="7">
                  <c:v>8.3514116528278337E-2</c:v>
                </c:pt>
                <c:pt idx="8">
                  <c:v>6.1191303879755493E-2</c:v>
                </c:pt>
                <c:pt idx="9">
                  <c:v>4.8285908257692307E-2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B8-4642-A937-A52456090B31}"/>
            </c:ext>
          </c:extLst>
        </c:ser>
        <c:ser>
          <c:idx val="4"/>
          <c:order val="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5000"/>
                </a:schemeClr>
              </a:solidFill>
              <a:ln w="9525">
                <a:solidFill>
                  <a:schemeClr val="accent3">
                    <a:shade val="45000"/>
                  </a:schemeClr>
                </a:solidFill>
              </a:ln>
              <a:effectLst/>
            </c:spPr>
          </c:marker>
          <c:val>
            <c:numRef>
              <c:f>'imd19'!$P$9:$Y$9</c:f>
              <c:numCache>
                <c:formatCode>0%</c:formatCode>
                <c:ptCount val="10"/>
                <c:pt idx="0">
                  <c:v>0.23295240788177812</c:v>
                </c:pt>
                <c:pt idx="1">
                  <c:v>0.11630287447352172</c:v>
                </c:pt>
                <c:pt idx="2">
                  <c:v>8.4083961752496703E-2</c:v>
                </c:pt>
                <c:pt idx="3">
                  <c:v>7.6360416661674452E-2</c:v>
                </c:pt>
                <c:pt idx="4">
                  <c:v>7.501491671798656E-2</c:v>
                </c:pt>
                <c:pt idx="5">
                  <c:v>7.0226790026127223E-2</c:v>
                </c:pt>
                <c:pt idx="6">
                  <c:v>8.0894939178929523E-2</c:v>
                </c:pt>
                <c:pt idx="7">
                  <c:v>9.1399743280687507E-2</c:v>
                </c:pt>
                <c:pt idx="8">
                  <c:v>8.2175340728191437E-2</c:v>
                </c:pt>
                <c:pt idx="9">
                  <c:v>9.0588609298606737E-2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B8-4642-A937-A52456090B31}"/>
            </c:ext>
          </c:extLst>
        </c:ser>
        <c:ser>
          <c:idx val="5"/>
          <c:order val="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8000"/>
                </a:schemeClr>
              </a:solidFill>
              <a:ln w="9525">
                <a:solidFill>
                  <a:schemeClr val="accent3">
                    <a:shade val="48000"/>
                  </a:schemeClr>
                </a:solidFill>
              </a:ln>
              <a:effectLst/>
            </c:spPr>
          </c:marker>
          <c:val>
            <c:numRef>
              <c:f>'imd19'!$P$10:$Y$10</c:f>
              <c:numCache>
                <c:formatCode>0%</c:formatCode>
                <c:ptCount val="10"/>
                <c:pt idx="0">
                  <c:v>0.25004265723315705</c:v>
                </c:pt>
                <c:pt idx="1">
                  <c:v>0.1525025927873816</c:v>
                </c:pt>
                <c:pt idx="2">
                  <c:v>0.12114794651941553</c:v>
                </c:pt>
                <c:pt idx="3">
                  <c:v>9.3387040486805045E-2</c:v>
                </c:pt>
                <c:pt idx="4">
                  <c:v>7.202331507439913E-2</c:v>
                </c:pt>
                <c:pt idx="5">
                  <c:v>6.2328361688397865E-2</c:v>
                </c:pt>
                <c:pt idx="6">
                  <c:v>6.4328160865868109E-2</c:v>
                </c:pt>
                <c:pt idx="7">
                  <c:v>7.1395569124729746E-2</c:v>
                </c:pt>
                <c:pt idx="8">
                  <c:v>6.2979981645101657E-2</c:v>
                </c:pt>
                <c:pt idx="9">
                  <c:v>4.9864374574744248E-2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BB8-4642-A937-A52456090B31}"/>
            </c:ext>
          </c:extLst>
        </c:ser>
        <c:ser>
          <c:idx val="6"/>
          <c:order val="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1000"/>
                </a:schemeClr>
              </a:solidFill>
              <a:ln w="9525">
                <a:solidFill>
                  <a:schemeClr val="accent3">
                    <a:shade val="51000"/>
                  </a:schemeClr>
                </a:solidFill>
              </a:ln>
              <a:effectLst/>
            </c:spPr>
          </c:marker>
          <c:val>
            <c:numRef>
              <c:f>'imd19'!$P$11:$Y$11</c:f>
              <c:numCache>
                <c:formatCode>0%</c:formatCode>
                <c:ptCount val="10"/>
                <c:pt idx="0">
                  <c:v>0.18241065315824889</c:v>
                </c:pt>
                <c:pt idx="1">
                  <c:v>0.1079266948940884</c:v>
                </c:pt>
                <c:pt idx="2">
                  <c:v>9.6961487493058232E-2</c:v>
                </c:pt>
                <c:pt idx="3">
                  <c:v>9.4196532199535152E-2</c:v>
                </c:pt>
                <c:pt idx="4">
                  <c:v>7.6574863882514374E-2</c:v>
                </c:pt>
                <c:pt idx="5">
                  <c:v>8.2141209587137234E-2</c:v>
                </c:pt>
                <c:pt idx="6">
                  <c:v>0.10248963509054421</c:v>
                </c:pt>
                <c:pt idx="7">
                  <c:v>0.10923365782135627</c:v>
                </c:pt>
                <c:pt idx="8">
                  <c:v>8.8754771090497189E-2</c:v>
                </c:pt>
                <c:pt idx="9">
                  <c:v>5.9310494783020057E-2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BB8-4642-A937-A52456090B31}"/>
            </c:ext>
          </c:extLst>
        </c:ser>
        <c:ser>
          <c:idx val="7"/>
          <c:order val="6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4000"/>
                </a:schemeClr>
              </a:solidFill>
              <a:ln w="9525">
                <a:solidFill>
                  <a:schemeClr val="accent3">
                    <a:shade val="54000"/>
                  </a:schemeClr>
                </a:solidFill>
              </a:ln>
              <a:effectLst/>
            </c:spPr>
          </c:marker>
          <c:val>
            <c:numRef>
              <c:f>'imd19'!$P$12:$Y$12</c:f>
              <c:numCache>
                <c:formatCode>0%</c:formatCode>
                <c:ptCount val="10"/>
                <c:pt idx="0">
                  <c:v>0.37742818178337156</c:v>
                </c:pt>
                <c:pt idx="1">
                  <c:v>0.13692736146661444</c:v>
                </c:pt>
                <c:pt idx="2">
                  <c:v>9.8181017546236704E-2</c:v>
                </c:pt>
                <c:pt idx="3">
                  <c:v>9.1925549995139952E-2</c:v>
                </c:pt>
                <c:pt idx="4">
                  <c:v>8.2882920033107224E-2</c:v>
                </c:pt>
                <c:pt idx="5">
                  <c:v>5.3713074700370837E-2</c:v>
                </c:pt>
                <c:pt idx="6">
                  <c:v>3.9963564386765363E-2</c:v>
                </c:pt>
                <c:pt idx="7">
                  <c:v>3.2091027177963083E-2</c:v>
                </c:pt>
                <c:pt idx="8">
                  <c:v>3.3090281970998781E-2</c:v>
                </c:pt>
                <c:pt idx="9">
                  <c:v>5.3797020939432054E-2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BB8-4642-A937-A52456090B31}"/>
            </c:ext>
          </c:extLst>
        </c:ser>
        <c:ser>
          <c:idx val="8"/>
          <c:order val="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8000"/>
                </a:schemeClr>
              </a:solidFill>
              <a:ln w="9525">
                <a:solidFill>
                  <a:schemeClr val="accent3">
                    <a:shade val="58000"/>
                  </a:schemeClr>
                </a:solidFill>
              </a:ln>
              <a:effectLst/>
            </c:spPr>
          </c:marker>
          <c:val>
            <c:numRef>
              <c:f>'imd19'!$P$13:$Y$13</c:f>
              <c:numCache>
                <c:formatCode>0%</c:formatCode>
                <c:ptCount val="10"/>
                <c:pt idx="0">
                  <c:v>0.21068199659384232</c:v>
                </c:pt>
                <c:pt idx="1">
                  <c:v>0.27954193166396124</c:v>
                </c:pt>
                <c:pt idx="2">
                  <c:v>0.11768790414859363</c:v>
                </c:pt>
                <c:pt idx="3">
                  <c:v>8.1667952846004421E-2</c:v>
                </c:pt>
                <c:pt idx="4">
                  <c:v>7.4542131243513665E-2</c:v>
                </c:pt>
                <c:pt idx="5">
                  <c:v>5.4535112695920596E-2</c:v>
                </c:pt>
                <c:pt idx="6">
                  <c:v>5.5609515953058887E-2</c:v>
                </c:pt>
                <c:pt idx="7">
                  <c:v>4.9132327895899303E-2</c:v>
                </c:pt>
                <c:pt idx="8">
                  <c:v>4.4045544053859867E-2</c:v>
                </c:pt>
                <c:pt idx="9">
                  <c:v>3.2555582905346069E-2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BB8-4642-A937-A52456090B31}"/>
            </c:ext>
          </c:extLst>
        </c:ser>
        <c:ser>
          <c:idx val="9"/>
          <c:order val="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1000"/>
                </a:schemeClr>
              </a:solidFill>
              <a:ln w="9525">
                <a:solidFill>
                  <a:schemeClr val="accent3">
                    <a:shade val="61000"/>
                  </a:schemeClr>
                </a:solidFill>
              </a:ln>
              <a:effectLst/>
            </c:spPr>
          </c:marker>
          <c:val>
            <c:numRef>
              <c:f>'imd19'!$P$14:$Y$14</c:f>
              <c:numCache>
                <c:formatCode>0%</c:formatCode>
                <c:ptCount val="10"/>
                <c:pt idx="0">
                  <c:v>7.0782715047037245E-2</c:v>
                </c:pt>
                <c:pt idx="1">
                  <c:v>7.1671444278442187E-2</c:v>
                </c:pt>
                <c:pt idx="2">
                  <c:v>0.10363974073193497</c:v>
                </c:pt>
                <c:pt idx="3">
                  <c:v>9.9817997389876997E-2</c:v>
                </c:pt>
                <c:pt idx="4">
                  <c:v>0.10475584344660824</c:v>
                </c:pt>
                <c:pt idx="5">
                  <c:v>0.12376488958889005</c:v>
                </c:pt>
                <c:pt idx="6">
                  <c:v>0.11892152292474976</c:v>
                </c:pt>
                <c:pt idx="7">
                  <c:v>0.12510836578683165</c:v>
                </c:pt>
                <c:pt idx="8">
                  <c:v>9.6253736348506452E-2</c:v>
                </c:pt>
                <c:pt idx="9">
                  <c:v>8.5283744457122446E-2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BB8-4642-A937-A52456090B31}"/>
            </c:ext>
          </c:extLst>
        </c:ser>
        <c:ser>
          <c:idx val="10"/>
          <c:order val="9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4000"/>
                </a:schemeClr>
              </a:solidFill>
              <a:ln w="9525">
                <a:solidFill>
                  <a:schemeClr val="accent3">
                    <a:shade val="64000"/>
                  </a:schemeClr>
                </a:solidFill>
              </a:ln>
              <a:effectLst/>
            </c:spPr>
          </c:marker>
          <c:val>
            <c:numRef>
              <c:f>'imd19'!$P$15:$Y$15</c:f>
              <c:numCache>
                <c:formatCode>0%</c:formatCode>
                <c:ptCount val="10"/>
                <c:pt idx="0">
                  <c:v>7.9436314200134028E-2</c:v>
                </c:pt>
                <c:pt idx="1">
                  <c:v>0.1064354504758942</c:v>
                </c:pt>
                <c:pt idx="2">
                  <c:v>9.8530352999115597E-2</c:v>
                </c:pt>
                <c:pt idx="3">
                  <c:v>8.50735481397034E-2</c:v>
                </c:pt>
                <c:pt idx="4">
                  <c:v>0.12084150613206616</c:v>
                </c:pt>
                <c:pt idx="5">
                  <c:v>9.2804772945788386E-2</c:v>
                </c:pt>
                <c:pt idx="6">
                  <c:v>8.6691033903291081E-2</c:v>
                </c:pt>
                <c:pt idx="7">
                  <c:v>0.10800218421668482</c:v>
                </c:pt>
                <c:pt idx="8">
                  <c:v>0.11514694120378159</c:v>
                </c:pt>
                <c:pt idx="9">
                  <c:v>0.10703789578354074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BB8-4642-A937-A52456090B31}"/>
            </c:ext>
          </c:extLst>
        </c:ser>
        <c:ser>
          <c:idx val="11"/>
          <c:order val="1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7000"/>
                </a:schemeClr>
              </a:solidFill>
              <a:ln w="9525">
                <a:solidFill>
                  <a:schemeClr val="accent3">
                    <a:shade val="67000"/>
                  </a:schemeClr>
                </a:solidFill>
              </a:ln>
              <a:effectLst/>
            </c:spPr>
          </c:marker>
          <c:val>
            <c:numRef>
              <c:f>'imd19'!$P$16:$Y$16</c:f>
              <c:numCache>
                <c:formatCode>0%</c:formatCode>
                <c:ptCount val="10"/>
                <c:pt idx="0">
                  <c:v>3.7379765942262388E-2</c:v>
                </c:pt>
                <c:pt idx="1">
                  <c:v>7.6843694146030303E-2</c:v>
                </c:pt>
                <c:pt idx="2">
                  <c:v>7.1960438810890689E-2</c:v>
                </c:pt>
                <c:pt idx="3">
                  <c:v>8.4917612434238371E-2</c:v>
                </c:pt>
                <c:pt idx="4">
                  <c:v>0.17672559161787832</c:v>
                </c:pt>
                <c:pt idx="5">
                  <c:v>0.11545122112961595</c:v>
                </c:pt>
                <c:pt idx="6">
                  <c:v>0.11419061874356594</c:v>
                </c:pt>
                <c:pt idx="7">
                  <c:v>0.12562572235169292</c:v>
                </c:pt>
                <c:pt idx="8">
                  <c:v>0.10746572184644144</c:v>
                </c:pt>
                <c:pt idx="9">
                  <c:v>8.9439612977383676E-2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BB8-4642-A937-A52456090B31}"/>
            </c:ext>
          </c:extLst>
        </c:ser>
        <c:ser>
          <c:idx val="12"/>
          <c:order val="1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0000"/>
                </a:schemeClr>
              </a:solidFill>
              <a:ln w="9525">
                <a:solidFill>
                  <a:schemeClr val="accent3">
                    <a:shade val="70000"/>
                  </a:schemeClr>
                </a:solidFill>
              </a:ln>
              <a:effectLst/>
            </c:spPr>
          </c:marker>
          <c:val>
            <c:numRef>
              <c:f>'imd19'!$P$17:$Y$17</c:f>
              <c:numCache>
                <c:formatCode>0%</c:formatCode>
                <c:ptCount val="10"/>
                <c:pt idx="0">
                  <c:v>6.7366560220007823E-2</c:v>
                </c:pt>
                <c:pt idx="1">
                  <c:v>5.4121670607630755E-2</c:v>
                </c:pt>
                <c:pt idx="2">
                  <c:v>0.10742445131216498</c:v>
                </c:pt>
                <c:pt idx="3">
                  <c:v>8.2007264375038941E-2</c:v>
                </c:pt>
                <c:pt idx="4">
                  <c:v>8.5623200496209362E-2</c:v>
                </c:pt>
                <c:pt idx="5">
                  <c:v>8.3499684452016387E-2</c:v>
                </c:pt>
                <c:pt idx="6">
                  <c:v>0.11131304978254726</c:v>
                </c:pt>
                <c:pt idx="7">
                  <c:v>0.14176365591456097</c:v>
                </c:pt>
                <c:pt idx="8">
                  <c:v>0.1295696900587488</c:v>
                </c:pt>
                <c:pt idx="9">
                  <c:v>0.1373107727810747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BB8-4642-A937-A52456090B31}"/>
            </c:ext>
          </c:extLst>
        </c:ser>
        <c:ser>
          <c:idx val="13"/>
          <c:order val="1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3000"/>
                </a:schemeClr>
              </a:solidFill>
              <a:ln w="9525">
                <a:solidFill>
                  <a:schemeClr val="accent3">
                    <a:shade val="73000"/>
                  </a:schemeClr>
                </a:solidFill>
              </a:ln>
              <a:effectLst/>
            </c:spPr>
          </c:marker>
          <c:val>
            <c:numRef>
              <c:f>'imd19'!$P$18:$Y$18</c:f>
              <c:numCache>
                <c:formatCode>0%</c:formatCode>
                <c:ptCount val="10"/>
                <c:pt idx="0">
                  <c:v>6.5979150056176619E-2</c:v>
                </c:pt>
                <c:pt idx="1">
                  <c:v>7.7502861027777745E-2</c:v>
                </c:pt>
                <c:pt idx="2">
                  <c:v>0.10242283706952461</c:v>
                </c:pt>
                <c:pt idx="3">
                  <c:v>0.13318231108408485</c:v>
                </c:pt>
                <c:pt idx="4">
                  <c:v>9.1693819788525352E-2</c:v>
                </c:pt>
                <c:pt idx="5">
                  <c:v>0.12500570900639801</c:v>
                </c:pt>
                <c:pt idx="6">
                  <c:v>0.11519796224356775</c:v>
                </c:pt>
                <c:pt idx="7">
                  <c:v>0.10022144420245507</c:v>
                </c:pt>
                <c:pt idx="8">
                  <c:v>0.12154246261090153</c:v>
                </c:pt>
                <c:pt idx="9">
                  <c:v>6.7251442910588474E-2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BB8-4642-A937-A52456090B31}"/>
            </c:ext>
          </c:extLst>
        </c:ser>
        <c:ser>
          <c:idx val="14"/>
          <c:order val="1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6000"/>
                </a:schemeClr>
              </a:solidFill>
              <a:ln w="9525">
                <a:solidFill>
                  <a:schemeClr val="accent3">
                    <a:shade val="76000"/>
                  </a:schemeClr>
                </a:solidFill>
              </a:ln>
              <a:effectLst/>
            </c:spPr>
          </c:marker>
          <c:val>
            <c:numRef>
              <c:f>'imd19'!$P$19:$Y$19</c:f>
              <c:numCache>
                <c:formatCode>0%</c:formatCode>
                <c:ptCount val="10"/>
                <c:pt idx="0">
                  <c:v>5.4306698134263802E-2</c:v>
                </c:pt>
                <c:pt idx="1">
                  <c:v>8.520683957996833E-2</c:v>
                </c:pt>
                <c:pt idx="2">
                  <c:v>0.11810386156018178</c:v>
                </c:pt>
                <c:pt idx="3">
                  <c:v>6.6837387625944128E-2</c:v>
                </c:pt>
                <c:pt idx="4">
                  <c:v>7.1735820101138298E-2</c:v>
                </c:pt>
                <c:pt idx="5">
                  <c:v>0.10273501316065775</c:v>
                </c:pt>
                <c:pt idx="6">
                  <c:v>0.10832548624437222</c:v>
                </c:pt>
                <c:pt idx="7">
                  <c:v>0.14908720636149084</c:v>
                </c:pt>
                <c:pt idx="8">
                  <c:v>0.12060920704560732</c:v>
                </c:pt>
                <c:pt idx="9">
                  <c:v>0.12305248018637552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BB8-4642-A937-A52456090B31}"/>
            </c:ext>
          </c:extLst>
        </c:ser>
        <c:ser>
          <c:idx val="15"/>
          <c:order val="1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9000"/>
                </a:schemeClr>
              </a:solidFill>
              <a:ln w="9525">
                <a:solidFill>
                  <a:schemeClr val="accent3">
                    <a:shade val="79000"/>
                  </a:schemeClr>
                </a:solidFill>
              </a:ln>
              <a:effectLst/>
            </c:spPr>
          </c:marker>
          <c:val>
            <c:numRef>
              <c:f>'imd19'!$P$20:$Y$20</c:f>
              <c:numCache>
                <c:formatCode>0%</c:formatCode>
                <c:ptCount val="10"/>
                <c:pt idx="0">
                  <c:v>0.12795916187872444</c:v>
                </c:pt>
                <c:pt idx="1">
                  <c:v>0.14093081868472201</c:v>
                </c:pt>
                <c:pt idx="2">
                  <c:v>9.6723125226937781E-2</c:v>
                </c:pt>
                <c:pt idx="3">
                  <c:v>9.6835899955146409E-2</c:v>
                </c:pt>
                <c:pt idx="4">
                  <c:v>8.8169332963113273E-2</c:v>
                </c:pt>
                <c:pt idx="5">
                  <c:v>0.10146564428971144</c:v>
                </c:pt>
                <c:pt idx="6">
                  <c:v>8.1741173455221167E-2</c:v>
                </c:pt>
                <c:pt idx="7">
                  <c:v>8.0029902390055321E-2</c:v>
                </c:pt>
                <c:pt idx="8">
                  <c:v>8.9244964651103181E-2</c:v>
                </c:pt>
                <c:pt idx="9">
                  <c:v>9.6899976505264954E-2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BB8-4642-A937-A52456090B31}"/>
            </c:ext>
          </c:extLst>
        </c:ser>
        <c:ser>
          <c:idx val="16"/>
          <c:order val="1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2000"/>
                </a:schemeClr>
              </a:solidFill>
              <a:ln w="9525">
                <a:solidFill>
                  <a:schemeClr val="accent3">
                    <a:shade val="82000"/>
                  </a:schemeClr>
                </a:solidFill>
              </a:ln>
              <a:effectLst/>
            </c:spPr>
          </c:marker>
          <c:val>
            <c:numRef>
              <c:f>'imd19'!$P$21:$Y$21</c:f>
              <c:numCache>
                <c:formatCode>0%</c:formatCode>
                <c:ptCount val="10"/>
                <c:pt idx="0">
                  <c:v>6.3125447717455013E-2</c:v>
                </c:pt>
                <c:pt idx="1">
                  <c:v>5.5650169614612707E-2</c:v>
                </c:pt>
                <c:pt idx="2">
                  <c:v>6.0733674470188681E-2</c:v>
                </c:pt>
                <c:pt idx="3">
                  <c:v>0.17143804379786753</c:v>
                </c:pt>
                <c:pt idx="4">
                  <c:v>0.14570082705624415</c:v>
                </c:pt>
                <c:pt idx="5">
                  <c:v>0.13686389586708686</c:v>
                </c:pt>
                <c:pt idx="6">
                  <c:v>0.13534634336944015</c:v>
                </c:pt>
                <c:pt idx="7">
                  <c:v>0.10666479850494438</c:v>
                </c:pt>
                <c:pt idx="8">
                  <c:v>6.5187661449627718E-2</c:v>
                </c:pt>
                <c:pt idx="9">
                  <c:v>5.9289138152532776E-2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BB8-4642-A937-A52456090B31}"/>
            </c:ext>
          </c:extLst>
        </c:ser>
        <c:ser>
          <c:idx val="17"/>
          <c:order val="16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6000"/>
                </a:schemeClr>
              </a:solidFill>
              <a:ln w="9525">
                <a:solidFill>
                  <a:schemeClr val="accent3">
                    <a:shade val="86000"/>
                  </a:schemeClr>
                </a:solidFill>
              </a:ln>
              <a:effectLst/>
            </c:spPr>
          </c:marker>
          <c:val>
            <c:numRef>
              <c:f>'imd19'!$P$22:$Y$22</c:f>
              <c:numCache>
                <c:formatCode>0%</c:formatCode>
                <c:ptCount val="10"/>
                <c:pt idx="0">
                  <c:v>8.8442297467788034E-2</c:v>
                </c:pt>
                <c:pt idx="1">
                  <c:v>0.10222373516617915</c:v>
                </c:pt>
                <c:pt idx="2">
                  <c:v>9.679907070926852E-2</c:v>
                </c:pt>
                <c:pt idx="3">
                  <c:v>8.8840615058510569E-2</c:v>
                </c:pt>
                <c:pt idx="4">
                  <c:v>8.4066945430490064E-2</c:v>
                </c:pt>
                <c:pt idx="5">
                  <c:v>0.11624644453295946</c:v>
                </c:pt>
                <c:pt idx="6">
                  <c:v>0.10888546526828533</c:v>
                </c:pt>
                <c:pt idx="7">
                  <c:v>0.1169781557018198</c:v>
                </c:pt>
                <c:pt idx="8">
                  <c:v>0.11645174478897063</c:v>
                </c:pt>
                <c:pt idx="9">
                  <c:v>8.106552587572842E-2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CBB8-4642-A937-A52456090B31}"/>
            </c:ext>
          </c:extLst>
        </c:ser>
        <c:ser>
          <c:idx val="18"/>
          <c:order val="1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9000"/>
                </a:schemeClr>
              </a:solidFill>
              <a:ln w="9525">
                <a:solidFill>
                  <a:schemeClr val="accent3">
                    <a:shade val="89000"/>
                  </a:schemeClr>
                </a:solidFill>
              </a:ln>
              <a:effectLst/>
            </c:spPr>
          </c:marker>
          <c:val>
            <c:numRef>
              <c:f>'imd19'!$P$23:$Y$23</c:f>
              <c:numCache>
                <c:formatCode>0%</c:formatCode>
                <c:ptCount val="10"/>
                <c:pt idx="0">
                  <c:v>2.1601870894977775E-2</c:v>
                </c:pt>
                <c:pt idx="1">
                  <c:v>6.5182445432229813E-2</c:v>
                </c:pt>
                <c:pt idx="2">
                  <c:v>6.3264778080010617E-2</c:v>
                </c:pt>
                <c:pt idx="3">
                  <c:v>8.3878789889205871E-2</c:v>
                </c:pt>
                <c:pt idx="4">
                  <c:v>0.10739700126053207</c:v>
                </c:pt>
                <c:pt idx="5">
                  <c:v>0.11726066476481126</c:v>
                </c:pt>
                <c:pt idx="6">
                  <c:v>0.11380415312147549</c:v>
                </c:pt>
                <c:pt idx="7">
                  <c:v>0.12083593179858024</c:v>
                </c:pt>
                <c:pt idx="8">
                  <c:v>0.14505473362966895</c:v>
                </c:pt>
                <c:pt idx="9">
                  <c:v>0.16171963112850793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BB8-4642-A937-A52456090B31}"/>
            </c:ext>
          </c:extLst>
        </c:ser>
        <c:ser>
          <c:idx val="19"/>
          <c:order val="1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2000"/>
                </a:schemeClr>
              </a:solidFill>
              <a:ln w="9525">
                <a:solidFill>
                  <a:schemeClr val="accent3">
                    <a:shade val="92000"/>
                  </a:schemeClr>
                </a:solidFill>
              </a:ln>
              <a:effectLst/>
            </c:spPr>
          </c:marker>
          <c:val>
            <c:numRef>
              <c:f>'imd19'!$P$24:$Y$24</c:f>
              <c:numCache>
                <c:formatCode>0%</c:formatCode>
                <c:ptCount val="10"/>
                <c:pt idx="0">
                  <c:v>4.1017465463187401E-2</c:v>
                </c:pt>
                <c:pt idx="1">
                  <c:v>6.1221521036732049E-2</c:v>
                </c:pt>
                <c:pt idx="2">
                  <c:v>9.3739275013833043E-2</c:v>
                </c:pt>
                <c:pt idx="3">
                  <c:v>0.10953776892271437</c:v>
                </c:pt>
                <c:pt idx="4">
                  <c:v>0.12221029135325687</c:v>
                </c:pt>
                <c:pt idx="5">
                  <c:v>9.960114500423746E-2</c:v>
                </c:pt>
                <c:pt idx="6">
                  <c:v>0.11243907130307539</c:v>
                </c:pt>
                <c:pt idx="7">
                  <c:v>0.12418975002464895</c:v>
                </c:pt>
                <c:pt idx="8">
                  <c:v>0.12285089460864206</c:v>
                </c:pt>
                <c:pt idx="9">
                  <c:v>0.11319281726967242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CBB8-4642-A937-A52456090B31}"/>
            </c:ext>
          </c:extLst>
        </c:ser>
        <c:ser>
          <c:idx val="20"/>
          <c:order val="19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5000"/>
                </a:schemeClr>
              </a:solidFill>
              <a:ln w="9525">
                <a:solidFill>
                  <a:schemeClr val="accent3">
                    <a:shade val="95000"/>
                  </a:schemeClr>
                </a:solidFill>
              </a:ln>
              <a:effectLst/>
            </c:spPr>
          </c:marker>
          <c:val>
            <c:numRef>
              <c:f>'imd19'!$P$25:$Y$25</c:f>
              <c:numCache>
                <c:formatCode>0%</c:formatCode>
                <c:ptCount val="10"/>
                <c:pt idx="0">
                  <c:v>6.1485657664218325E-2</c:v>
                </c:pt>
                <c:pt idx="1">
                  <c:v>6.7454791274320483E-2</c:v>
                </c:pt>
                <c:pt idx="2">
                  <c:v>8.4056145670736618E-2</c:v>
                </c:pt>
                <c:pt idx="3">
                  <c:v>0.11192722432302564</c:v>
                </c:pt>
                <c:pt idx="4">
                  <c:v>0.14454376419534587</c:v>
                </c:pt>
                <c:pt idx="5">
                  <c:v>0.16835225051259936</c:v>
                </c:pt>
                <c:pt idx="6">
                  <c:v>0.10717042174913523</c:v>
                </c:pt>
                <c:pt idx="7">
                  <c:v>9.9557388742810921E-2</c:v>
                </c:pt>
                <c:pt idx="8">
                  <c:v>8.9166320954345082E-2</c:v>
                </c:pt>
                <c:pt idx="9">
                  <c:v>6.628603491346248E-2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CBB8-4642-A937-A52456090B31}"/>
            </c:ext>
          </c:extLst>
        </c:ser>
        <c:ser>
          <c:idx val="21"/>
          <c:order val="2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8000"/>
                </a:schemeClr>
              </a:solidFill>
              <a:ln w="9525">
                <a:solidFill>
                  <a:schemeClr val="accent3">
                    <a:shade val="98000"/>
                  </a:schemeClr>
                </a:solidFill>
              </a:ln>
              <a:effectLst/>
            </c:spPr>
          </c:marker>
          <c:val>
            <c:numRef>
              <c:f>'imd19'!$P$26:$Y$26</c:f>
              <c:numCache>
                <c:formatCode>0%</c:formatCode>
                <c:ptCount val="10"/>
                <c:pt idx="0">
                  <c:v>2.7634851737922312E-2</c:v>
                </c:pt>
                <c:pt idx="1">
                  <c:v>0.12842645691333079</c:v>
                </c:pt>
                <c:pt idx="2">
                  <c:v>0.15776304400350627</c:v>
                </c:pt>
                <c:pt idx="3">
                  <c:v>0.15218918041555768</c:v>
                </c:pt>
                <c:pt idx="4">
                  <c:v>0.12988410552793239</c:v>
                </c:pt>
                <c:pt idx="5">
                  <c:v>0.12823267183445203</c:v>
                </c:pt>
                <c:pt idx="6">
                  <c:v>9.3245256869681048E-2</c:v>
                </c:pt>
                <c:pt idx="7">
                  <c:v>9.7064059849628279E-2</c:v>
                </c:pt>
                <c:pt idx="8">
                  <c:v>6.5069456145612034E-2</c:v>
                </c:pt>
                <c:pt idx="9">
                  <c:v>2.0490916702377179E-2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CBB8-4642-A937-A52456090B31}"/>
            </c:ext>
          </c:extLst>
        </c:ser>
        <c:ser>
          <c:idx val="22"/>
          <c:order val="2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9000"/>
                </a:schemeClr>
              </a:solidFill>
              <a:ln w="9525">
                <a:solidFill>
                  <a:schemeClr val="accent3">
                    <a:tint val="99000"/>
                  </a:schemeClr>
                </a:solidFill>
              </a:ln>
              <a:effectLst/>
            </c:spPr>
          </c:marker>
          <c:val>
            <c:numRef>
              <c:f>'imd19'!$P$27:$Y$27</c:f>
              <c:numCache>
                <c:formatCode>0%</c:formatCode>
                <c:ptCount val="10"/>
                <c:pt idx="0">
                  <c:v>2.550344468614809E-2</c:v>
                </c:pt>
                <c:pt idx="1">
                  <c:v>0.2139952957814257</c:v>
                </c:pt>
                <c:pt idx="2">
                  <c:v>0.26953699293385125</c:v>
                </c:pt>
                <c:pt idx="3">
                  <c:v>0.15763306113028919</c:v>
                </c:pt>
                <c:pt idx="4">
                  <c:v>0.10945459545193398</c:v>
                </c:pt>
                <c:pt idx="5">
                  <c:v>8.5045691809847432E-2</c:v>
                </c:pt>
                <c:pt idx="6">
                  <c:v>5.134767514375365E-2</c:v>
                </c:pt>
                <c:pt idx="7">
                  <c:v>3.7509022966211142E-2</c:v>
                </c:pt>
                <c:pt idx="8">
                  <c:v>3.5001743212519705E-2</c:v>
                </c:pt>
                <c:pt idx="9">
                  <c:v>1.4972476884019897E-2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CBB8-4642-A937-A52456090B31}"/>
            </c:ext>
          </c:extLst>
        </c:ser>
        <c:ser>
          <c:idx val="23"/>
          <c:order val="2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6000"/>
                </a:schemeClr>
              </a:solidFill>
              <a:ln w="9525">
                <a:solidFill>
                  <a:schemeClr val="accent3">
                    <a:tint val="96000"/>
                  </a:schemeClr>
                </a:solidFill>
              </a:ln>
              <a:effectLst/>
            </c:spPr>
          </c:marker>
          <c:val>
            <c:numRef>
              <c:f>'imd19'!$P$28:$Y$28</c:f>
              <c:numCache>
                <c:formatCode>0%</c:formatCode>
                <c:ptCount val="10"/>
                <c:pt idx="0">
                  <c:v>1.107343091562875E-2</c:v>
                </c:pt>
                <c:pt idx="1">
                  <c:v>0.1542393519837468</c:v>
                </c:pt>
                <c:pt idx="2">
                  <c:v>0.19570614434069253</c:v>
                </c:pt>
                <c:pt idx="3">
                  <c:v>0.15910123384001768</c:v>
                </c:pt>
                <c:pt idx="4">
                  <c:v>0.12457582280750577</c:v>
                </c:pt>
                <c:pt idx="5">
                  <c:v>9.772657524422157E-2</c:v>
                </c:pt>
                <c:pt idx="6">
                  <c:v>7.596415407105607E-2</c:v>
                </c:pt>
                <c:pt idx="7">
                  <c:v>6.665783021472578E-2</c:v>
                </c:pt>
                <c:pt idx="8">
                  <c:v>7.2561386758301774E-2</c:v>
                </c:pt>
                <c:pt idx="9">
                  <c:v>4.2394069824103271E-2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CBB8-4642-A937-A52456090B31}"/>
            </c:ext>
          </c:extLst>
        </c:ser>
        <c:ser>
          <c:idx val="24"/>
          <c:order val="2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3000"/>
                </a:schemeClr>
              </a:solidFill>
              <a:ln w="9525">
                <a:solidFill>
                  <a:schemeClr val="accent3">
                    <a:tint val="93000"/>
                  </a:schemeClr>
                </a:solidFill>
              </a:ln>
              <a:effectLst/>
            </c:spPr>
          </c:marker>
          <c:val>
            <c:numRef>
              <c:f>'imd19'!$P$29:$Y$29</c:f>
              <c:numCache>
                <c:formatCode>0%</c:formatCode>
                <c:ptCount val="10"/>
                <c:pt idx="0">
                  <c:v>6.8183880546398359E-3</c:v>
                </c:pt>
                <c:pt idx="1">
                  <c:v>6.2457732816423479E-2</c:v>
                </c:pt>
                <c:pt idx="2">
                  <c:v>9.7276950152377126E-2</c:v>
                </c:pt>
                <c:pt idx="3">
                  <c:v>8.8604601716453346E-2</c:v>
                </c:pt>
                <c:pt idx="4">
                  <c:v>9.7435255451100558E-2</c:v>
                </c:pt>
                <c:pt idx="5">
                  <c:v>0.11490381462780702</c:v>
                </c:pt>
                <c:pt idx="6">
                  <c:v>0.13835551925793896</c:v>
                </c:pt>
                <c:pt idx="7">
                  <c:v>0.11592915606054284</c:v>
                </c:pt>
                <c:pt idx="8">
                  <c:v>0.16258815253742198</c:v>
                </c:pt>
                <c:pt idx="9">
                  <c:v>0.11563042932529487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CBB8-4642-A937-A52456090B31}"/>
            </c:ext>
          </c:extLst>
        </c:ser>
        <c:ser>
          <c:idx val="25"/>
          <c:order val="2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0000"/>
                </a:schemeClr>
              </a:solidFill>
              <a:ln w="9525">
                <a:solidFill>
                  <a:schemeClr val="accent3">
                    <a:tint val="90000"/>
                  </a:schemeClr>
                </a:solidFill>
              </a:ln>
              <a:effectLst/>
            </c:spPr>
          </c:marker>
          <c:val>
            <c:numRef>
              <c:f>'imd19'!$P$30:$Y$30</c:f>
              <c:numCache>
                <c:formatCode>0%</c:formatCode>
                <c:ptCount val="10"/>
                <c:pt idx="0">
                  <c:v>3.7765636552269909E-2</c:v>
                </c:pt>
                <c:pt idx="1">
                  <c:v>6.7131350340609061E-2</c:v>
                </c:pt>
                <c:pt idx="2">
                  <c:v>7.9483118616393858E-2</c:v>
                </c:pt>
                <c:pt idx="3">
                  <c:v>0.10286703890716965</c:v>
                </c:pt>
                <c:pt idx="4">
                  <c:v>9.4749748132377826E-2</c:v>
                </c:pt>
                <c:pt idx="5">
                  <c:v>9.427502643734624E-2</c:v>
                </c:pt>
                <c:pt idx="6">
                  <c:v>0.10023831129137308</c:v>
                </c:pt>
                <c:pt idx="7">
                  <c:v>0.10844664458302027</c:v>
                </c:pt>
                <c:pt idx="8">
                  <c:v>0.13377697384678644</c:v>
                </c:pt>
                <c:pt idx="9">
                  <c:v>0.18126615129265367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CBB8-4642-A937-A52456090B31}"/>
            </c:ext>
          </c:extLst>
        </c:ser>
        <c:ser>
          <c:idx val="26"/>
          <c:order val="2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6000"/>
                </a:schemeClr>
              </a:solidFill>
              <a:ln w="9525">
                <a:solidFill>
                  <a:schemeClr val="accent3">
                    <a:tint val="86000"/>
                  </a:schemeClr>
                </a:solidFill>
              </a:ln>
              <a:effectLst/>
            </c:spPr>
          </c:marker>
          <c:val>
            <c:numRef>
              <c:f>'imd19'!$P$31:$Y$31</c:f>
              <c:numCache>
                <c:formatCode>0%</c:formatCode>
                <c:ptCount val="10"/>
                <c:pt idx="0">
                  <c:v>6.393804942621209E-2</c:v>
                </c:pt>
                <c:pt idx="1">
                  <c:v>9.6421205663850582E-2</c:v>
                </c:pt>
                <c:pt idx="2">
                  <c:v>8.9728128534486959E-2</c:v>
                </c:pt>
                <c:pt idx="3">
                  <c:v>0.10676004001715021</c:v>
                </c:pt>
                <c:pt idx="4">
                  <c:v>0.12961574222018105</c:v>
                </c:pt>
                <c:pt idx="5">
                  <c:v>0.11256349029198709</c:v>
                </c:pt>
                <c:pt idx="6">
                  <c:v>0.12655825209198807</c:v>
                </c:pt>
                <c:pt idx="7">
                  <c:v>9.9429450502863989E-2</c:v>
                </c:pt>
                <c:pt idx="8">
                  <c:v>9.0602767692306865E-2</c:v>
                </c:pt>
                <c:pt idx="9">
                  <c:v>8.4382873558973101E-2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CBB8-4642-A937-A52456090B31}"/>
            </c:ext>
          </c:extLst>
        </c:ser>
        <c:ser>
          <c:idx val="27"/>
          <c:order val="26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3000"/>
                </a:schemeClr>
              </a:solidFill>
              <a:ln w="9525">
                <a:solidFill>
                  <a:schemeClr val="accent3">
                    <a:tint val="83000"/>
                  </a:schemeClr>
                </a:solidFill>
              </a:ln>
              <a:effectLst/>
            </c:spPr>
          </c:marker>
          <c:val>
            <c:numRef>
              <c:f>'imd19'!$P$32:$Y$32</c:f>
              <c:numCache>
                <c:formatCode>0%</c:formatCode>
                <c:ptCount val="10"/>
                <c:pt idx="0">
                  <c:v>2.4224708242877632E-2</c:v>
                </c:pt>
                <c:pt idx="1">
                  <c:v>3.3698354577215615E-2</c:v>
                </c:pt>
                <c:pt idx="2">
                  <c:v>5.3361525241638806E-2</c:v>
                </c:pt>
                <c:pt idx="3">
                  <c:v>7.4835808978117577E-2</c:v>
                </c:pt>
                <c:pt idx="4">
                  <c:v>9.2032987274231995E-2</c:v>
                </c:pt>
                <c:pt idx="5">
                  <c:v>0.12267660922622464</c:v>
                </c:pt>
                <c:pt idx="6">
                  <c:v>0.11328143874685369</c:v>
                </c:pt>
                <c:pt idx="7">
                  <c:v>0.1317585616643735</c:v>
                </c:pt>
                <c:pt idx="8">
                  <c:v>0.14840058325722774</c:v>
                </c:pt>
                <c:pt idx="9">
                  <c:v>0.20572942279123879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CBB8-4642-A937-A52456090B31}"/>
            </c:ext>
          </c:extLst>
        </c:ser>
        <c:ser>
          <c:idx val="28"/>
          <c:order val="2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0000"/>
                </a:schemeClr>
              </a:solidFill>
              <a:ln w="9525">
                <a:solidFill>
                  <a:schemeClr val="accent3">
                    <a:tint val="80000"/>
                  </a:schemeClr>
                </a:solidFill>
              </a:ln>
              <a:effectLst/>
            </c:spPr>
          </c:marker>
          <c:val>
            <c:numRef>
              <c:f>'imd19'!$P$33:$Y$33</c:f>
              <c:numCache>
                <c:formatCode>0%</c:formatCode>
                <c:ptCount val="10"/>
                <c:pt idx="0">
                  <c:v>3.7380228274924107E-3</c:v>
                </c:pt>
                <c:pt idx="1">
                  <c:v>2.2479801830332581E-2</c:v>
                </c:pt>
                <c:pt idx="2">
                  <c:v>4.5175106657692803E-2</c:v>
                </c:pt>
                <c:pt idx="3">
                  <c:v>6.8839011348583307E-2</c:v>
                </c:pt>
                <c:pt idx="4">
                  <c:v>6.7211335364553801E-2</c:v>
                </c:pt>
                <c:pt idx="5">
                  <c:v>9.1599013619975592E-2</c:v>
                </c:pt>
                <c:pt idx="6">
                  <c:v>0.11440462991665666</c:v>
                </c:pt>
                <c:pt idx="7">
                  <c:v>0.13422532025234796</c:v>
                </c:pt>
                <c:pt idx="8">
                  <c:v>0.15347536982269178</c:v>
                </c:pt>
                <c:pt idx="9">
                  <c:v>0.29885238835967309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CBB8-4642-A937-A52456090B31}"/>
            </c:ext>
          </c:extLst>
        </c:ser>
        <c:ser>
          <c:idx val="29"/>
          <c:order val="2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7000"/>
                </a:schemeClr>
              </a:solidFill>
              <a:ln w="9525">
                <a:solidFill>
                  <a:schemeClr val="accent3">
                    <a:tint val="77000"/>
                  </a:schemeClr>
                </a:solidFill>
              </a:ln>
              <a:effectLst/>
            </c:spPr>
          </c:marker>
          <c:val>
            <c:numRef>
              <c:f>'imd19'!$P$34:$Y$34</c:f>
              <c:numCache>
                <c:formatCode>0%</c:formatCode>
                <c:ptCount val="10"/>
                <c:pt idx="0">
                  <c:v>2.6007458353226577E-2</c:v>
                </c:pt>
                <c:pt idx="1">
                  <c:v>3.437229828251416E-2</c:v>
                </c:pt>
                <c:pt idx="2">
                  <c:v>4.3383399787518657E-2</c:v>
                </c:pt>
                <c:pt idx="3">
                  <c:v>6.114645298097561E-2</c:v>
                </c:pt>
                <c:pt idx="4">
                  <c:v>9.4919803347226342E-2</c:v>
                </c:pt>
                <c:pt idx="5">
                  <c:v>0.12643285116413108</c:v>
                </c:pt>
                <c:pt idx="6">
                  <c:v>0.12349187710492018</c:v>
                </c:pt>
                <c:pt idx="7">
                  <c:v>0.17215182523194447</c:v>
                </c:pt>
                <c:pt idx="8">
                  <c:v>0.1707259635856872</c:v>
                </c:pt>
                <c:pt idx="9">
                  <c:v>0.14736807016185574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CBB8-4642-A937-A52456090B31}"/>
            </c:ext>
          </c:extLst>
        </c:ser>
        <c:ser>
          <c:idx val="30"/>
          <c:order val="29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4000"/>
                </a:schemeClr>
              </a:solidFill>
              <a:ln w="9525">
                <a:solidFill>
                  <a:schemeClr val="accent3">
                    <a:tint val="74000"/>
                  </a:schemeClr>
                </a:solidFill>
              </a:ln>
              <a:effectLst/>
            </c:spPr>
          </c:marker>
          <c:val>
            <c:numRef>
              <c:f>'imd19'!$P$35:$Y$35</c:f>
              <c:numCache>
                <c:formatCode>0%</c:formatCode>
                <c:ptCount val="10"/>
                <c:pt idx="0">
                  <c:v>8.6186724663040518E-2</c:v>
                </c:pt>
                <c:pt idx="1">
                  <c:v>8.6217676238269356E-2</c:v>
                </c:pt>
                <c:pt idx="2">
                  <c:v>7.929690401710178E-2</c:v>
                </c:pt>
                <c:pt idx="3">
                  <c:v>9.6145909852505429E-2</c:v>
                </c:pt>
                <c:pt idx="4">
                  <c:v>8.4194474937477823E-2</c:v>
                </c:pt>
                <c:pt idx="5">
                  <c:v>8.8366747278324817E-2</c:v>
                </c:pt>
                <c:pt idx="6">
                  <c:v>0.12610909811236659</c:v>
                </c:pt>
                <c:pt idx="7">
                  <c:v>0.10106721031389024</c:v>
                </c:pt>
                <c:pt idx="8">
                  <c:v>9.5980834784618302E-2</c:v>
                </c:pt>
                <c:pt idx="9">
                  <c:v>0.15643441980240513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CBB8-4642-A937-A52456090B31}"/>
            </c:ext>
          </c:extLst>
        </c:ser>
        <c:ser>
          <c:idx val="31"/>
          <c:order val="3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1000"/>
                </a:schemeClr>
              </a:solidFill>
              <a:ln w="9525">
                <a:solidFill>
                  <a:schemeClr val="accent3">
                    <a:tint val="71000"/>
                  </a:schemeClr>
                </a:solidFill>
              </a:ln>
              <a:effectLst/>
            </c:spPr>
          </c:marker>
          <c:val>
            <c:numRef>
              <c:f>'imd19'!$P$36:$Y$36</c:f>
              <c:numCache>
                <c:formatCode>0%</c:formatCode>
                <c:ptCount val="10"/>
                <c:pt idx="0">
                  <c:v>4.7968376699535208E-2</c:v>
                </c:pt>
                <c:pt idx="1">
                  <c:v>7.696624820815777E-2</c:v>
                </c:pt>
                <c:pt idx="2">
                  <c:v>0.11648321098127797</c:v>
                </c:pt>
                <c:pt idx="3">
                  <c:v>0.29040788844967641</c:v>
                </c:pt>
                <c:pt idx="4">
                  <c:v>0.17116024499370142</c:v>
                </c:pt>
                <c:pt idx="5">
                  <c:v>0.13479171191520786</c:v>
                </c:pt>
                <c:pt idx="6">
                  <c:v>9.4822987706876333E-2</c:v>
                </c:pt>
                <c:pt idx="7">
                  <c:v>5.2678858433604099E-2</c:v>
                </c:pt>
                <c:pt idx="8">
                  <c:v>1.4720472611962991E-2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CBB8-4642-A937-A52456090B31}"/>
            </c:ext>
          </c:extLst>
        </c:ser>
        <c:ser>
          <c:idx val="32"/>
          <c:order val="3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68000"/>
                </a:schemeClr>
              </a:solidFill>
              <a:ln w="9525">
                <a:solidFill>
                  <a:schemeClr val="accent3">
                    <a:tint val="68000"/>
                  </a:schemeClr>
                </a:solidFill>
              </a:ln>
              <a:effectLst/>
            </c:spPr>
          </c:marker>
          <c:val>
            <c:numRef>
              <c:f>'imd19'!$P$37:$Y$37</c:f>
              <c:numCache>
                <c:formatCode>0%</c:formatCode>
                <c:ptCount val="10"/>
                <c:pt idx="0">
                  <c:v>6.1783491613715963E-2</c:v>
                </c:pt>
                <c:pt idx="1">
                  <c:v>6.1843833512568058E-2</c:v>
                </c:pt>
                <c:pt idx="2">
                  <c:v>9.8635033183911355E-2</c:v>
                </c:pt>
                <c:pt idx="3">
                  <c:v>0.13500879917141481</c:v>
                </c:pt>
                <c:pt idx="4">
                  <c:v>0.13968818943719194</c:v>
                </c:pt>
                <c:pt idx="5">
                  <c:v>0.13860451506191657</c:v>
                </c:pt>
                <c:pt idx="6">
                  <c:v>0.11676322748151927</c:v>
                </c:pt>
                <c:pt idx="7">
                  <c:v>9.9732759782207081E-2</c:v>
                </c:pt>
                <c:pt idx="8">
                  <c:v>0.10266967439346059</c:v>
                </c:pt>
                <c:pt idx="9">
                  <c:v>4.5270476362094379E-2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CBB8-4642-A937-A52456090B31}"/>
            </c:ext>
          </c:extLst>
        </c:ser>
        <c:ser>
          <c:idx val="33"/>
          <c:order val="3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65000"/>
                </a:schemeClr>
              </a:solidFill>
              <a:ln w="9525">
                <a:solidFill>
                  <a:schemeClr val="accent3">
                    <a:tint val="65000"/>
                  </a:schemeClr>
                </a:solidFill>
              </a:ln>
              <a:effectLst/>
            </c:spPr>
          </c:marker>
          <c:val>
            <c:numRef>
              <c:f>'imd19'!$P$38:$Y$38</c:f>
              <c:numCache>
                <c:formatCode>0%</c:formatCode>
                <c:ptCount val="10"/>
                <c:pt idx="0">
                  <c:v>3.3423878060712169E-2</c:v>
                </c:pt>
                <c:pt idx="1">
                  <c:v>5.0280645742681325E-2</c:v>
                </c:pt>
                <c:pt idx="2">
                  <c:v>5.440150364324519E-2</c:v>
                </c:pt>
                <c:pt idx="3">
                  <c:v>0.12097891294832513</c:v>
                </c:pt>
                <c:pt idx="4">
                  <c:v>0.12692139344473338</c:v>
                </c:pt>
                <c:pt idx="5">
                  <c:v>0.14871778367105229</c:v>
                </c:pt>
                <c:pt idx="6">
                  <c:v>0.15113674399443858</c:v>
                </c:pt>
                <c:pt idx="7">
                  <c:v>0.10267643348180952</c:v>
                </c:pt>
                <c:pt idx="8">
                  <c:v>0.10847601637529287</c:v>
                </c:pt>
                <c:pt idx="9">
                  <c:v>0.10298668863770952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CBB8-4642-A937-A52456090B31}"/>
            </c:ext>
          </c:extLst>
        </c:ser>
        <c:ser>
          <c:idx val="34"/>
          <c:order val="3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62000"/>
                </a:schemeClr>
              </a:solidFill>
              <a:ln w="9525">
                <a:solidFill>
                  <a:schemeClr val="accent3">
                    <a:tint val="62000"/>
                  </a:schemeClr>
                </a:solidFill>
              </a:ln>
              <a:effectLst/>
            </c:spPr>
          </c:marker>
          <c:val>
            <c:numRef>
              <c:f>'imd19'!$P$39:$Y$39</c:f>
              <c:numCache>
                <c:formatCode>0%</c:formatCode>
                <c:ptCount val="10"/>
                <c:pt idx="0">
                  <c:v>3.0987278545227502E-2</c:v>
                </c:pt>
                <c:pt idx="1">
                  <c:v>4.5188480449543433E-2</c:v>
                </c:pt>
                <c:pt idx="2">
                  <c:v>4.3942870522125962E-2</c:v>
                </c:pt>
                <c:pt idx="3">
                  <c:v>6.1720127995005071E-2</c:v>
                </c:pt>
                <c:pt idx="4">
                  <c:v>8.4757667993444155E-2</c:v>
                </c:pt>
                <c:pt idx="5">
                  <c:v>0.15195036291266684</c:v>
                </c:pt>
                <c:pt idx="6">
                  <c:v>0.13567002263326308</c:v>
                </c:pt>
                <c:pt idx="7">
                  <c:v>0.13372512292203231</c:v>
                </c:pt>
                <c:pt idx="8">
                  <c:v>0.1637118551471162</c:v>
                </c:pt>
                <c:pt idx="9">
                  <c:v>0.14834621087957542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CBB8-4642-A937-A52456090B31}"/>
            </c:ext>
          </c:extLst>
        </c:ser>
        <c:ser>
          <c:idx val="35"/>
          <c:order val="34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58000"/>
                </a:schemeClr>
              </a:solidFill>
              <a:ln w="9525">
                <a:solidFill>
                  <a:schemeClr val="accent3">
                    <a:tint val="58000"/>
                  </a:schemeClr>
                </a:solidFill>
              </a:ln>
              <a:effectLst/>
            </c:spPr>
          </c:marker>
          <c:val>
            <c:numRef>
              <c:f>'imd19'!$P$40:$Y$40</c:f>
              <c:numCache>
                <c:formatCode>0%</c:formatCode>
                <c:ptCount val="10"/>
                <c:pt idx="0">
                  <c:v>2.4880686564358316E-2</c:v>
                </c:pt>
                <c:pt idx="1">
                  <c:v>5.9396897407293772E-2</c:v>
                </c:pt>
                <c:pt idx="2">
                  <c:v>6.374201695128677E-2</c:v>
                </c:pt>
                <c:pt idx="3">
                  <c:v>0.1441302755515198</c:v>
                </c:pt>
                <c:pt idx="4">
                  <c:v>0.17328514093262226</c:v>
                </c:pt>
                <c:pt idx="5">
                  <c:v>0.16947562387935819</c:v>
                </c:pt>
                <c:pt idx="6">
                  <c:v>0.14817567052288635</c:v>
                </c:pt>
                <c:pt idx="7">
                  <c:v>0.10206774484748631</c:v>
                </c:pt>
                <c:pt idx="8">
                  <c:v>6.0132907452500751E-2</c:v>
                </c:pt>
                <c:pt idx="9">
                  <c:v>5.4713035890687434E-2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CBB8-4642-A937-A52456090B31}"/>
            </c:ext>
          </c:extLst>
        </c:ser>
        <c:ser>
          <c:idx val="36"/>
          <c:order val="35"/>
          <c:spPr>
            <a:ln w="25400" cap="rnd">
              <a:noFill/>
              <a:round/>
            </a:ln>
            <a:effectLst/>
          </c:spPr>
          <c:marker>
            <c:symbol val="circle"/>
            <c:size val="12"/>
            <c:spPr>
              <a:solidFill>
                <a:schemeClr val="tx1"/>
              </a:solidFill>
              <a:ln w="9525">
                <a:solidFill>
                  <a:schemeClr val="accent3">
                    <a:tint val="55000"/>
                  </a:schemeClr>
                </a:solidFill>
              </a:ln>
              <a:effectLst/>
            </c:spPr>
          </c:marker>
          <c:val>
            <c:numRef>
              <c:f>'imd19'!$P$50:$Y$50</c:f>
              <c:numCache>
                <c:formatCode>General</c:formatCode>
                <c:ptCount val="10"/>
                <c:pt idx="0">
                  <c:v>2.6007458353226577E-2</c:v>
                </c:pt>
                <c:pt idx="1">
                  <c:v>3.437229828251416E-2</c:v>
                </c:pt>
                <c:pt idx="2">
                  <c:v>4.3383399787518657E-2</c:v>
                </c:pt>
                <c:pt idx="3">
                  <c:v>6.114645298097561E-2</c:v>
                </c:pt>
                <c:pt idx="4">
                  <c:v>9.4919803347226342E-2</c:v>
                </c:pt>
                <c:pt idx="5">
                  <c:v>0.12643285116413108</c:v>
                </c:pt>
                <c:pt idx="6">
                  <c:v>0.12349187710492018</c:v>
                </c:pt>
                <c:pt idx="7">
                  <c:v>0.17215182523194447</c:v>
                </c:pt>
                <c:pt idx="8">
                  <c:v>0.1707259635856872</c:v>
                </c:pt>
                <c:pt idx="9">
                  <c:v>0.14736807016185574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CBB8-4642-A937-A52456090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3728008"/>
        <c:axId val="1473724728"/>
      </c:lineChart>
      <c:catAx>
        <c:axId val="14737280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73724728"/>
        <c:crosses val="autoZero"/>
        <c:auto val="1"/>
        <c:lblAlgn val="ctr"/>
        <c:lblOffset val="100"/>
        <c:noMultiLvlLbl val="0"/>
      </c:catAx>
      <c:valAx>
        <c:axId val="1473724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737280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19050" cap="flat" cmpd="sng" algn="ctr">
      <a:solidFill>
        <a:schemeClr val="bg1"/>
      </a:solidFill>
      <a:round/>
    </a:ln>
    <a:effectLst/>
  </c:spPr>
  <c:txPr>
    <a:bodyPr/>
    <a:lstStyle/>
    <a:p>
      <a:pPr>
        <a:defRPr sz="10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32183908045976"/>
          <c:y val="0.10405408882713192"/>
          <c:w val="0.83638670166229223"/>
          <c:h val="0.7754855643044619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7C2B6"/>
            </a:solidFill>
            <a:ln>
              <a:solidFill>
                <a:srgbClr val="A0C1EA"/>
              </a:solidFill>
            </a:ln>
            <a:effectLst/>
          </c:spPr>
          <c:invertIfNegative val="0"/>
          <c:cat>
            <c:strRef>
              <c:f>'pop2526'!$J$9:$AA$9</c:f>
              <c:strCache>
                <c:ptCount val="18"/>
                <c:pt idx="0">
                  <c:v>00-04</c:v>
                </c:pt>
                <c:pt idx="1">
                  <c:v>05-09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'pop2526'!$J$11:$AA$11</c:f>
              <c:numCache>
                <c:formatCode>0.0%</c:formatCode>
                <c:ptCount val="18"/>
                <c:pt idx="0">
                  <c:v>2.222996043789181E-2</c:v>
                </c:pt>
                <c:pt idx="1">
                  <c:v>2.770154893924389E-2</c:v>
                </c:pt>
                <c:pt idx="2">
                  <c:v>3.1245613271989988E-2</c:v>
                </c:pt>
                <c:pt idx="3">
                  <c:v>3.0484917564112958E-2</c:v>
                </c:pt>
                <c:pt idx="4">
                  <c:v>2.8493631377108052E-2</c:v>
                </c:pt>
                <c:pt idx="5">
                  <c:v>2.9227553627646913E-2</c:v>
                </c:pt>
                <c:pt idx="6">
                  <c:v>3.1577027483901329E-2</c:v>
                </c:pt>
                <c:pt idx="7">
                  <c:v>3.2873768997621532E-2</c:v>
                </c:pt>
                <c:pt idx="8">
                  <c:v>3.168049659902953E-2</c:v>
                </c:pt>
                <c:pt idx="9">
                  <c:v>2.9510693236480968E-2</c:v>
                </c:pt>
                <c:pt idx="10">
                  <c:v>3.3033174043619155E-2</c:v>
                </c:pt>
                <c:pt idx="11">
                  <c:v>3.4761421309760829E-2</c:v>
                </c:pt>
                <c:pt idx="12">
                  <c:v>3.3409320524252301E-2</c:v>
                </c:pt>
                <c:pt idx="13">
                  <c:v>2.7204056911967589E-2</c:v>
                </c:pt>
                <c:pt idx="14">
                  <c:v>2.2744505097995797E-2</c:v>
                </c:pt>
                <c:pt idx="15">
                  <c:v>2.1657337970331383E-2</c:v>
                </c:pt>
                <c:pt idx="16">
                  <c:v>1.3698289332597813E-2</c:v>
                </c:pt>
                <c:pt idx="17">
                  <c:v>1.1306225084208667E-2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6-4BE7-B9CC-7F59428FF399}"/>
            </c:ext>
          </c:extLst>
        </c:ser>
        <c:ser>
          <c:idx val="1"/>
          <c:order val="1"/>
          <c:spPr>
            <a:noFill/>
            <a:ln>
              <a:solidFill>
                <a:schemeClr val="tx1">
                  <a:lumMod val="75000"/>
                  <a:lumOff val="25000"/>
                </a:schemeClr>
              </a:solidFill>
            </a:ln>
            <a:effectLst/>
          </c:spPr>
          <c:invertIfNegative val="0"/>
          <c:cat>
            <c:strRef>
              <c:f>'pop2526'!$J$9:$AA$9</c:f>
              <c:strCache>
                <c:ptCount val="18"/>
                <c:pt idx="0">
                  <c:v>00-04</c:v>
                </c:pt>
                <c:pt idx="1">
                  <c:v>05-09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'pop2526'!$J$4:$AA$4</c:f>
              <c:numCache>
                <c:formatCode>0.0%</c:formatCode>
                <c:ptCount val="18"/>
                <c:pt idx="0">
                  <c:v>2.3764540222618129E-2</c:v>
                </c:pt>
                <c:pt idx="1">
                  <c:v>2.8033051571381893E-2</c:v>
                </c:pt>
                <c:pt idx="2">
                  <c:v>3.0453769728786179E-2</c:v>
                </c:pt>
                <c:pt idx="3">
                  <c:v>2.9982209175550455E-2</c:v>
                </c:pt>
                <c:pt idx="4">
                  <c:v>2.9941161469075092E-2</c:v>
                </c:pt>
                <c:pt idx="5">
                  <c:v>3.5388831975814224E-2</c:v>
                </c:pt>
                <c:pt idx="6">
                  <c:v>3.8387209259353454E-2</c:v>
                </c:pt>
                <c:pt idx="7">
                  <c:v>3.8904101554480541E-2</c:v>
                </c:pt>
                <c:pt idx="8">
                  <c:v>3.6497312400437146E-2</c:v>
                </c:pt>
                <c:pt idx="9">
                  <c:v>3.2352597113577346E-2</c:v>
                </c:pt>
                <c:pt idx="10">
                  <c:v>3.2453566358794622E-2</c:v>
                </c:pt>
                <c:pt idx="11">
                  <c:v>3.2510490119546841E-2</c:v>
                </c:pt>
                <c:pt idx="12">
                  <c:v>3.0048599947981029E-2</c:v>
                </c:pt>
                <c:pt idx="13">
                  <c:v>2.4196451857973405E-2</c:v>
                </c:pt>
                <c:pt idx="14">
                  <c:v>1.9912334006336459E-2</c:v>
                </c:pt>
                <c:pt idx="15">
                  <c:v>1.8365875731273164E-2</c:v>
                </c:pt>
                <c:pt idx="16">
                  <c:v>1.1314954038914461E-2</c:v>
                </c:pt>
                <c:pt idx="17">
                  <c:v>9.2589742602629775E-3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B6-4BE7-B9CC-7F59428FF3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678167696"/>
        <c:axId val="678165072"/>
      </c:barChart>
      <c:catAx>
        <c:axId val="678167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78165072"/>
        <c:crosses val="autoZero"/>
        <c:auto val="1"/>
        <c:lblAlgn val="ctr"/>
        <c:lblOffset val="100"/>
        <c:noMultiLvlLbl val="0"/>
      </c:catAx>
      <c:valAx>
        <c:axId val="678165072"/>
        <c:scaling>
          <c:orientation val="minMax"/>
          <c:max val="6.0000000000000012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78167696"/>
        <c:crosses val="autoZero"/>
        <c:crossBetween val="between"/>
        <c:majorUnit val="1.0000000000000002E-2"/>
        <c:minorUnit val="5.000000000000001E-3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948212983223927E-2"/>
          <c:y val="0.10732206268334105"/>
          <c:w val="0.88879661377119978"/>
          <c:h val="0.774111986001749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B09AC9"/>
            </a:solidFill>
            <a:ln>
              <a:solidFill>
                <a:srgbClr val="DBBFCD"/>
              </a:solidFill>
            </a:ln>
            <a:effectLst/>
          </c:spPr>
          <c:invertIfNegative val="0"/>
          <c:val>
            <c:numRef>
              <c:f>'pop2526'!$AB$11:$AS$11</c:f>
              <c:numCache>
                <c:formatCode>0.0%</c:formatCode>
                <c:ptCount val="18"/>
                <c:pt idx="0">
                  <c:v>-2.1376587377690579E-2</c:v>
                </c:pt>
                <c:pt idx="1">
                  <c:v>-2.6100413810556618E-2</c:v>
                </c:pt>
                <c:pt idx="2">
                  <c:v>-2.9508716119631385E-2</c:v>
                </c:pt>
                <c:pt idx="3">
                  <c:v>-2.9811462137223771E-2</c:v>
                </c:pt>
                <c:pt idx="4">
                  <c:v>-2.8393457456729117E-2</c:v>
                </c:pt>
                <c:pt idx="5">
                  <c:v>-2.882611652731288E-2</c:v>
                </c:pt>
                <c:pt idx="6">
                  <c:v>-3.3033585942962851E-2</c:v>
                </c:pt>
                <c:pt idx="7">
                  <c:v>-3.4097769087250859E-2</c:v>
                </c:pt>
                <c:pt idx="8">
                  <c:v>-3.2748469217279211E-2</c:v>
                </c:pt>
                <c:pt idx="9">
                  <c:v>-2.9739956411163889E-2</c:v>
                </c:pt>
                <c:pt idx="10">
                  <c:v>-3.3552991015321963E-2</c:v>
                </c:pt>
                <c:pt idx="11">
                  <c:v>-3.5182464818853294E-2</c:v>
                </c:pt>
                <c:pt idx="12">
                  <c:v>-3.3601183238530549E-2</c:v>
                </c:pt>
                <c:pt idx="13">
                  <c:v>-2.7974638204092534E-2</c:v>
                </c:pt>
                <c:pt idx="14">
                  <c:v>-2.480869746882907E-2</c:v>
                </c:pt>
                <c:pt idx="15">
                  <c:v>-2.4408907965869725E-2</c:v>
                </c:pt>
                <c:pt idx="16">
                  <c:v>-1.659937878988586E-2</c:v>
                </c:pt>
                <c:pt idx="17">
                  <c:v>-1.7395662601055385E-2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E2-4B33-941F-D45AD5BEAB88}"/>
            </c:ext>
          </c:extLst>
        </c:ser>
        <c:ser>
          <c:idx val="1"/>
          <c:order val="1"/>
          <c:spPr>
            <a:noFill/>
            <a:ln>
              <a:solidFill>
                <a:schemeClr val="tx1">
                  <a:lumMod val="75000"/>
                  <a:lumOff val="25000"/>
                </a:schemeClr>
              </a:solidFill>
            </a:ln>
            <a:effectLst/>
          </c:spPr>
          <c:invertIfNegative val="0"/>
          <c:val>
            <c:numRef>
              <c:f>'pop2526'!$AB$4:$AS$4</c:f>
              <c:numCache>
                <c:formatCode>0.0%</c:formatCode>
                <c:ptCount val="18"/>
                <c:pt idx="0">
                  <c:v>-2.2635071426561841E-2</c:v>
                </c:pt>
                <c:pt idx="1">
                  <c:v>-2.6663173018774376E-2</c:v>
                </c:pt>
                <c:pt idx="2">
                  <c:v>-2.8973411738718396E-2</c:v>
                </c:pt>
                <c:pt idx="3">
                  <c:v>-2.859960805838891E-2</c:v>
                </c:pt>
                <c:pt idx="4">
                  <c:v>-3.0022357941179509E-2</c:v>
                </c:pt>
                <c:pt idx="5">
                  <c:v>-3.4702898238021126E-2</c:v>
                </c:pt>
                <c:pt idx="6">
                  <c:v>-3.7037188532486165E-2</c:v>
                </c:pt>
                <c:pt idx="7">
                  <c:v>-3.6914555728824343E-2</c:v>
                </c:pt>
                <c:pt idx="8">
                  <c:v>-3.4024685970292103E-2</c:v>
                </c:pt>
                <c:pt idx="9">
                  <c:v>-2.9881194132764612E-2</c:v>
                </c:pt>
                <c:pt idx="10">
                  <c:v>-3.0730101789636689E-2</c:v>
                </c:pt>
                <c:pt idx="11">
                  <c:v>-3.177344106120053E-2</c:v>
                </c:pt>
                <c:pt idx="12">
                  <c:v>-2.9948465527014065E-2</c:v>
                </c:pt>
                <c:pt idx="13">
                  <c:v>-2.4984194899241887E-2</c:v>
                </c:pt>
                <c:pt idx="14">
                  <c:v>-2.1684595230574987E-2</c:v>
                </c:pt>
                <c:pt idx="15">
                  <c:v>-2.0963601491274041E-2</c:v>
                </c:pt>
                <c:pt idx="16">
                  <c:v>-1.4016891511988681E-2</c:v>
                </c:pt>
                <c:pt idx="17">
                  <c:v>-1.4678532910900221E-2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E2-4B33-941F-D45AD5BEA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678167696"/>
        <c:axId val="678165072"/>
      </c:barChart>
      <c:catAx>
        <c:axId val="67816769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678165072"/>
        <c:crosses val="autoZero"/>
        <c:auto val="1"/>
        <c:lblAlgn val="ctr"/>
        <c:lblOffset val="100"/>
        <c:noMultiLvlLbl val="0"/>
      </c:catAx>
      <c:valAx>
        <c:axId val="678165072"/>
        <c:scaling>
          <c:orientation val="minMax"/>
          <c:min val="-6.0000000000000012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;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78167696"/>
        <c:crosses val="autoZero"/>
        <c:crossBetween val="between"/>
        <c:majorUnit val="1.0000000000000002E-2"/>
        <c:minorUnit val="5.000000000000001E-3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399888362370993"/>
          <c:y val="0.11003666715191826"/>
          <c:w val="0.64944026793030962"/>
          <c:h val="0.7575379980901758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9B95E"/>
            </a:solidFill>
            <a:ln>
              <a:solidFill>
                <a:srgbClr val="F9B95E"/>
              </a:solidFill>
            </a:ln>
            <a:effectLst/>
          </c:spPr>
          <c:invertIfNegative val="0"/>
          <c:cat>
            <c:strRef>
              <c:f>'pop2526'!$J$9:$AA$9</c:f>
              <c:strCache>
                <c:ptCount val="18"/>
                <c:pt idx="0">
                  <c:v>00-04</c:v>
                </c:pt>
                <c:pt idx="1">
                  <c:v>05-09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'pop2526'!$J$23:$AA$23</c:f>
              <c:numCache>
                <c:formatCode>0.0%</c:formatCode>
                <c:ptCount val="18"/>
                <c:pt idx="0">
                  <c:v>-1.6517255794511403E-2</c:v>
                </c:pt>
                <c:pt idx="1">
                  <c:v>-9.5286625749373167E-3</c:v>
                </c:pt>
                <c:pt idx="2">
                  <c:v>3.7988346247920806E-3</c:v>
                </c:pt>
                <c:pt idx="3">
                  <c:v>2.2542767133048328E-2</c:v>
                </c:pt>
                <c:pt idx="4">
                  <c:v>9.5067122973259074E-3</c:v>
                </c:pt>
                <c:pt idx="5">
                  <c:v>-6.6462556842052179E-3</c:v>
                </c:pt>
                <c:pt idx="6">
                  <c:v>-3.7216748046387432E-4</c:v>
                </c:pt>
                <c:pt idx="7">
                  <c:v>1.7296136587173262E-2</c:v>
                </c:pt>
                <c:pt idx="8">
                  <c:v>1.5056554552593266E-2</c:v>
                </c:pt>
                <c:pt idx="9">
                  <c:v>6.0060732114314928E-3</c:v>
                </c:pt>
                <c:pt idx="10">
                  <c:v>-1.3969182648496739E-2</c:v>
                </c:pt>
                <c:pt idx="11">
                  <c:v>-6.4292275916132697E-3</c:v>
                </c:pt>
                <c:pt idx="12">
                  <c:v>2.2364414011881984E-2</c:v>
                </c:pt>
                <c:pt idx="13">
                  <c:v>2.2206554069626107E-2</c:v>
                </c:pt>
                <c:pt idx="14">
                  <c:v>-1.7069332272634137E-3</c:v>
                </c:pt>
                <c:pt idx="15">
                  <c:v>7.498680253896251E-3</c:v>
                </c:pt>
                <c:pt idx="16">
                  <c:v>4.7334817945197387E-2</c:v>
                </c:pt>
                <c:pt idx="17">
                  <c:v>2.2548910268073097E-2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7-4F90-B0B6-B9C2E4919DDD}"/>
            </c:ext>
          </c:extLst>
        </c:ser>
        <c:ser>
          <c:idx val="1"/>
          <c:order val="1"/>
          <c:spPr>
            <a:noFill/>
            <a:ln>
              <a:solidFill>
                <a:schemeClr val="tx1">
                  <a:lumMod val="75000"/>
                  <a:lumOff val="25000"/>
                </a:schemeClr>
              </a:solidFill>
            </a:ln>
            <a:effectLst/>
          </c:spPr>
          <c:invertIfNegative val="0"/>
          <c:cat>
            <c:strRef>
              <c:f>'pop2526'!$J$9:$AA$9</c:f>
              <c:strCache>
                <c:ptCount val="18"/>
                <c:pt idx="0">
                  <c:v>00-04</c:v>
                </c:pt>
                <c:pt idx="1">
                  <c:v>05-09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'pop2526'!$J$28:$AA$28</c:f>
              <c:numCache>
                <c:formatCode>0.0%</c:formatCode>
                <c:ptCount val="18"/>
                <c:pt idx="0">
                  <c:v>-1.0913503572318862E-2</c:v>
                </c:pt>
                <c:pt idx="1">
                  <c:v>-8.5113717842671566E-3</c:v>
                </c:pt>
                <c:pt idx="2">
                  <c:v>1.8909573377977917E-3</c:v>
                </c:pt>
                <c:pt idx="3">
                  <c:v>2.0389957306717877E-2</c:v>
                </c:pt>
                <c:pt idx="4">
                  <c:v>5.0771150632464368E-3</c:v>
                </c:pt>
                <c:pt idx="5">
                  <c:v>6.1192397133159231E-3</c:v>
                </c:pt>
                <c:pt idx="6">
                  <c:v>1.313983976451976E-3</c:v>
                </c:pt>
                <c:pt idx="7">
                  <c:v>1.4002105875619911E-2</c:v>
                </c:pt>
                <c:pt idx="8">
                  <c:v>1.1393789584966306E-2</c:v>
                </c:pt>
                <c:pt idx="9">
                  <c:v>1.6465136521620419E-2</c:v>
                </c:pt>
                <c:pt idx="10">
                  <c:v>-1.2132351075865817E-2</c:v>
                </c:pt>
                <c:pt idx="11">
                  <c:v>-6.4028396462876662E-3</c:v>
                </c:pt>
                <c:pt idx="12">
                  <c:v>2.0273009920331028E-2</c:v>
                </c:pt>
                <c:pt idx="13">
                  <c:v>1.9775507784888114E-2</c:v>
                </c:pt>
                <c:pt idx="14">
                  <c:v>-2.6684098206892644E-3</c:v>
                </c:pt>
                <c:pt idx="15">
                  <c:v>8.1167543460608973E-3</c:v>
                </c:pt>
                <c:pt idx="16">
                  <c:v>3.6845362132211415E-2</c:v>
                </c:pt>
                <c:pt idx="17">
                  <c:v>1.7314813882836434E-2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7-4F90-B0B6-B9C2E4919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678167696"/>
        <c:axId val="678165072"/>
      </c:barChart>
      <c:catAx>
        <c:axId val="678167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78165072"/>
        <c:crosses val="autoZero"/>
        <c:auto val="1"/>
        <c:lblAlgn val="ctr"/>
        <c:lblOffset val="100"/>
        <c:noMultiLvlLbl val="0"/>
      </c:catAx>
      <c:valAx>
        <c:axId val="678165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chemeClr val="tx1">
                        <a:lumMod val="50000"/>
                        <a:lumOff val="50000"/>
                      </a:schemeClr>
                    </a:solidFill>
                  </a:rPr>
                  <a:t>% growth</a:t>
                </a:r>
              </a:p>
            </c:rich>
          </c:tx>
          <c:layout>
            <c:manualLayout>
              <c:xMode val="edge"/>
              <c:yMode val="edge"/>
              <c:x val="0.33530839547475799"/>
              <c:y val="0.930019450355345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78167696"/>
        <c:crosses val="autoZero"/>
        <c:crossBetween val="between"/>
      </c:valAx>
      <c:spPr>
        <a:solidFill>
          <a:sysClr val="window" lastClr="FFFFFF"/>
        </a:solid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'graph data'!$M$5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22-447C-BD11-85192150A976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'graph data'!$H$44:$M$44</c:f>
              <c:numCache>
                <c:formatCode>0.0000</c:formatCode>
                <c:ptCount val="6"/>
                <c:pt idx="0">
                  <c:v>-1.5265230683547851E-2</c:v>
                </c:pt>
                <c:pt idx="1">
                  <c:v>0.26947492494181335</c:v>
                </c:pt>
                <c:pt idx="2">
                  <c:v>0.12234111534816475</c:v>
                </c:pt>
                <c:pt idx="3">
                  <c:v>-3.4990569678890387E-2</c:v>
                </c:pt>
                <c:pt idx="4">
                  <c:v>0.15171565576968127</c:v>
                </c:pt>
                <c:pt idx="5">
                  <c:v>0.49482228618422019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22-447C-BD11-85192150A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70"/>
        <c:axId val="838506208"/>
        <c:axId val="838502928"/>
      </c:barChart>
      <c:catAx>
        <c:axId val="8385062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8502928"/>
        <c:crosses val="autoZero"/>
        <c:auto val="1"/>
        <c:lblAlgn val="ctr"/>
        <c:lblOffset val="100"/>
        <c:noMultiLvlLbl val="0"/>
      </c:catAx>
      <c:valAx>
        <c:axId val="83850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850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11538422562045"/>
          <c:y val="3.5685320356853206E-2"/>
          <c:w val="0.8938846157743795"/>
          <c:h val="0.7103378209454215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A6598"/>
            </a:solidFill>
            <a:ln>
              <a:noFill/>
            </a:ln>
          </c:spPr>
          <c:invertIfNegative val="0"/>
          <c:cat>
            <c:strRef>
              <c:f>'graph data'!$S$7:$S$12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</c:v>
                </c:pt>
                <c:pt idx="4">
                  <c:v>Other</c:v>
                </c:pt>
                <c:pt idx="5">
                  <c:v>TOTAL</c:v>
                </c:pt>
              </c:strCache>
            </c:strRef>
          </c:cat>
          <c:val>
            <c:numRef>
              <c:f>'graph data'!$U$7:$U$12</c:f>
              <c:numCache>
                <c:formatCode>General</c:formatCode>
                <c:ptCount val="6"/>
                <c:pt idx="5" formatCode="0.00%">
                  <c:v>0.49482228618422019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5E-483B-93E0-E475E67B06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114942720"/>
        <c:axId val="114944256"/>
      </c:barChart>
      <c:lineChart>
        <c:grouping val="standard"/>
        <c:varyColors val="0"/>
        <c:ser>
          <c:idx val="1"/>
          <c:order val="1"/>
          <c:spPr>
            <a:ln>
              <a:noFill/>
            </a:ln>
          </c:spPr>
          <c:marker>
            <c:symbol val="none"/>
          </c:marker>
          <c:cat>
            <c:strRef>
              <c:f>'graph data'!$S$7:$S$12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</c:v>
                </c:pt>
                <c:pt idx="4">
                  <c:v>Other</c:v>
                </c:pt>
                <c:pt idx="5">
                  <c:v>TOTAL</c:v>
                </c:pt>
              </c:strCache>
            </c:strRef>
          </c:cat>
          <c:val>
            <c:numRef>
              <c:f>'graph data'!$V$7:$V$12</c:f>
              <c:numCache>
                <c:formatCode>0.00%</c:formatCode>
                <c:ptCount val="6"/>
                <c:pt idx="0">
                  <c:v>0</c:v>
                </c:pt>
                <c:pt idx="1">
                  <c:v>-1.5265230683547851E-2</c:v>
                </c:pt>
                <c:pt idx="2">
                  <c:v>0.25420969425826551</c:v>
                </c:pt>
                <c:pt idx="3">
                  <c:v>0.37655080960643028</c:v>
                </c:pt>
                <c:pt idx="4">
                  <c:v>0.34156023992753992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5E-483B-93E0-E475E67B06B8}"/>
            </c:ext>
          </c:extLst>
        </c:ser>
        <c:ser>
          <c:idx val="2"/>
          <c:order val="2"/>
          <c:spPr>
            <a:ln>
              <a:noFill/>
            </a:ln>
          </c:spPr>
          <c:marker>
            <c:symbol val="none"/>
          </c:marker>
          <c:cat>
            <c:strRef>
              <c:f>'graph data'!$S$7:$S$12</c:f>
              <c:strCache>
                <c:ptCount val="6"/>
                <c:pt idx="0">
                  <c:v>PopShare</c:v>
                </c:pt>
                <c:pt idx="1">
                  <c:v>ExpWt</c:v>
                </c:pt>
                <c:pt idx="2">
                  <c:v>HI data</c:v>
                </c:pt>
                <c:pt idx="3">
                  <c:v>PFI</c:v>
                </c:pt>
                <c:pt idx="4">
                  <c:v>Other</c:v>
                </c:pt>
                <c:pt idx="5">
                  <c:v>TOTAL</c:v>
                </c:pt>
              </c:strCache>
            </c:strRef>
          </c:cat>
          <c:val>
            <c:numRef>
              <c:f>'graph data'!$W$7:$W$12</c:f>
              <c:numCache>
                <c:formatCode>0.00%</c:formatCode>
                <c:ptCount val="6"/>
                <c:pt idx="0">
                  <c:v>-1.5265230683547851E-2</c:v>
                </c:pt>
                <c:pt idx="1">
                  <c:v>0.25420969425826551</c:v>
                </c:pt>
                <c:pt idx="2">
                  <c:v>0.37655080960643028</c:v>
                </c:pt>
                <c:pt idx="3">
                  <c:v>0.34156023992753992</c:v>
                </c:pt>
                <c:pt idx="4">
                  <c:v>0.49327589569722119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5E-483B-93E0-E475E67B06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25"/>
          <c:upBars>
            <c:spPr>
              <a:solidFill>
                <a:srgbClr val="5FC5E9"/>
              </a:solidFill>
              <a:ln>
                <a:noFill/>
              </a:ln>
            </c:spPr>
          </c:upBars>
          <c:downBars>
            <c:spPr>
              <a:solidFill>
                <a:srgbClr val="B87692"/>
              </a:solidFill>
              <a:ln>
                <a:noFill/>
              </a:ln>
            </c:spPr>
          </c:downBars>
        </c:upDownBars>
        <c:marker val="1"/>
        <c:smooth val="0"/>
        <c:axId val="114942720"/>
        <c:axId val="114944256"/>
      </c:lineChart>
      <c:catAx>
        <c:axId val="1149427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txPr>
          <a:bodyPr/>
          <a:lstStyle/>
          <a:p>
            <a:pPr>
              <a:defRPr>
                <a:solidFill>
                  <a:schemeClr val="tx1"/>
                </a:solidFill>
              </a:defRPr>
            </a:pPr>
            <a:endParaRPr lang="en-US"/>
          </a:p>
        </c:txPr>
        <c:crossAx val="114944256"/>
        <c:crosses val="autoZero"/>
        <c:auto val="1"/>
        <c:lblAlgn val="ctr"/>
        <c:lblOffset val="100"/>
        <c:noMultiLvlLbl val="0"/>
      </c:catAx>
      <c:valAx>
        <c:axId val="11494425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.0%" sourceLinked="0"/>
        <c:majorTickMark val="out"/>
        <c:minorTickMark val="none"/>
        <c:tickLblPos val="nextTo"/>
        <c:crossAx val="11494272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10" Type="http://schemas.microsoft.com/office/2007/relationships/hdphoto" Target="../media/hdphoto1.wdp"/><Relationship Id="rId4" Type="http://schemas.openxmlformats.org/officeDocument/2006/relationships/image" Target="../media/image1.png"/><Relationship Id="rId9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5" Type="http://schemas.openxmlformats.org/officeDocument/2006/relationships/image" Target="../media/image5.emf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510574</xdr:colOff>
      <xdr:row>0</xdr:row>
      <xdr:rowOff>0</xdr:rowOff>
    </xdr:from>
    <xdr:to>
      <xdr:col>9</xdr:col>
      <xdr:colOff>589544</xdr:colOff>
      <xdr:row>1</xdr:row>
      <xdr:rowOff>123825</xdr:rowOff>
    </xdr:to>
    <xdr:pic>
      <xdr:nvPicPr>
        <xdr:cNvPr id="2" name="Picture 1" descr="NHS England logo" title="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46428"/>
        <a:stretch/>
      </xdr:blipFill>
      <xdr:spPr>
        <a:xfrm>
          <a:off x="5596924" y="0"/>
          <a:ext cx="688570" cy="285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447675</xdr:colOff>
      <xdr:row>0</xdr:row>
      <xdr:rowOff>314325</xdr:rowOff>
    </xdr:from>
    <xdr:to>
      <xdr:col>30</xdr:col>
      <xdr:colOff>123825</xdr:colOff>
      <xdr:row>22</xdr:row>
      <xdr:rowOff>142874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65E4666-0F76-419F-B1AB-26799BF0B5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0.14103</cdr:x>
      <cdr:y>0.92225</cdr:y>
    </cdr:from>
    <cdr:to>
      <cdr:x>0.97552</cdr:x>
      <cdr:y>1</cdr:y>
    </cdr:to>
    <cdr:sp macro="" textlink="">
      <cdr:nvSpPr>
        <cdr:cNvPr id="2" name="TextBox 3">
          <a:extLst xmlns:a="http://schemas.openxmlformats.org/drawingml/2006/main">
            <a:ext uri="{FF2B5EF4-FFF2-40B4-BE49-F238E27FC236}">
              <a16:creationId xmlns:a16="http://schemas.microsoft.com/office/drawing/2014/main" id="{C4536764-A3F7-4F6A-8DB7-EDB89D2A8C1D}"/>
            </a:ext>
          </a:extLst>
        </cdr:cNvPr>
        <cdr:cNvSpPr txBox="1"/>
      </cdr:nvSpPr>
      <cdr:spPr>
        <a:xfrm xmlns:a="http://schemas.openxmlformats.org/drawingml/2006/main">
          <a:off x="384175" y="3276599"/>
          <a:ext cx="2273300" cy="27622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i="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Most Deprived      </a:t>
          </a:r>
          <a:r>
            <a:rPr lang="en-GB" sz="1100" b="0" i="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Least Deprived </a:t>
          </a:r>
          <a:endParaRPr lang="en-GB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endParaRPr lang="en-GB" sz="1100" kern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552450</xdr:colOff>
      <xdr:row>17</xdr:row>
      <xdr:rowOff>104776</xdr:rowOff>
    </xdr:from>
    <xdr:to>
      <xdr:col>14</xdr:col>
      <xdr:colOff>638175</xdr:colOff>
      <xdr:row>30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571500</xdr:colOff>
      <xdr:row>1</xdr:row>
      <xdr:rowOff>57149</xdr:rowOff>
    </xdr:from>
    <xdr:to>
      <xdr:col>14</xdr:col>
      <xdr:colOff>619125</xdr:colOff>
      <xdr:row>14</xdr:row>
      <xdr:rowOff>66674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542926</xdr:colOff>
      <xdr:row>34</xdr:row>
      <xdr:rowOff>85725</xdr:rowOff>
    </xdr:from>
    <xdr:to>
      <xdr:col>15</xdr:col>
      <xdr:colOff>66675</xdr:colOff>
      <xdr:row>48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447676</xdr:colOff>
      <xdr:row>1</xdr:row>
      <xdr:rowOff>73602</xdr:rowOff>
    </xdr:from>
    <xdr:to>
      <xdr:col>15</xdr:col>
      <xdr:colOff>19050</xdr:colOff>
      <xdr:row>30</xdr:row>
      <xdr:rowOff>114300</xdr:rowOff>
    </xdr:to>
    <xdr:sp macro="" textlink="">
      <xdr:nvSpPr>
        <xdr:cNvPr id="70" name="Rectangle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/>
      </xdr:nvSpPr>
      <xdr:spPr>
        <a:xfrm>
          <a:off x="3990976" y="521277"/>
          <a:ext cx="7496174" cy="5384223"/>
        </a:xfrm>
        <a:prstGeom prst="rect">
          <a:avLst/>
        </a:prstGeom>
        <a:noFill/>
        <a:ln w="19050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76199</xdr:colOff>
      <xdr:row>31</xdr:row>
      <xdr:rowOff>47626</xdr:rowOff>
    </xdr:from>
    <xdr:to>
      <xdr:col>15</xdr:col>
      <xdr:colOff>19049</xdr:colOff>
      <xdr:row>54</xdr:row>
      <xdr:rowOff>85725</xdr:rowOff>
    </xdr:to>
    <xdr:sp macro="" textlink="">
      <xdr:nvSpPr>
        <xdr:cNvPr id="71" name="Rectangle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/>
      </xdr:nvSpPr>
      <xdr:spPr>
        <a:xfrm>
          <a:off x="219074" y="6000751"/>
          <a:ext cx="11182350" cy="3762374"/>
        </a:xfrm>
        <a:prstGeom prst="rect">
          <a:avLst/>
        </a:prstGeom>
        <a:noFill/>
        <a:ln w="19050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</xdr:col>
      <xdr:colOff>47627</xdr:colOff>
      <xdr:row>5</xdr:row>
      <xdr:rowOff>19050</xdr:rowOff>
    </xdr:from>
    <xdr:ext cx="2524124" cy="269369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190502" y="1047750"/>
          <a:ext cx="2524124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GB" sz="12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Key to waterfall components</a:t>
          </a:r>
        </a:p>
      </xdr:txBody>
    </xdr:sp>
    <xdr:clientData/>
  </xdr:oneCellAnchor>
  <xdr:twoCellAnchor>
    <xdr:from>
      <xdr:col>1</xdr:col>
      <xdr:colOff>76200</xdr:colOff>
      <xdr:row>23</xdr:row>
      <xdr:rowOff>38100</xdr:rowOff>
    </xdr:from>
    <xdr:to>
      <xdr:col>7</xdr:col>
      <xdr:colOff>323849</xdr:colOff>
      <xdr:row>30</xdr:row>
      <xdr:rowOff>114299</xdr:rowOff>
    </xdr:to>
    <xdr:sp macro="" textlink="">
      <xdr:nvSpPr>
        <xdr:cNvPr id="40" name="Rectang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219075" y="3981450"/>
          <a:ext cx="3809999" cy="1209674"/>
        </a:xfrm>
        <a:prstGeom prst="rect">
          <a:avLst/>
        </a:prstGeom>
        <a:noFill/>
        <a:ln w="19050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2</xdr:col>
      <xdr:colOff>209551</xdr:colOff>
      <xdr:row>23</xdr:row>
      <xdr:rowOff>28575</xdr:rowOff>
    </xdr:from>
    <xdr:ext cx="2876549" cy="269369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476251" y="3971925"/>
          <a:ext cx="2876549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GB" sz="120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Overall summary changes</a:t>
          </a:r>
        </a:p>
      </xdr:txBody>
    </xdr:sp>
    <xdr:clientData/>
  </xdr:oneCellAnchor>
  <xdr:twoCellAnchor>
    <xdr:from>
      <xdr:col>14</xdr:col>
      <xdr:colOff>38100</xdr:colOff>
      <xdr:row>14</xdr:row>
      <xdr:rowOff>9525</xdr:rowOff>
    </xdr:from>
    <xdr:to>
      <xdr:col>14</xdr:col>
      <xdr:colOff>638176</xdr:colOff>
      <xdr:row>14</xdr:row>
      <xdr:rowOff>152400</xdr:rowOff>
    </xdr:to>
    <xdr:sp macro="" textlink="">
      <xdr:nvSpPr>
        <xdr:cNvPr id="44" name="Isosceles Triangle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/>
      </xdr:nvSpPr>
      <xdr:spPr>
        <a:xfrm>
          <a:off x="7991475" y="2724150"/>
          <a:ext cx="600076" cy="142875"/>
        </a:xfrm>
        <a:prstGeom prst="triangle">
          <a:avLst>
            <a:gd name="adj" fmla="val 47600"/>
          </a:avLst>
        </a:prstGeom>
        <a:solidFill>
          <a:schemeClr val="bg1"/>
        </a:solidFill>
        <a:ln w="9525">
          <a:solidFill>
            <a:srgbClr val="7AB8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14</xdr:col>
      <xdr:colOff>47624</xdr:colOff>
      <xdr:row>17</xdr:row>
      <xdr:rowOff>0</xdr:rowOff>
    </xdr:from>
    <xdr:to>
      <xdr:col>14</xdr:col>
      <xdr:colOff>647700</xdr:colOff>
      <xdr:row>17</xdr:row>
      <xdr:rowOff>142875</xdr:rowOff>
    </xdr:to>
    <xdr:sp macro="" textlink="">
      <xdr:nvSpPr>
        <xdr:cNvPr id="49" name="Isosceles Triang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/>
      </xdr:nvSpPr>
      <xdr:spPr>
        <a:xfrm rot="10800000">
          <a:off x="8000999" y="3200400"/>
          <a:ext cx="600076" cy="142875"/>
        </a:xfrm>
        <a:prstGeom prst="triangle">
          <a:avLst>
            <a:gd name="adj" fmla="val 47600"/>
          </a:avLst>
        </a:prstGeom>
        <a:solidFill>
          <a:schemeClr val="bg1"/>
        </a:solidFill>
        <a:ln w="9525">
          <a:solidFill>
            <a:srgbClr val="7AB8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14</xdr:col>
      <xdr:colOff>19049</xdr:colOff>
      <xdr:row>34</xdr:row>
      <xdr:rowOff>9525</xdr:rowOff>
    </xdr:from>
    <xdr:to>
      <xdr:col>14</xdr:col>
      <xdr:colOff>638175</xdr:colOff>
      <xdr:row>35</xdr:row>
      <xdr:rowOff>19050</xdr:rowOff>
    </xdr:to>
    <xdr:sp macro="" textlink="">
      <xdr:nvSpPr>
        <xdr:cNvPr id="50" name="Isosceles Triang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/>
      </xdr:nvSpPr>
      <xdr:spPr>
        <a:xfrm rot="10800000">
          <a:off x="8020049" y="6438900"/>
          <a:ext cx="619126" cy="171450"/>
        </a:xfrm>
        <a:prstGeom prst="triangle">
          <a:avLst>
            <a:gd name="adj" fmla="val 47600"/>
          </a:avLst>
        </a:prstGeom>
        <a:solidFill>
          <a:schemeClr val="bg1"/>
        </a:solidFill>
        <a:ln w="9525">
          <a:solidFill>
            <a:srgbClr val="FFAE4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17</xdr:col>
      <xdr:colOff>114300</xdr:colOff>
      <xdr:row>21</xdr:row>
      <xdr:rowOff>152401</xdr:rowOff>
    </xdr:from>
    <xdr:to>
      <xdr:col>27</xdr:col>
      <xdr:colOff>104775</xdr:colOff>
      <xdr:row>54</xdr:row>
      <xdr:rowOff>57151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9D13C59A-A8E4-1A33-036F-89F5FB07DB57}"/>
            </a:ext>
          </a:extLst>
        </xdr:cNvPr>
        <xdr:cNvGrpSpPr/>
      </xdr:nvGrpSpPr>
      <xdr:grpSpPr>
        <a:xfrm>
          <a:off x="9477375" y="3771901"/>
          <a:ext cx="5915025" cy="5248275"/>
          <a:chOff x="333375" y="2498132"/>
          <a:chExt cx="11443359" cy="5855693"/>
        </a:xfrm>
      </xdr:grpSpPr>
      <xdr:sp macro="" textlink="">
        <xdr:nvSpPr>
          <xdr:cNvPr id="13" name="Rectangle 12">
            <a:extLst>
              <a:ext uri="{FF2B5EF4-FFF2-40B4-BE49-F238E27FC236}">
                <a16:creationId xmlns:a16="http://schemas.microsoft.com/office/drawing/2014/main" id="{9A57F286-E89B-0821-DC34-763A7E3DEF50}"/>
              </a:ext>
            </a:extLst>
          </xdr:cNvPr>
          <xdr:cNvSpPr/>
        </xdr:nvSpPr>
        <xdr:spPr>
          <a:xfrm>
            <a:off x="333375" y="2498132"/>
            <a:ext cx="11443359" cy="5855693"/>
          </a:xfrm>
          <a:prstGeom prst="rect">
            <a:avLst/>
          </a:prstGeom>
          <a:noFill/>
          <a:ln w="19050"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16" name="TextBox 15">
            <a:extLst>
              <a:ext uri="{FF2B5EF4-FFF2-40B4-BE49-F238E27FC236}">
                <a16:creationId xmlns:a16="http://schemas.microsoft.com/office/drawing/2014/main" id="{C3EA1261-1BD3-6A6E-C65A-55C943D74299}"/>
              </a:ext>
            </a:extLst>
          </xdr:cNvPr>
          <xdr:cNvSpPr txBox="1"/>
        </xdr:nvSpPr>
        <xdr:spPr>
          <a:xfrm>
            <a:off x="454276" y="2558190"/>
            <a:ext cx="8337234" cy="33137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algn="ctr"/>
            <a:r>
              <a:rPr lang="en-GB" sz="1200" b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2025/26 base year population (Aug24-Jul25)  </a:t>
            </a:r>
            <a:r>
              <a:rPr lang="en-GB" sz="1200" b="0">
                <a:solidFill>
                  <a:schemeClr val="tx1">
                    <a:lumMod val="75000"/>
                    <a:lumOff val="25000"/>
                  </a:schemeClr>
                </a:solidFill>
                <a:latin typeface="Aptos Narrow" panose="020B0004020202020204" pitchFamily="34" charset="0"/>
                <a:cs typeface="Arial" panose="020B0604020202020204" pitchFamily="34" charset="0"/>
              </a:rPr>
              <a:t>☐</a:t>
            </a:r>
            <a:r>
              <a:rPr lang="en-GB" sz="1200" b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n-GB" sz="1200" b="0" baseline="0">
                <a:solidFill>
                  <a:schemeClr val="tx1">
                    <a:lumMod val="75000"/>
                    <a:lumOff val="2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England     </a:t>
            </a:r>
            <a:endParaRPr lang="en-GB" sz="1200" b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23</xdr:col>
      <xdr:colOff>371475</xdr:colOff>
      <xdr:row>18</xdr:row>
      <xdr:rowOff>19051</xdr:rowOff>
    </xdr:from>
    <xdr:to>
      <xdr:col>23</xdr:col>
      <xdr:colOff>657225</xdr:colOff>
      <xdr:row>21</xdr:row>
      <xdr:rowOff>0</xdr:rowOff>
    </xdr:to>
    <xdr:sp macro="" textlink="">
      <xdr:nvSpPr>
        <xdr:cNvPr id="73" name="Rectangle 72">
          <a:extLst>
            <a:ext uri="{FF2B5EF4-FFF2-40B4-BE49-F238E27FC236}">
              <a16:creationId xmlns:a16="http://schemas.microsoft.com/office/drawing/2014/main" id="{5CFC67CF-DC27-B050-F31C-D34F66A098BE}"/>
            </a:ext>
          </a:extLst>
        </xdr:cNvPr>
        <xdr:cNvSpPr/>
      </xdr:nvSpPr>
      <xdr:spPr>
        <a:xfrm>
          <a:off x="12782550" y="3152776"/>
          <a:ext cx="285750" cy="466724"/>
        </a:xfrm>
        <a:prstGeom prst="rect">
          <a:avLst/>
        </a:prstGeom>
        <a:noFill/>
        <a:ln w="19050">
          <a:solidFill>
            <a:schemeClr val="bg1">
              <a:lumMod val="75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oneCell">
    <xdr:from>
      <xdr:col>26</xdr:col>
      <xdr:colOff>104775</xdr:colOff>
      <xdr:row>0</xdr:row>
      <xdr:rowOff>43290</xdr:rowOff>
    </xdr:from>
    <xdr:to>
      <xdr:col>28</xdr:col>
      <xdr:colOff>2060</xdr:colOff>
      <xdr:row>0</xdr:row>
      <xdr:rowOff>349441</xdr:rowOff>
    </xdr:to>
    <xdr:pic>
      <xdr:nvPicPr>
        <xdr:cNvPr id="6" name="Picture 5" descr="NHS England logo" title="Logo">
          <a:extLst>
            <a:ext uri="{FF2B5EF4-FFF2-40B4-BE49-F238E27FC236}">
              <a16:creationId xmlns:a16="http://schemas.microsoft.com/office/drawing/2014/main" id="{8F9AF18C-0216-41CD-A862-F2FD87B33E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46428"/>
        <a:stretch/>
      </xdr:blipFill>
      <xdr:spPr>
        <a:xfrm>
          <a:off x="14573250" y="43290"/>
          <a:ext cx="754535" cy="309326"/>
        </a:xfrm>
        <a:prstGeom prst="rect">
          <a:avLst/>
        </a:prstGeom>
      </xdr:spPr>
    </xdr:pic>
    <xdr:clientData/>
  </xdr:twoCellAnchor>
  <xdr:twoCellAnchor>
    <xdr:from>
      <xdr:col>17</xdr:col>
      <xdr:colOff>104776</xdr:colOff>
      <xdr:row>1</xdr:row>
      <xdr:rowOff>66675</xdr:rowOff>
    </xdr:from>
    <xdr:to>
      <xdr:col>23</xdr:col>
      <xdr:colOff>228601</xdr:colOff>
      <xdr:row>21</xdr:row>
      <xdr:rowOff>57149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A53168E3-4864-4109-975D-5966FF4CC0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11065</xdr:colOff>
      <xdr:row>21</xdr:row>
      <xdr:rowOff>141215</xdr:rowOff>
    </xdr:from>
    <xdr:to>
      <xdr:col>27</xdr:col>
      <xdr:colOff>152400</xdr:colOff>
      <xdr:row>43</xdr:row>
      <xdr:rowOff>28574</xdr:rowOff>
    </xdr:to>
    <xdr:grpSp>
      <xdr:nvGrpSpPr>
        <xdr:cNvPr id="36" name="Group 35">
          <a:extLst>
            <a:ext uri="{FF2B5EF4-FFF2-40B4-BE49-F238E27FC236}">
              <a16:creationId xmlns:a16="http://schemas.microsoft.com/office/drawing/2014/main" id="{165C5AC9-3F4C-F331-6376-E057BF633797}"/>
            </a:ext>
          </a:extLst>
        </xdr:cNvPr>
        <xdr:cNvGrpSpPr/>
      </xdr:nvGrpSpPr>
      <xdr:grpSpPr>
        <a:xfrm>
          <a:off x="9497965" y="3760715"/>
          <a:ext cx="5942060" cy="3449709"/>
          <a:chOff x="15271034" y="4371971"/>
          <a:chExt cx="6130637" cy="3968676"/>
        </a:xfrm>
      </xdr:grpSpPr>
      <xdr:grpSp>
        <xdr:nvGrpSpPr>
          <xdr:cNvPr id="2" name="Group 1">
            <a:extLst>
              <a:ext uri="{FF2B5EF4-FFF2-40B4-BE49-F238E27FC236}">
                <a16:creationId xmlns:a16="http://schemas.microsoft.com/office/drawing/2014/main" id="{5C5C1FBB-F524-43AF-AC22-BFA97B1C4D8A}"/>
              </a:ext>
            </a:extLst>
          </xdr:cNvPr>
          <xdr:cNvGrpSpPr/>
        </xdr:nvGrpSpPr>
        <xdr:grpSpPr>
          <a:xfrm>
            <a:off x="15271034" y="4371971"/>
            <a:ext cx="4529906" cy="3908571"/>
            <a:chOff x="343690" y="2485233"/>
            <a:chExt cx="5273685" cy="3843583"/>
          </a:xfrm>
        </xdr:grpSpPr>
        <xdr:grpSp>
          <xdr:nvGrpSpPr>
            <xdr:cNvPr id="18" name="Group 17">
              <a:extLst>
                <a:ext uri="{FF2B5EF4-FFF2-40B4-BE49-F238E27FC236}">
                  <a16:creationId xmlns:a16="http://schemas.microsoft.com/office/drawing/2014/main" id="{4CDBEDDE-6F30-EDDB-DAB1-F28E3950E0D2}"/>
                </a:ext>
              </a:extLst>
            </xdr:cNvPr>
            <xdr:cNvGrpSpPr/>
          </xdr:nvGrpSpPr>
          <xdr:grpSpPr>
            <a:xfrm>
              <a:off x="343690" y="2485233"/>
              <a:ext cx="5273685" cy="3839369"/>
              <a:chOff x="355943" y="2485233"/>
              <a:chExt cx="8530880" cy="3839369"/>
            </a:xfrm>
          </xdr:grpSpPr>
          <xdr:grpSp>
            <xdr:nvGrpSpPr>
              <xdr:cNvPr id="22" name="Group 21">
                <a:extLst>
                  <a:ext uri="{FF2B5EF4-FFF2-40B4-BE49-F238E27FC236}">
                    <a16:creationId xmlns:a16="http://schemas.microsoft.com/office/drawing/2014/main" id="{87193378-EEC6-C870-E936-4CB34793695F}"/>
                  </a:ext>
                </a:extLst>
              </xdr:cNvPr>
              <xdr:cNvGrpSpPr/>
            </xdr:nvGrpSpPr>
            <xdr:grpSpPr>
              <a:xfrm>
                <a:off x="355943" y="2485233"/>
                <a:ext cx="8530880" cy="3839369"/>
                <a:chOff x="355943" y="2485233"/>
                <a:chExt cx="8530880" cy="3839369"/>
              </a:xfrm>
            </xdr:grpSpPr>
            <xdr:graphicFrame macro="">
              <xdr:nvGraphicFramePr>
                <xdr:cNvPr id="26" name="Chart 25">
                  <a:extLst>
                    <a:ext uri="{FF2B5EF4-FFF2-40B4-BE49-F238E27FC236}">
                      <a16:creationId xmlns:a16="http://schemas.microsoft.com/office/drawing/2014/main" id="{CAD06F69-8DC9-E36B-2274-1102CF990CE0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4467223" y="2494600"/>
                <a:ext cx="4419600" cy="3830002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6"/>
                </a:graphicData>
              </a:graphic>
            </xdr:graphicFrame>
            <xdr:graphicFrame macro="">
              <xdr:nvGraphicFramePr>
                <xdr:cNvPr id="28" name="Chart 27">
                  <a:extLst>
                    <a:ext uri="{FF2B5EF4-FFF2-40B4-BE49-F238E27FC236}">
                      <a16:creationId xmlns:a16="http://schemas.microsoft.com/office/drawing/2014/main" id="{E07FD848-496D-F5CF-634B-9950982A4EBE}"/>
                    </a:ext>
                  </a:extLst>
                </xdr:cNvPr>
                <xdr:cNvGraphicFramePr>
                  <a:graphicFrameLocks/>
                </xdr:cNvGraphicFramePr>
              </xdr:nvGraphicFramePr>
              <xdr:xfrm>
                <a:off x="355943" y="2485233"/>
                <a:ext cx="4352925" cy="383936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7"/>
                </a:graphicData>
              </a:graphic>
            </xdr:graphicFrame>
          </xdr:grpSp>
          <xdr:sp macro="" textlink="">
            <xdr:nvSpPr>
              <xdr:cNvPr id="23" name="TextBox 22">
                <a:extLst>
                  <a:ext uri="{FF2B5EF4-FFF2-40B4-BE49-F238E27FC236}">
                    <a16:creationId xmlns:a16="http://schemas.microsoft.com/office/drawing/2014/main" id="{4450F1FA-6931-678F-A334-6C9C2035C58E}"/>
                  </a:ext>
                </a:extLst>
              </xdr:cNvPr>
              <xdr:cNvSpPr txBox="1"/>
            </xdr:nvSpPr>
            <xdr:spPr>
              <a:xfrm>
                <a:off x="6188230" y="2810482"/>
                <a:ext cx="2456349" cy="44621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t">
                <a:spAutoFit/>
              </a:bodyPr>
              <a:lstStyle/>
              <a:p>
                <a:pPr algn="r"/>
                <a:r>
                  <a:rPr lang="en-GB" sz="2400" b="0">
                    <a:solidFill>
                      <a:srgbClr val="006947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males</a:t>
                </a:r>
              </a:p>
            </xdr:txBody>
          </xdr:sp>
          <xdr:sp macro="" textlink="">
            <xdr:nvSpPr>
              <xdr:cNvPr id="24" name="TextBox 23">
                <a:extLst>
                  <a:ext uri="{FF2B5EF4-FFF2-40B4-BE49-F238E27FC236}">
                    <a16:creationId xmlns:a16="http://schemas.microsoft.com/office/drawing/2014/main" id="{D432B504-1F91-848E-EAC7-C79BAD441354}"/>
                  </a:ext>
                </a:extLst>
              </xdr:cNvPr>
              <xdr:cNvSpPr txBox="1"/>
            </xdr:nvSpPr>
            <xdr:spPr>
              <a:xfrm>
                <a:off x="599182" y="2841003"/>
                <a:ext cx="2833134" cy="461481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t">
                <a:spAutoFit/>
              </a:bodyPr>
              <a:lstStyle/>
              <a:p>
                <a:r>
                  <a:rPr lang="en-GB" sz="2400" b="0">
                    <a:solidFill>
                      <a:srgbClr val="32006C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females</a:t>
                </a:r>
              </a:p>
            </xdr:txBody>
          </xdr:sp>
        </xdr:grpSp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2ED3BD04-9100-85B6-5892-90587DEBB1AF}"/>
                </a:ext>
              </a:extLst>
            </xdr:cNvPr>
            <xdr:cNvSpPr txBox="1"/>
          </xdr:nvSpPr>
          <xdr:spPr>
            <a:xfrm>
              <a:off x="2345974" y="6075972"/>
              <a:ext cx="1941073" cy="2528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en-GB" sz="1000">
                  <a:solidFill>
                    <a:schemeClr val="tx1">
                      <a:lumMod val="50000"/>
                      <a:lumOff val="50000"/>
                    </a:schemeClr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% of total population</a:t>
              </a:r>
            </a:p>
          </xdr:txBody>
        </xdr:sp>
      </xdr:grpSp>
      <xdr:graphicFrame macro="">
        <xdr:nvGraphicFramePr>
          <xdr:cNvPr id="29" name="Chart 28">
            <a:extLst>
              <a:ext uri="{FF2B5EF4-FFF2-40B4-BE49-F238E27FC236}">
                <a16:creationId xmlns:a16="http://schemas.microsoft.com/office/drawing/2014/main" id="{FBB6A008-F531-486D-A5B2-B40665AD5F9B}"/>
              </a:ext>
            </a:extLst>
          </xdr:cNvPr>
          <xdr:cNvGraphicFramePr>
            <a:graphicFrameLocks/>
          </xdr:cNvGraphicFramePr>
        </xdr:nvGraphicFramePr>
        <xdr:xfrm>
          <a:off x="19676900" y="4383733"/>
          <a:ext cx="1724771" cy="395691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18</xdr:col>
      <xdr:colOff>171450</xdr:colOff>
      <xdr:row>24</xdr:row>
      <xdr:rowOff>9526</xdr:rowOff>
    </xdr:from>
    <xdr:to>
      <xdr:col>26</xdr:col>
      <xdr:colOff>628650</xdr:colOff>
      <xdr:row>28</xdr:row>
      <xdr:rowOff>95250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9658350" y="4114801"/>
          <a:ext cx="5591175" cy="733424"/>
        </a:xfrm>
        <a:prstGeom prst="rect">
          <a:avLst/>
        </a:prstGeom>
        <a:noFill/>
        <a:ln w="19050">
          <a:solidFill>
            <a:schemeClr val="bg1">
              <a:lumMod val="75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57150</xdr:colOff>
      <xdr:row>36</xdr:row>
      <xdr:rowOff>102589</xdr:rowOff>
    </xdr:from>
    <xdr:to>
      <xdr:col>2</xdr:col>
      <xdr:colOff>742950</xdr:colOff>
      <xdr:row>43</xdr:row>
      <xdr:rowOff>95250</xdr:rowOff>
    </xdr:to>
    <xdr:sp macro="" textlink="">
      <xdr:nvSpPr>
        <xdr:cNvPr id="38" name="TextBox 1">
          <a:extLst>
            <a:ext uri="{FF2B5EF4-FFF2-40B4-BE49-F238E27FC236}">
              <a16:creationId xmlns:a16="http://schemas.microsoft.com/office/drawing/2014/main" id="{E300220C-22BB-403B-EA23-A5F491C1A611}"/>
            </a:ext>
          </a:extLst>
        </xdr:cNvPr>
        <xdr:cNvSpPr txBox="1"/>
      </xdr:nvSpPr>
      <xdr:spPr>
        <a:xfrm>
          <a:off x="200025" y="6865339"/>
          <a:ext cx="809625" cy="1126136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GB" sz="1100" kern="1200">
              <a:solidFill>
                <a:schemeClr val="bg1">
                  <a:lumMod val="6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grey dots indicate range of values across all ICBs</a:t>
          </a:r>
        </a:p>
      </xdr:txBody>
    </xdr:sp>
    <xdr:clientData/>
  </xdr:twoCellAnchor>
  <xdr:twoCellAnchor>
    <xdr:from>
      <xdr:col>23</xdr:col>
      <xdr:colOff>371476</xdr:colOff>
      <xdr:row>1</xdr:row>
      <xdr:rowOff>66675</xdr:rowOff>
    </xdr:from>
    <xdr:to>
      <xdr:col>26</xdr:col>
      <xdr:colOff>657225</xdr:colOff>
      <xdr:row>17</xdr:row>
      <xdr:rowOff>85724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62AF1A1B-0864-49C3-80B4-2DAD0C845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BEBA8EAE-BF5A-486C-A8C5-ECC9F3942E4B}">
              <a14:imgProps xmlns:a14="http://schemas.microsoft.com/office/drawing/2010/main">
                <a14:imgLayer r:embed="rId10">
                  <a14:imgEffect>
                    <a14:saturation sat="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2782551" y="447675"/>
          <a:ext cx="2343149" cy="2609849"/>
        </a:xfrm>
        <a:prstGeom prst="rect">
          <a:avLst/>
        </a:prstGeom>
      </xdr:spPr>
    </xdr:pic>
    <xdr:clientData/>
  </xdr:twoCellAnchor>
  <xdr:twoCellAnchor>
    <xdr:from>
      <xdr:col>5</xdr:col>
      <xdr:colOff>590549</xdr:colOff>
      <xdr:row>1</xdr:row>
      <xdr:rowOff>47624</xdr:rowOff>
    </xdr:from>
    <xdr:to>
      <xdr:col>7</xdr:col>
      <xdr:colOff>19050</xdr:colOff>
      <xdr:row>4</xdr:row>
      <xdr:rowOff>85725</xdr:rowOff>
    </xdr:to>
    <xdr:sp macro="" textlink="">
      <xdr:nvSpPr>
        <xdr:cNvPr id="19" name="Arrow: Up 18">
          <a:extLst>
            <a:ext uri="{FF2B5EF4-FFF2-40B4-BE49-F238E27FC236}">
              <a16:creationId xmlns:a16="http://schemas.microsoft.com/office/drawing/2014/main" id="{DA88D49B-3AEA-B885-A766-A483D8891598}"/>
            </a:ext>
          </a:extLst>
        </xdr:cNvPr>
        <xdr:cNvSpPr/>
      </xdr:nvSpPr>
      <xdr:spPr>
        <a:xfrm>
          <a:off x="3019424" y="428624"/>
          <a:ext cx="762001" cy="523876"/>
        </a:xfrm>
        <a:prstGeom prst="upArrow">
          <a:avLst/>
        </a:prstGeom>
        <a:solidFill>
          <a:srgbClr val="FFFF99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76200</xdr:colOff>
      <xdr:row>4</xdr:row>
      <xdr:rowOff>152400</xdr:rowOff>
    </xdr:from>
    <xdr:to>
      <xdr:col>7</xdr:col>
      <xdr:colOff>323850</xdr:colOff>
      <xdr:row>22</xdr:row>
      <xdr:rowOff>76201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ECE9564C-F264-1F3F-284A-AFD872A4E88A}"/>
            </a:ext>
          </a:extLst>
        </xdr:cNvPr>
        <xdr:cNvSpPr/>
      </xdr:nvSpPr>
      <xdr:spPr>
        <a:xfrm>
          <a:off x="219075" y="1019175"/>
          <a:ext cx="3810000" cy="2838451"/>
        </a:xfrm>
        <a:prstGeom prst="rect">
          <a:avLst/>
        </a:prstGeom>
        <a:noFill/>
        <a:ln w="19050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2</xdr:col>
      <xdr:colOff>781050</xdr:colOff>
      <xdr:row>1</xdr:row>
      <xdr:rowOff>133350</xdr:rowOff>
    </xdr:from>
    <xdr:ext cx="2028825" cy="387286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3882304A-DAFB-653A-0349-89273672BC47}"/>
            </a:ext>
          </a:extLst>
        </xdr:cNvPr>
        <xdr:cNvSpPr txBox="1"/>
      </xdr:nvSpPr>
      <xdr:spPr>
        <a:xfrm>
          <a:off x="1047750" y="514350"/>
          <a:ext cx="2028825" cy="3872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GB" sz="2000" b="0">
              <a:solidFill>
                <a:schemeClr val="tx1">
                  <a:lumMod val="50000"/>
                  <a:lumOff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Select ICB here</a:t>
          </a:r>
        </a:p>
      </xdr:txBody>
    </xdr:sp>
    <xdr:clientData/>
  </xdr:one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0.16136</cdr:x>
      <cdr:y>0.0177</cdr:y>
    </cdr:from>
    <cdr:to>
      <cdr:x>0.96815</cdr:x>
      <cdr:y>0.13189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6D31B61F-7E84-4E96-B97E-7F67B85609E8}"/>
            </a:ext>
          </a:extLst>
        </cdr:cNvPr>
        <cdr:cNvSpPr txBox="1"/>
      </cdr:nvSpPr>
      <cdr:spPr>
        <a:xfrm xmlns:a="http://schemas.openxmlformats.org/drawingml/2006/main">
          <a:off x="723904" y="45351"/>
          <a:ext cx="3619495" cy="292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0" i="0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Combined impact of model changes (waterfall chart)</a:t>
          </a:r>
          <a:endParaRPr lang="en-GB" sz="1200" b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0.31768</cdr:x>
      <cdr:y>0.26457</cdr:y>
    </cdr:from>
    <cdr:to>
      <cdr:x>0.45028</cdr:x>
      <cdr:y>0.69507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F08DFF9A-CDBA-41E9-8B71-E4482B70B93E}"/>
            </a:ext>
          </a:extLst>
        </cdr:cNvPr>
        <cdr:cNvSpPr txBox="1"/>
      </cdr:nvSpPr>
      <cdr:spPr>
        <a:xfrm xmlns:a="http://schemas.openxmlformats.org/drawingml/2006/main">
          <a:off x="2190750" y="561974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0.14133</cdr:x>
      <cdr:y>0</cdr:y>
    </cdr:from>
    <cdr:to>
      <cdr:x>0.97645</cdr:x>
      <cdr:y>0.13389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8A3C7F54-1015-07AD-AB1B-6970178E2F6F}"/>
            </a:ext>
          </a:extLst>
        </cdr:cNvPr>
        <cdr:cNvSpPr txBox="1"/>
      </cdr:nvSpPr>
      <cdr:spPr>
        <a:xfrm xmlns:a="http://schemas.openxmlformats.org/drawingml/2006/main">
          <a:off x="628650" y="0"/>
          <a:ext cx="3714750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200" b="0" i="0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Component impact of model changes on target share</a:t>
          </a:r>
          <a:endParaRPr lang="en-GB" sz="1200">
            <a:solidFill>
              <a:schemeClr val="tx1">
                <a:lumMod val="75000"/>
                <a:lumOff val="25000"/>
              </a:schemeClr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0.14103</cdr:x>
      <cdr:y>0.92225</cdr:y>
    </cdr:from>
    <cdr:to>
      <cdr:x>0.97552</cdr:x>
      <cdr:y>1</cdr:y>
    </cdr:to>
    <cdr:sp macro="" textlink="">
      <cdr:nvSpPr>
        <cdr:cNvPr id="2" name="TextBox 3">
          <a:extLst xmlns:a="http://schemas.openxmlformats.org/drawingml/2006/main">
            <a:ext uri="{FF2B5EF4-FFF2-40B4-BE49-F238E27FC236}">
              <a16:creationId xmlns:a16="http://schemas.microsoft.com/office/drawing/2014/main" id="{C4536764-A3F7-4F6A-8DB7-EDB89D2A8C1D}"/>
            </a:ext>
          </a:extLst>
        </cdr:cNvPr>
        <cdr:cNvSpPr txBox="1"/>
      </cdr:nvSpPr>
      <cdr:spPr>
        <a:xfrm xmlns:a="http://schemas.openxmlformats.org/drawingml/2006/main">
          <a:off x="384175" y="3276599"/>
          <a:ext cx="2273300" cy="27622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i="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Most Deprived                   </a:t>
          </a:r>
          <a:r>
            <a:rPr lang="en-GB" sz="1100" b="0" i="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Least Deprived </a:t>
          </a:r>
          <a:endParaRPr lang="en-GB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endParaRPr lang="en-GB" sz="1100" kern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0.03226</cdr:x>
      <cdr:y>0.01335</cdr:y>
    </cdr:from>
    <cdr:to>
      <cdr:x>0.95656</cdr:x>
      <cdr:y>0.09437</cdr:y>
    </cdr:to>
    <cdr:sp macro="" textlink="">
      <cdr:nvSpPr>
        <cdr:cNvPr id="3" name="TextBox 32">
          <a:extLst xmlns:a="http://schemas.openxmlformats.org/drawingml/2006/main">
            <a:ext uri="{FF2B5EF4-FFF2-40B4-BE49-F238E27FC236}">
              <a16:creationId xmlns:a16="http://schemas.microsoft.com/office/drawing/2014/main" id="{0E2599B8-6963-5384-E9FA-7EDB68095ADF}"/>
            </a:ext>
          </a:extLst>
        </cdr:cNvPr>
        <cdr:cNvSpPr txBox="1"/>
      </cdr:nvSpPr>
      <cdr:spPr>
        <a:xfrm xmlns:a="http://schemas.openxmlformats.org/drawingml/2006/main">
          <a:off x="50800" y="50800"/>
          <a:ext cx="1455438" cy="30834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200" b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% base growth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257176</xdr:colOff>
      <xdr:row>0</xdr:row>
      <xdr:rowOff>142874</xdr:rowOff>
    </xdr:from>
    <xdr:to>
      <xdr:col>20</xdr:col>
      <xdr:colOff>241923</xdr:colOff>
      <xdr:row>44</xdr:row>
      <xdr:rowOff>51434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3DCB3C52-DC94-9B14-E885-6785F8F25DB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2"/>
        <a:stretch/>
      </xdr:blipFill>
      <xdr:spPr bwMode="auto">
        <a:xfrm>
          <a:off x="257176" y="142874"/>
          <a:ext cx="12176747" cy="7033260"/>
        </a:xfrm>
        <a:prstGeom prst="rect">
          <a:avLst/>
        </a:prstGeom>
        <a:noFill/>
        <a:ln>
          <a:solidFill>
            <a:schemeClr val="bg1">
              <a:lumMod val="6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419099</xdr:colOff>
      <xdr:row>0</xdr:row>
      <xdr:rowOff>142875</xdr:rowOff>
    </xdr:from>
    <xdr:to>
      <xdr:col>40</xdr:col>
      <xdr:colOff>400817</xdr:colOff>
      <xdr:row>44</xdr:row>
      <xdr:rowOff>57531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CE3D5820-EF5F-9882-2793-1BCE3CE1728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2"/>
        <a:stretch/>
      </xdr:blipFill>
      <xdr:spPr bwMode="auto">
        <a:xfrm>
          <a:off x="12611099" y="142875"/>
          <a:ext cx="12173718" cy="7039356"/>
        </a:xfrm>
        <a:prstGeom prst="rect">
          <a:avLst/>
        </a:prstGeom>
        <a:noFill/>
        <a:ln>
          <a:solidFill>
            <a:schemeClr val="bg1">
              <a:lumMod val="6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618172</xdr:colOff>
      <xdr:row>30</xdr:row>
      <xdr:rowOff>95250</xdr:rowOff>
    </xdr:from>
    <xdr:to>
      <xdr:col>22</xdr:col>
      <xdr:colOff>600075</xdr:colOff>
      <xdr:row>45</xdr:row>
      <xdr:rowOff>110490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9525</xdr:colOff>
      <xdr:row>15</xdr:row>
      <xdr:rowOff>104776</xdr:rowOff>
    </xdr:from>
    <xdr:to>
      <xdr:col>22</xdr:col>
      <xdr:colOff>542925</xdr:colOff>
      <xdr:row>30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9526</xdr:colOff>
      <xdr:row>46</xdr:row>
      <xdr:rowOff>121411</xdr:rowOff>
    </xdr:from>
    <xdr:to>
      <xdr:col>22</xdr:col>
      <xdr:colOff>487118</xdr:colOff>
      <xdr:row>64</xdr:row>
      <xdr:rowOff>32514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saturation sat="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4182726" y="7922386"/>
          <a:ext cx="2915992" cy="3311528"/>
        </a:xfrm>
        <a:prstGeom prst="rect">
          <a:avLst/>
        </a:prstGeom>
      </xdr:spPr>
    </xdr:pic>
    <xdr:clientData/>
  </xdr:twoCellAnchor>
  <xdr:twoCellAnchor>
    <xdr:from>
      <xdr:col>18</xdr:col>
      <xdr:colOff>495299</xdr:colOff>
      <xdr:row>63</xdr:row>
      <xdr:rowOff>87009</xdr:rowOff>
    </xdr:from>
    <xdr:to>
      <xdr:col>23</xdr:col>
      <xdr:colOff>28574</xdr:colOff>
      <xdr:row>66</xdr:row>
      <xdr:rowOff>120821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14668499" y="11126484"/>
          <a:ext cx="2581275" cy="51958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n-GB" sz="9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Contains National Statistics data and OS data</a:t>
          </a:r>
        </a:p>
        <a:p>
          <a:pPr algn="r"/>
          <a:r>
            <a:rPr lang="en-GB" sz="9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© Crown copyright and database right 2023</a:t>
          </a:r>
          <a:endParaRPr lang="en-GB" sz="90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24</xdr:col>
      <xdr:colOff>0</xdr:colOff>
      <xdr:row>107</xdr:row>
      <xdr:rowOff>25173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16830675" y="17487900"/>
          <a:ext cx="2990851" cy="834798"/>
        </a:xfrm>
        <a:prstGeom prst="rect">
          <a:avLst/>
        </a:prstGeom>
        <a:solidFill>
          <a:schemeClr val="bg1"/>
        </a:solidFill>
        <a:ln w="19050"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oneCell">
    <xdr:from>
      <xdr:col>23</xdr:col>
      <xdr:colOff>152400</xdr:colOff>
      <xdr:row>45</xdr:row>
      <xdr:rowOff>133350</xdr:rowOff>
    </xdr:from>
    <xdr:to>
      <xdr:col>25</xdr:col>
      <xdr:colOff>2952750</xdr:colOff>
      <xdr:row>65</xdr:row>
      <xdr:rowOff>13718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grayscl/>
        </a:blip>
        <a:stretch>
          <a:fillRect/>
        </a:stretch>
      </xdr:blipFill>
      <xdr:spPr>
        <a:xfrm>
          <a:off x="17373600" y="7772400"/>
          <a:ext cx="3924300" cy="3604643"/>
        </a:xfrm>
        <a:prstGeom prst="rect">
          <a:avLst/>
        </a:prstGeom>
        <a:ln w="19050">
          <a:solidFill>
            <a:schemeClr val="bg1"/>
          </a:solidFill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495300</xdr:colOff>
      <xdr:row>44</xdr:row>
      <xdr:rowOff>104775</xdr:rowOff>
    </xdr:from>
    <xdr:to>
      <xdr:col>33</xdr:col>
      <xdr:colOff>228600</xdr:colOff>
      <xdr:row>52</xdr:row>
      <xdr:rowOff>152400</xdr:rowOff>
    </xdr:to>
    <xdr:sp macro="" textlink="">
      <xdr:nvSpPr>
        <xdr:cNvPr id="2" name="Arrow: Up 1">
          <a:extLst>
            <a:ext uri="{FF2B5EF4-FFF2-40B4-BE49-F238E27FC236}">
              <a16:creationId xmlns:a16="http://schemas.microsoft.com/office/drawing/2014/main" id="{BF45A77E-2C61-5C4A-989A-3376DC663E71}"/>
            </a:ext>
          </a:extLst>
        </xdr:cNvPr>
        <xdr:cNvSpPr/>
      </xdr:nvSpPr>
      <xdr:spPr>
        <a:xfrm>
          <a:off x="20135850" y="7877175"/>
          <a:ext cx="1276350" cy="1343025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ngland.nhs.uk/allocations" TargetMode="External"/><Relationship Id="rId2" Type="http://schemas.openxmlformats.org/officeDocument/2006/relationships/hyperlink" Target="http://www.england.nhs.uk/allocations" TargetMode="External"/><Relationship Id="rId1" Type="http://schemas.openxmlformats.org/officeDocument/2006/relationships/hyperlink" Target="mailto:england.revenue-allocations@nhs.net?subject=FAO%20Allocations%20Tea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30130-B3B7-4C52-9C84-69241F9837D0}">
  <sheetPr>
    <tabColor rgb="FFFFFF00"/>
    <pageSetUpPr fitToPage="1"/>
  </sheetPr>
  <dimension ref="A1:J48"/>
  <sheetViews>
    <sheetView zoomScaleNormal="100" workbookViewId="0">
      <selection activeCell="K12" sqref="K12"/>
    </sheetView>
  </sheetViews>
  <sheetFormatPr defaultColWidth="9.140625" defaultRowHeight="12.75" x14ac:dyDescent="0.2"/>
  <cols>
    <col min="1" max="1" width="11.140625" style="1" customWidth="1"/>
    <col min="2" max="2" width="5.5703125" style="1" customWidth="1"/>
    <col min="3" max="10" width="9.140625" style="1" customWidth="1"/>
    <col min="11" max="16384" width="9.140625" style="1"/>
  </cols>
  <sheetData>
    <row r="1" spans="1:10" x14ac:dyDescent="0.2">
      <c r="A1" s="69" t="s">
        <v>0</v>
      </c>
      <c r="B1" s="56"/>
      <c r="C1" s="56"/>
      <c r="D1" s="56"/>
      <c r="E1" s="56"/>
      <c r="F1" s="56"/>
      <c r="G1" s="56"/>
      <c r="H1" s="56"/>
      <c r="I1" s="56"/>
      <c r="J1" s="56"/>
    </row>
    <row r="2" spans="1:10" x14ac:dyDescent="0.2">
      <c r="A2" s="57" t="s">
        <v>1</v>
      </c>
      <c r="B2" s="56"/>
      <c r="C2" s="56"/>
      <c r="D2" s="56"/>
      <c r="E2" s="56"/>
      <c r="F2" s="56"/>
      <c r="G2" s="56"/>
      <c r="H2" s="56"/>
      <c r="I2" s="56"/>
      <c r="J2" s="56"/>
    </row>
    <row r="3" spans="1:10" ht="51" customHeight="1" x14ac:dyDescent="0.2">
      <c r="A3" s="76" t="s">
        <v>2</v>
      </c>
      <c r="B3" s="77"/>
      <c r="C3" s="77"/>
      <c r="D3" s="77"/>
      <c r="E3" s="77"/>
      <c r="F3" s="77"/>
      <c r="G3" s="77"/>
      <c r="H3" s="77"/>
      <c r="I3" s="77"/>
      <c r="J3" s="78" t="s">
        <v>3</v>
      </c>
    </row>
    <row r="4" spans="1:10" x14ac:dyDescent="0.2">
      <c r="A4" s="517" t="s">
        <v>517</v>
      </c>
      <c r="B4" s="77"/>
      <c r="C4" s="77"/>
      <c r="D4" s="77"/>
      <c r="E4" s="77"/>
      <c r="F4" s="77"/>
      <c r="G4" s="77"/>
      <c r="H4" s="77"/>
      <c r="I4" s="77"/>
      <c r="J4" s="516"/>
    </row>
    <row r="5" spans="1:10" ht="20.25" customHeight="1" x14ac:dyDescent="0.2">
      <c r="A5" s="90" t="s">
        <v>516</v>
      </c>
      <c r="B5" s="56"/>
      <c r="C5" s="56"/>
      <c r="D5" s="56"/>
      <c r="E5" s="56"/>
      <c r="F5" s="56"/>
      <c r="G5" s="56"/>
      <c r="H5" s="56"/>
      <c r="I5" s="56"/>
      <c r="J5" s="56"/>
    </row>
    <row r="6" spans="1:10" x14ac:dyDescent="0.2">
      <c r="A6" s="59" t="s">
        <v>4</v>
      </c>
      <c r="B6" s="60"/>
      <c r="C6" s="60"/>
      <c r="D6" s="60"/>
      <c r="E6" s="60"/>
      <c r="F6" s="60"/>
      <c r="G6" s="60"/>
      <c r="H6" s="59"/>
      <c r="I6" s="60"/>
      <c r="J6" s="61" t="s">
        <v>5</v>
      </c>
    </row>
    <row r="7" spans="1:10" x14ac:dyDescent="0.2">
      <c r="A7" s="79" t="s">
        <v>6</v>
      </c>
      <c r="B7" s="79"/>
      <c r="C7" s="80"/>
      <c r="D7" s="80"/>
      <c r="E7" s="64"/>
      <c r="F7" s="64"/>
      <c r="G7" s="64"/>
      <c r="H7" s="64"/>
      <c r="I7" s="64"/>
      <c r="J7" s="64"/>
    </row>
    <row r="8" spans="1:10" ht="21" customHeight="1" x14ac:dyDescent="0.2">
      <c r="A8" s="79" t="s">
        <v>7</v>
      </c>
      <c r="B8" s="79"/>
      <c r="C8" s="80"/>
      <c r="D8" s="80"/>
      <c r="E8" s="64"/>
      <c r="F8" s="64"/>
      <c r="G8" s="64"/>
      <c r="H8" s="64"/>
      <c r="I8" s="64"/>
      <c r="J8" s="64"/>
    </row>
    <row r="9" spans="1:10" x14ac:dyDescent="0.2">
      <c r="A9" s="81" t="s">
        <v>8</v>
      </c>
      <c r="B9" s="82"/>
      <c r="C9" s="82"/>
      <c r="D9" s="82"/>
      <c r="E9" s="62"/>
      <c r="F9" s="62"/>
      <c r="G9" s="62"/>
      <c r="H9" s="62"/>
      <c r="I9" s="63"/>
      <c r="J9" s="63"/>
    </row>
    <row r="10" spans="1:10" x14ac:dyDescent="0.2">
      <c r="A10" s="83" t="s">
        <v>9</v>
      </c>
      <c r="B10" s="82"/>
      <c r="C10" s="82"/>
      <c r="D10" s="82"/>
      <c r="E10" s="62"/>
      <c r="F10" s="62"/>
      <c r="G10" s="62"/>
      <c r="H10" s="62"/>
      <c r="I10" s="63"/>
      <c r="J10" s="63"/>
    </row>
    <row r="11" spans="1:10" x14ac:dyDescent="0.2">
      <c r="A11" s="83" t="s">
        <v>10</v>
      </c>
      <c r="B11" s="82"/>
      <c r="C11" s="82"/>
      <c r="D11" s="82"/>
      <c r="E11" s="62"/>
      <c r="F11" s="62"/>
      <c r="G11" s="62"/>
      <c r="H11" s="62"/>
      <c r="I11" s="63"/>
      <c r="J11" s="63"/>
    </row>
    <row r="12" spans="1:10" ht="21" customHeight="1" x14ac:dyDescent="0.2">
      <c r="A12" s="83" t="s">
        <v>11</v>
      </c>
      <c r="B12" s="82"/>
      <c r="C12" s="82"/>
      <c r="D12" s="82"/>
      <c r="E12" s="62"/>
      <c r="F12" s="62"/>
      <c r="G12" s="62"/>
      <c r="H12" s="62"/>
      <c r="I12" s="63"/>
      <c r="J12" s="63"/>
    </row>
    <row r="13" spans="1:10" x14ac:dyDescent="0.2">
      <c r="A13" s="83" t="s">
        <v>12</v>
      </c>
      <c r="B13" s="82"/>
      <c r="C13" s="82"/>
      <c r="D13" s="82"/>
      <c r="E13" s="62"/>
      <c r="F13" s="62"/>
      <c r="G13" s="62"/>
      <c r="H13" s="62"/>
      <c r="I13" s="63"/>
      <c r="J13" s="63"/>
    </row>
    <row r="14" spans="1:10" x14ac:dyDescent="0.2">
      <c r="A14" s="83" t="s">
        <v>13</v>
      </c>
      <c r="B14" s="82"/>
      <c r="C14" s="82"/>
      <c r="D14" s="82"/>
      <c r="E14" s="62"/>
      <c r="F14" s="62"/>
      <c r="G14" s="62"/>
      <c r="H14" s="62"/>
      <c r="I14" s="63"/>
      <c r="J14" s="63"/>
    </row>
    <row r="15" spans="1:10" ht="19.5" customHeight="1" x14ac:dyDescent="0.2">
      <c r="A15" s="83" t="s">
        <v>14</v>
      </c>
      <c r="B15" s="82"/>
      <c r="C15" s="82"/>
      <c r="D15" s="82"/>
      <c r="E15" s="62"/>
      <c r="F15" s="62"/>
      <c r="G15" s="62"/>
      <c r="H15" s="62"/>
      <c r="I15" s="63"/>
      <c r="J15" s="63"/>
    </row>
    <row r="16" spans="1:10" x14ac:dyDescent="0.2">
      <c r="A16" s="83" t="s">
        <v>15</v>
      </c>
      <c r="B16" s="82"/>
      <c r="C16" s="82"/>
      <c r="D16" s="82"/>
      <c r="E16" s="62"/>
      <c r="F16" s="62"/>
      <c r="G16" s="62"/>
      <c r="H16" s="62"/>
      <c r="I16" s="63"/>
      <c r="J16" s="63"/>
    </row>
    <row r="17" spans="1:10" ht="21.75" customHeight="1" x14ac:dyDescent="0.2">
      <c r="A17" s="83" t="s">
        <v>16</v>
      </c>
      <c r="B17" s="82"/>
      <c r="C17" s="82"/>
      <c r="D17" s="82"/>
      <c r="E17" s="62"/>
      <c r="F17" s="62"/>
      <c r="G17" s="62"/>
      <c r="H17" s="62"/>
      <c r="I17" s="63"/>
      <c r="J17" s="63"/>
    </row>
    <row r="18" spans="1:10" ht="18.75" customHeight="1" x14ac:dyDescent="0.2">
      <c r="A18" s="84" t="s">
        <v>17</v>
      </c>
      <c r="B18" s="80"/>
      <c r="C18" s="80"/>
      <c r="D18" s="80"/>
      <c r="E18" s="64"/>
      <c r="F18" s="64"/>
      <c r="G18" s="64"/>
      <c r="H18" s="64"/>
      <c r="I18" s="64"/>
      <c r="J18" s="64"/>
    </row>
    <row r="19" spans="1:10" ht="18.75" customHeight="1" x14ac:dyDescent="0.2">
      <c r="A19" s="84" t="s">
        <v>18</v>
      </c>
      <c r="B19" s="80"/>
      <c r="C19" s="80"/>
      <c r="D19" s="80"/>
      <c r="E19" s="64"/>
      <c r="F19" s="64"/>
      <c r="G19" s="64"/>
      <c r="H19" s="64"/>
      <c r="I19" s="64"/>
      <c r="J19" s="64"/>
    </row>
    <row r="20" spans="1:10" x14ac:dyDescent="0.2">
      <c r="A20" s="84" t="s">
        <v>19</v>
      </c>
      <c r="B20" s="80" t="s">
        <v>20</v>
      </c>
      <c r="C20" s="80"/>
      <c r="D20" s="80"/>
      <c r="E20" s="64"/>
      <c r="F20" s="64"/>
      <c r="G20" s="64"/>
      <c r="H20" s="64"/>
      <c r="I20" s="64"/>
      <c r="J20" s="64"/>
    </row>
    <row r="21" spans="1:10" x14ac:dyDescent="0.2">
      <c r="A21" s="84" t="s">
        <v>21</v>
      </c>
      <c r="B21" s="80" t="s">
        <v>22</v>
      </c>
      <c r="C21" s="80"/>
      <c r="D21" s="80"/>
      <c r="E21" s="64"/>
      <c r="F21" s="64"/>
      <c r="G21" s="64"/>
      <c r="H21" s="64"/>
      <c r="I21" s="64"/>
      <c r="J21" s="64"/>
    </row>
    <row r="22" spans="1:10" x14ac:dyDescent="0.2">
      <c r="A22" s="84" t="s">
        <v>23</v>
      </c>
      <c r="B22" s="80" t="s">
        <v>24</v>
      </c>
      <c r="C22" s="80"/>
      <c r="D22" s="80"/>
      <c r="E22" s="64"/>
      <c r="F22" s="197"/>
      <c r="G22" s="198"/>
      <c r="H22" s="193"/>
      <c r="I22" s="194"/>
      <c r="J22" s="64"/>
    </row>
    <row r="23" spans="1:10" x14ac:dyDescent="0.2">
      <c r="A23" s="84" t="s">
        <v>25</v>
      </c>
      <c r="B23" s="80" t="s">
        <v>26</v>
      </c>
      <c r="C23" s="80"/>
      <c r="D23" s="80"/>
      <c r="E23" s="64"/>
      <c r="F23" s="197"/>
      <c r="G23" s="196"/>
      <c r="H23" s="193"/>
      <c r="I23" s="194"/>
      <c r="J23" s="64"/>
    </row>
    <row r="24" spans="1:10" ht="21.75" customHeight="1" x14ac:dyDescent="0.2">
      <c r="A24" s="84" t="s">
        <v>27</v>
      </c>
      <c r="B24" s="80" t="s">
        <v>28</v>
      </c>
      <c r="C24" s="80"/>
      <c r="D24" s="80"/>
      <c r="E24" s="64"/>
      <c r="F24" s="197"/>
      <c r="G24" s="197"/>
      <c r="H24" s="194"/>
      <c r="I24" s="194"/>
      <c r="J24" s="64"/>
    </row>
    <row r="25" spans="1:10" ht="17.25" customHeight="1" x14ac:dyDescent="0.2">
      <c r="A25" s="84" t="s">
        <v>29</v>
      </c>
      <c r="B25" s="80"/>
      <c r="C25" s="80"/>
      <c r="D25" s="80"/>
      <c r="E25" s="64"/>
      <c r="F25" s="64"/>
      <c r="G25" s="64"/>
      <c r="H25" s="64"/>
      <c r="I25" s="64"/>
      <c r="J25" s="64"/>
    </row>
    <row r="26" spans="1:10" x14ac:dyDescent="0.2">
      <c r="A26" s="84" t="s">
        <v>30</v>
      </c>
      <c r="B26" s="80" t="s">
        <v>31</v>
      </c>
      <c r="C26" s="80"/>
      <c r="D26" s="80"/>
      <c r="E26" s="64"/>
      <c r="F26" s="64"/>
      <c r="G26" s="64"/>
      <c r="H26" s="64"/>
      <c r="I26" s="64"/>
      <c r="J26" s="64"/>
    </row>
    <row r="27" spans="1:10" x14ac:dyDescent="0.2">
      <c r="A27" s="84" t="s">
        <v>32</v>
      </c>
      <c r="B27" s="80" t="s">
        <v>33</v>
      </c>
      <c r="C27" s="80"/>
      <c r="D27" s="80"/>
      <c r="E27" s="64"/>
      <c r="F27" s="64"/>
      <c r="G27" s="64"/>
      <c r="H27" s="64"/>
      <c r="I27" s="64"/>
      <c r="J27" s="64"/>
    </row>
    <row r="28" spans="1:10" x14ac:dyDescent="0.2">
      <c r="A28" s="84" t="s">
        <v>34</v>
      </c>
      <c r="B28" s="80" t="s">
        <v>35</v>
      </c>
      <c r="C28" s="80"/>
      <c r="D28" s="80"/>
      <c r="E28" s="64"/>
      <c r="F28" s="64"/>
      <c r="G28" s="64"/>
      <c r="H28" s="64"/>
      <c r="I28" s="64"/>
      <c r="J28" s="64"/>
    </row>
    <row r="29" spans="1:10" x14ac:dyDescent="0.2">
      <c r="A29" s="84" t="s">
        <v>36</v>
      </c>
      <c r="B29" s="80" t="s">
        <v>37</v>
      </c>
      <c r="C29" s="80"/>
      <c r="D29" s="80"/>
      <c r="E29" s="64"/>
      <c r="F29" s="64"/>
      <c r="G29" s="64"/>
      <c r="H29" s="64"/>
      <c r="I29" s="64"/>
      <c r="J29" s="64"/>
    </row>
    <row r="30" spans="1:10" x14ac:dyDescent="0.2">
      <c r="A30" s="84" t="s">
        <v>38</v>
      </c>
      <c r="B30" s="80" t="s">
        <v>39</v>
      </c>
      <c r="C30" s="80"/>
      <c r="D30" s="80"/>
      <c r="E30" s="64"/>
      <c r="F30" s="64"/>
      <c r="G30" s="64"/>
      <c r="H30" s="64"/>
      <c r="I30" s="64"/>
      <c r="J30" s="64"/>
    </row>
    <row r="31" spans="1:10" s="58" customFormat="1" ht="21.75" customHeight="1" x14ac:dyDescent="0.2">
      <c r="A31" s="84" t="s">
        <v>40</v>
      </c>
      <c r="B31" s="80" t="s">
        <v>41</v>
      </c>
      <c r="C31" s="80"/>
      <c r="D31" s="80"/>
      <c r="E31" s="64"/>
      <c r="F31" s="64"/>
      <c r="G31" s="64"/>
      <c r="H31" s="64"/>
      <c r="I31" s="64"/>
      <c r="J31" s="64"/>
    </row>
    <row r="32" spans="1:10" x14ac:dyDescent="0.2">
      <c r="A32" s="59" t="s">
        <v>514</v>
      </c>
      <c r="B32" s="60"/>
      <c r="C32" s="60"/>
      <c r="D32" s="60"/>
      <c r="E32" s="60"/>
      <c r="F32" s="60"/>
      <c r="G32" s="60"/>
      <c r="H32" s="59"/>
      <c r="I32" s="60"/>
      <c r="J32" s="61" t="s">
        <v>5</v>
      </c>
    </row>
    <row r="33" spans="1:10" x14ac:dyDescent="0.2">
      <c r="A33" s="84" t="s">
        <v>43</v>
      </c>
      <c r="B33" s="80"/>
      <c r="C33" s="80"/>
      <c r="D33" s="80"/>
      <c r="E33" s="64"/>
      <c r="F33" s="64"/>
      <c r="G33" s="64"/>
      <c r="H33" s="64"/>
      <c r="I33" s="64"/>
      <c r="J33" s="64"/>
    </row>
    <row r="34" spans="1:10" x14ac:dyDescent="0.2">
      <c r="A34" s="80" t="s">
        <v>44</v>
      </c>
      <c r="B34" s="80"/>
      <c r="C34" s="80"/>
      <c r="D34" s="80"/>
      <c r="E34" s="64"/>
      <c r="F34" s="64"/>
      <c r="G34" s="64"/>
      <c r="H34" s="64"/>
      <c r="I34" s="64"/>
      <c r="J34" s="64"/>
    </row>
    <row r="35" spans="1:10" ht="19.5" customHeight="1" x14ac:dyDescent="0.2">
      <c r="A35" s="195" t="s">
        <v>45</v>
      </c>
      <c r="B35" s="80"/>
      <c r="C35" s="80"/>
      <c r="D35" s="80"/>
      <c r="E35" s="64"/>
      <c r="F35" s="64"/>
      <c r="G35" s="64"/>
      <c r="H35" s="64"/>
      <c r="I35" s="64"/>
      <c r="J35" s="64"/>
    </row>
    <row r="36" spans="1:10" x14ac:dyDescent="0.2">
      <c r="A36" s="85" t="s">
        <v>515</v>
      </c>
      <c r="B36" s="86"/>
      <c r="C36" s="86"/>
      <c r="D36" s="86"/>
      <c r="E36" s="65"/>
      <c r="F36" s="65"/>
      <c r="G36" s="65"/>
      <c r="H36" s="65"/>
      <c r="I36" s="65"/>
      <c r="J36" s="66" t="s">
        <v>46</v>
      </c>
    </row>
    <row r="37" spans="1:10" x14ac:dyDescent="0.2">
      <c r="A37" s="87" t="s">
        <v>42</v>
      </c>
      <c r="B37" s="88"/>
      <c r="C37" s="89"/>
      <c r="D37" s="88"/>
      <c r="E37" s="67"/>
      <c r="F37" s="67"/>
      <c r="G37" s="67"/>
      <c r="H37" s="67"/>
      <c r="I37" s="67"/>
      <c r="J37" s="67"/>
    </row>
    <row r="38" spans="1:10" ht="19.5" customHeight="1" x14ac:dyDescent="0.2">
      <c r="A38" s="88" t="s">
        <v>47</v>
      </c>
      <c r="B38" s="88"/>
      <c r="C38" s="89"/>
      <c r="D38" s="88"/>
      <c r="E38" s="67"/>
      <c r="F38" s="67"/>
      <c r="G38" s="67"/>
      <c r="H38" s="67"/>
      <c r="I38" s="67"/>
      <c r="J38" s="67"/>
    </row>
    <row r="39" spans="1:10" x14ac:dyDescent="0.2">
      <c r="A39" s="87" t="s">
        <v>48</v>
      </c>
      <c r="B39" s="88"/>
      <c r="C39" s="89" t="s">
        <v>49</v>
      </c>
      <c r="D39" s="88"/>
      <c r="E39" s="67"/>
      <c r="F39" s="67"/>
      <c r="G39" s="67"/>
      <c r="H39" s="67"/>
      <c r="I39" s="67"/>
      <c r="J39" s="67"/>
    </row>
    <row r="40" spans="1:10" x14ac:dyDescent="0.2">
      <c r="A40" s="87" t="s">
        <v>50</v>
      </c>
      <c r="B40" s="88"/>
      <c r="C40" s="88" t="s">
        <v>51</v>
      </c>
      <c r="D40" s="88"/>
      <c r="E40" s="67"/>
      <c r="F40" s="67"/>
      <c r="G40" s="67"/>
      <c r="H40" s="67"/>
      <c r="I40" s="67"/>
      <c r="J40" s="67"/>
    </row>
    <row r="41" spans="1:10" x14ac:dyDescent="0.2">
      <c r="A41" s="87" t="s">
        <v>52</v>
      </c>
      <c r="B41" s="88"/>
      <c r="C41" s="88" t="s">
        <v>53</v>
      </c>
      <c r="D41" s="88"/>
      <c r="E41" s="67"/>
      <c r="F41" s="67"/>
      <c r="G41" s="67"/>
      <c r="H41" s="67"/>
      <c r="I41" s="67"/>
      <c r="J41" s="67"/>
    </row>
    <row r="42" spans="1:10" x14ac:dyDescent="0.2">
      <c r="A42" s="87" t="s">
        <v>54</v>
      </c>
      <c r="B42" s="88"/>
      <c r="C42" s="88" t="s">
        <v>55</v>
      </c>
      <c r="D42" s="88"/>
      <c r="E42" s="67"/>
      <c r="F42" s="67"/>
      <c r="G42" s="67"/>
      <c r="H42" s="67"/>
      <c r="I42" s="67"/>
      <c r="J42" s="67"/>
    </row>
    <row r="43" spans="1:10" ht="21.75" customHeight="1" x14ac:dyDescent="0.2">
      <c r="A43" s="87" t="s">
        <v>56</v>
      </c>
      <c r="B43" s="88"/>
      <c r="C43" s="88" t="s">
        <v>57</v>
      </c>
      <c r="D43" s="88"/>
      <c r="E43" s="67"/>
      <c r="F43" s="67"/>
      <c r="G43" s="67"/>
      <c r="H43" s="67"/>
      <c r="I43" s="67"/>
      <c r="J43" s="67"/>
    </row>
    <row r="44" spans="1:10" ht="20.25" customHeight="1" x14ac:dyDescent="0.2">
      <c r="A44" s="56" t="s">
        <v>58</v>
      </c>
      <c r="B44" s="56"/>
      <c r="C44" s="56"/>
      <c r="D44" s="56"/>
      <c r="E44" s="56"/>
      <c r="F44" s="56"/>
      <c r="G44" s="56"/>
      <c r="H44" s="56"/>
      <c r="I44" s="56"/>
      <c r="J44" s="56"/>
    </row>
    <row r="45" spans="1:10" ht="21" customHeight="1" x14ac:dyDescent="0.2">
      <c r="A45" s="91" t="s">
        <v>59</v>
      </c>
      <c r="B45" s="90"/>
      <c r="C45" s="90"/>
      <c r="D45" s="90"/>
      <c r="E45" s="56"/>
      <c r="F45" s="56"/>
      <c r="G45" s="56"/>
      <c r="H45" s="56"/>
      <c r="I45" s="56"/>
      <c r="J45" s="56"/>
    </row>
    <row r="46" spans="1:10" x14ac:dyDescent="0.2">
      <c r="A46" s="92" t="s">
        <v>60</v>
      </c>
      <c r="B46" s="90"/>
      <c r="C46" s="90"/>
      <c r="D46" s="90"/>
      <c r="E46" s="56"/>
      <c r="F46" s="56"/>
      <c r="G46" s="56"/>
      <c r="H46" s="56"/>
      <c r="I46" s="56"/>
      <c r="J46" s="56"/>
    </row>
    <row r="47" spans="1:10" x14ac:dyDescent="0.2">
      <c r="A47" s="93" t="s">
        <v>61</v>
      </c>
      <c r="B47" s="90"/>
      <c r="C47" s="90"/>
      <c r="D47" s="90"/>
      <c r="E47" s="56"/>
      <c r="F47" s="56"/>
      <c r="G47" s="56"/>
      <c r="H47" s="56"/>
      <c r="I47" s="56"/>
      <c r="J47" s="56"/>
    </row>
    <row r="48" spans="1:10" x14ac:dyDescent="0.2">
      <c r="A48" s="68"/>
      <c r="B48" s="56"/>
      <c r="C48" s="56"/>
      <c r="D48" s="56"/>
      <c r="E48" s="56"/>
      <c r="F48" s="56"/>
      <c r="G48" s="56"/>
      <c r="H48" s="56"/>
      <c r="I48" s="56"/>
      <c r="J48" s="56"/>
    </row>
  </sheetData>
  <hyperlinks>
    <hyperlink ref="A47" r:id="rId1" xr:uid="{4271C3C3-925D-4CC4-BD59-7BF4334B58A1}"/>
    <hyperlink ref="A45" r:id="rId2" display="See also Technical Guidance Documentation 2015/16 to 2019/20" xr:uid="{5EB315B2-8ADB-489A-AD1F-DB1512B2D054}"/>
    <hyperlink ref="A35" r:id="rId3" xr:uid="{D47807CD-7D72-453D-B16D-0381C6090949}"/>
  </hyperlinks>
  <printOptions horizontalCentered="1"/>
  <pageMargins left="0.31496062992125984" right="0.23622047244094491" top="0.55118110236220474" bottom="0.55118110236220474" header="0.31496062992125984" footer="0.31496062992125984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32545-35EE-4F72-9841-48BA94E1EADD}">
  <sheetPr>
    <tabColor rgb="FF015BBB"/>
    <pageSetUpPr fitToPage="1"/>
  </sheetPr>
  <dimension ref="A1:AC56"/>
  <sheetViews>
    <sheetView tabSelected="1" zoomScaleNormal="100" zoomScalePageLayoutView="90" workbookViewId="0">
      <selection activeCell="D1" sqref="D1:T1"/>
    </sheetView>
  </sheetViews>
  <sheetFormatPr defaultColWidth="9.140625" defaultRowHeight="12.75" x14ac:dyDescent="0.2"/>
  <cols>
    <col min="1" max="1" width="2.140625" style="8" customWidth="1"/>
    <col min="2" max="2" width="1.85546875" style="8" customWidth="1"/>
    <col min="3" max="3" width="12.42578125" style="8" customWidth="1"/>
    <col min="4" max="15" width="10" style="8" customWidth="1"/>
    <col min="16" max="16" width="1.85546875" style="8" customWidth="1"/>
    <col min="17" max="17" width="2.140625" style="8" customWidth="1"/>
    <col min="18" max="18" width="1.85546875" style="8" customWidth="1"/>
    <col min="19" max="19" width="11" style="8" customWidth="1"/>
    <col min="20" max="22" width="10" style="8" customWidth="1"/>
    <col min="23" max="23" width="4.42578125" style="8" customWidth="1"/>
    <col min="24" max="24" width="11.5703125" style="8" customWidth="1"/>
    <col min="25" max="27" width="10" style="8" customWidth="1"/>
    <col min="28" max="28" width="2.85546875" style="8" customWidth="1"/>
    <col min="29" max="29" width="2.140625" style="8" customWidth="1"/>
    <col min="30" max="16384" width="9.140625" style="8"/>
  </cols>
  <sheetData>
    <row r="1" spans="1:29" s="7" customFormat="1" ht="30" x14ac:dyDescent="0.4">
      <c r="A1" s="473"/>
      <c r="B1" s="474">
        <f>MATCH(D1,'graph data'!Z6:Z41,0)</f>
        <v>1</v>
      </c>
      <c r="C1" s="477" t="str" cm="1">
        <f t="array" ref="C1">INDEX('graph data'!$Y$6:$Y$47,waterfalls!B1,0)</f>
        <v>QOX</v>
      </c>
      <c r="D1" s="518" t="s">
        <v>128</v>
      </c>
      <c r="E1" s="518"/>
      <c r="F1" s="518"/>
      <c r="G1" s="518"/>
      <c r="H1" s="518"/>
      <c r="I1" s="518"/>
      <c r="J1" s="518"/>
      <c r="K1" s="518"/>
      <c r="L1" s="518"/>
      <c r="M1" s="518"/>
      <c r="N1" s="518"/>
      <c r="O1" s="518"/>
      <c r="P1" s="518"/>
      <c r="Q1" s="518"/>
      <c r="R1" s="518"/>
      <c r="S1" s="518"/>
      <c r="T1" s="518"/>
      <c r="U1" s="478"/>
      <c r="V1" s="479" t="str" cm="1">
        <f t="array" ref="V1">INDEX('graph data'!$AA$6:$AA$47,waterfalls!B1,0)</f>
        <v>Y58</v>
      </c>
      <c r="W1" s="480" t="str" cm="1">
        <f t="array" ref="W1">INDEX('graph data'!$AB$6:$AB$47,waterfalls!B1,0)</f>
        <v>South West</v>
      </c>
      <c r="X1" s="481"/>
      <c r="Y1" s="481"/>
      <c r="Z1" s="481"/>
      <c r="AA1" s="475"/>
      <c r="AB1" s="476"/>
      <c r="AC1" s="473"/>
    </row>
    <row r="2" spans="1:29" x14ac:dyDescent="0.2">
      <c r="A2" s="199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199"/>
      <c r="R2" s="75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99"/>
    </row>
    <row r="3" spans="1:29" x14ac:dyDescent="0.2">
      <c r="A3" s="199"/>
      <c r="B3" s="75"/>
      <c r="C3" s="75"/>
      <c r="D3" s="75"/>
      <c r="E3" s="75"/>
      <c r="F3" s="53"/>
      <c r="G3" s="75"/>
      <c r="H3" s="75"/>
      <c r="I3" s="50"/>
      <c r="J3" s="50"/>
      <c r="K3" s="50"/>
      <c r="L3" s="50"/>
      <c r="M3" s="50"/>
      <c r="N3" s="50"/>
      <c r="O3" s="75"/>
      <c r="P3" s="75"/>
      <c r="Q3" s="199"/>
      <c r="R3" s="75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99"/>
    </row>
    <row r="4" spans="1:29" x14ac:dyDescent="0.2">
      <c r="A4" s="199"/>
      <c r="B4" s="75"/>
      <c r="C4" s="75"/>
      <c r="D4" s="75"/>
      <c r="E4" s="75"/>
      <c r="F4" s="75"/>
      <c r="G4" s="75"/>
      <c r="H4" s="75"/>
      <c r="I4" s="75"/>
      <c r="J4" s="170"/>
      <c r="K4" s="170"/>
      <c r="L4" s="170"/>
      <c r="M4" s="170"/>
      <c r="N4" s="170"/>
      <c r="O4" s="75"/>
      <c r="P4" s="75"/>
      <c r="Q4" s="199"/>
      <c r="R4" s="75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99"/>
    </row>
    <row r="5" spans="1:29" x14ac:dyDescent="0.2">
      <c r="A5" s="199"/>
      <c r="B5" s="75"/>
      <c r="C5" s="75"/>
      <c r="D5" s="75"/>
      <c r="E5" s="75"/>
      <c r="F5" s="75"/>
      <c r="G5" s="75"/>
      <c r="H5" s="75"/>
      <c r="I5" s="75"/>
      <c r="J5" s="170"/>
      <c r="K5" s="170"/>
      <c r="L5" s="170"/>
      <c r="M5" s="170"/>
      <c r="N5" s="170"/>
      <c r="O5" s="75"/>
      <c r="P5" s="75"/>
      <c r="Q5" s="199"/>
      <c r="R5" s="75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99"/>
    </row>
    <row r="6" spans="1:29" x14ac:dyDescent="0.2">
      <c r="A6" s="199"/>
      <c r="B6" s="75"/>
      <c r="C6" s="75"/>
      <c r="D6" s="75"/>
      <c r="E6" s="75"/>
      <c r="F6" s="75"/>
      <c r="G6" s="75"/>
      <c r="H6" s="75"/>
      <c r="I6" s="75"/>
      <c r="J6" s="170"/>
      <c r="K6" s="170"/>
      <c r="L6" s="170"/>
      <c r="M6" s="170"/>
      <c r="N6" s="170"/>
      <c r="O6" s="75"/>
      <c r="P6" s="75"/>
      <c r="Q6" s="199"/>
      <c r="R6" s="75"/>
      <c r="S6" s="169"/>
      <c r="T6" s="169"/>
      <c r="U6" s="169"/>
      <c r="V6" s="169"/>
      <c r="W6" s="169"/>
      <c r="X6" s="169"/>
      <c r="Y6" s="169"/>
      <c r="Z6" s="169"/>
      <c r="AA6" s="169"/>
      <c r="AB6" s="169"/>
      <c r="AC6" s="199"/>
    </row>
    <row r="7" spans="1:29" x14ac:dyDescent="0.2">
      <c r="A7" s="199"/>
      <c r="B7" s="75"/>
      <c r="C7" s="75"/>
      <c r="D7" s="75"/>
      <c r="E7" s="75"/>
      <c r="F7" s="75"/>
      <c r="G7" s="75"/>
      <c r="H7" s="75"/>
      <c r="I7" s="75"/>
      <c r="J7" s="170"/>
      <c r="K7" s="170"/>
      <c r="L7" s="170"/>
      <c r="M7" s="170"/>
      <c r="N7" s="170"/>
      <c r="O7" s="75"/>
      <c r="P7" s="75"/>
      <c r="Q7" s="199"/>
      <c r="R7" s="75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99"/>
    </row>
    <row r="8" spans="1:29" x14ac:dyDescent="0.2">
      <c r="A8" s="199"/>
      <c r="B8" s="75"/>
      <c r="C8" s="469" t="s">
        <v>63</v>
      </c>
      <c r="D8" s="470"/>
      <c r="E8" s="470"/>
      <c r="F8" s="470"/>
      <c r="G8" s="470"/>
      <c r="H8" s="75"/>
      <c r="I8" s="75"/>
      <c r="J8" s="170"/>
      <c r="K8" s="170"/>
      <c r="L8" s="170"/>
      <c r="M8" s="170"/>
      <c r="N8" s="170"/>
      <c r="O8" s="75"/>
      <c r="P8" s="75"/>
      <c r="Q8" s="199"/>
      <c r="R8" s="75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99"/>
    </row>
    <row r="9" spans="1:29" x14ac:dyDescent="0.2">
      <c r="A9" s="199"/>
      <c r="B9" s="75"/>
      <c r="C9" s="51" t="s">
        <v>64</v>
      </c>
      <c r="D9" s="169" t="s">
        <v>65</v>
      </c>
      <c r="E9" s="75"/>
      <c r="F9" s="75"/>
      <c r="G9" s="75"/>
      <c r="H9" s="75"/>
      <c r="I9" s="75"/>
      <c r="J9" s="170"/>
      <c r="K9" s="170"/>
      <c r="L9" s="170"/>
      <c r="M9" s="170"/>
      <c r="N9" s="170"/>
      <c r="O9" s="75"/>
      <c r="P9" s="75"/>
      <c r="Q9" s="199"/>
      <c r="R9" s="75"/>
      <c r="S9" s="169"/>
      <c r="T9" s="169"/>
      <c r="U9" s="169"/>
      <c r="V9" s="169"/>
      <c r="W9" s="169"/>
      <c r="X9" s="169"/>
      <c r="Y9" s="169"/>
      <c r="Z9" s="169"/>
      <c r="AA9" s="169"/>
      <c r="AB9" s="169"/>
      <c r="AC9" s="199"/>
    </row>
    <row r="10" spans="1:29" x14ac:dyDescent="0.2">
      <c r="A10" s="199"/>
      <c r="B10" s="75"/>
      <c r="C10" s="159" t="s">
        <v>19</v>
      </c>
      <c r="D10" s="75" t="s">
        <v>66</v>
      </c>
      <c r="E10" s="75"/>
      <c r="F10" s="75"/>
      <c r="G10" s="75"/>
      <c r="H10" s="75"/>
      <c r="I10" s="75"/>
      <c r="J10" s="170"/>
      <c r="K10" s="170"/>
      <c r="L10" s="170"/>
      <c r="M10" s="170"/>
      <c r="N10" s="170"/>
      <c r="O10" s="75"/>
      <c r="P10" s="75"/>
      <c r="Q10" s="199"/>
      <c r="R10" s="75"/>
      <c r="S10" s="169"/>
      <c r="T10" s="169"/>
      <c r="U10" s="169"/>
      <c r="V10" s="169"/>
      <c r="W10" s="169"/>
      <c r="X10" s="169"/>
      <c r="Y10" s="169"/>
      <c r="Z10" s="169"/>
      <c r="AA10" s="169"/>
      <c r="AB10" s="169"/>
      <c r="AC10" s="199"/>
    </row>
    <row r="11" spans="1:29" x14ac:dyDescent="0.2">
      <c r="A11" s="199"/>
      <c r="B11" s="75"/>
      <c r="C11" s="159" t="s">
        <v>21</v>
      </c>
      <c r="D11" s="75" t="s">
        <v>22</v>
      </c>
      <c r="E11" s="75"/>
      <c r="F11" s="75"/>
      <c r="G11" s="75"/>
      <c r="H11" s="75"/>
      <c r="I11" s="75"/>
      <c r="J11" s="170"/>
      <c r="K11" s="170"/>
      <c r="L11" s="170"/>
      <c r="M11" s="170"/>
      <c r="N11" s="170"/>
      <c r="O11" s="75"/>
      <c r="P11" s="75"/>
      <c r="Q11" s="199"/>
      <c r="R11" s="75"/>
      <c r="S11" s="169"/>
      <c r="T11" s="169"/>
      <c r="U11" s="169"/>
      <c r="V11" s="169"/>
      <c r="W11" s="169"/>
      <c r="X11" s="169"/>
      <c r="Y11" s="169"/>
      <c r="Z11" s="169"/>
      <c r="AA11" s="169"/>
      <c r="AB11" s="169"/>
      <c r="AC11" s="199"/>
    </row>
    <row r="12" spans="1:29" x14ac:dyDescent="0.2">
      <c r="A12" s="199"/>
      <c r="B12" s="75"/>
      <c r="C12" s="159" t="s">
        <v>23</v>
      </c>
      <c r="D12" s="75" t="s">
        <v>24</v>
      </c>
      <c r="E12" s="75"/>
      <c r="F12" s="75"/>
      <c r="G12" s="75"/>
      <c r="H12" s="75"/>
      <c r="I12" s="75"/>
      <c r="J12" s="170"/>
      <c r="K12" s="170"/>
      <c r="L12" s="170"/>
      <c r="M12" s="170"/>
      <c r="N12" s="170"/>
      <c r="O12" s="75"/>
      <c r="P12" s="75"/>
      <c r="Q12" s="199"/>
      <c r="R12" s="75"/>
      <c r="S12" s="169"/>
      <c r="T12" s="169"/>
      <c r="U12" s="169"/>
      <c r="V12" s="169"/>
      <c r="W12" s="169"/>
      <c r="X12" s="169"/>
      <c r="Y12" s="169"/>
      <c r="Z12" s="169"/>
      <c r="AA12" s="169"/>
      <c r="AB12" s="169"/>
      <c r="AC12" s="199"/>
    </row>
    <row r="13" spans="1:29" x14ac:dyDescent="0.2">
      <c r="A13" s="199"/>
      <c r="B13" s="75"/>
      <c r="C13" s="159" t="s">
        <v>25</v>
      </c>
      <c r="D13" s="75" t="s">
        <v>26</v>
      </c>
      <c r="E13" s="75"/>
      <c r="F13" s="75"/>
      <c r="G13" s="75"/>
      <c r="H13" s="75"/>
      <c r="I13" s="75"/>
      <c r="J13" s="170"/>
      <c r="K13" s="170"/>
      <c r="L13" s="170"/>
      <c r="M13" s="170"/>
      <c r="N13" s="170"/>
      <c r="O13" s="75"/>
      <c r="P13" s="75"/>
      <c r="Q13" s="199"/>
      <c r="R13" s="75"/>
      <c r="S13" s="169"/>
      <c r="T13" s="169"/>
      <c r="U13" s="169"/>
      <c r="V13" s="169"/>
      <c r="W13" s="169"/>
      <c r="X13" s="169"/>
      <c r="Y13" s="169"/>
      <c r="Z13" s="169"/>
      <c r="AA13" s="169"/>
      <c r="AB13" s="169"/>
      <c r="AC13" s="199"/>
    </row>
    <row r="14" spans="1:29" x14ac:dyDescent="0.2">
      <c r="A14" s="199"/>
      <c r="B14" s="75"/>
      <c r="C14" s="159" t="s">
        <v>27</v>
      </c>
      <c r="D14" s="75" t="s">
        <v>28</v>
      </c>
      <c r="E14" s="75"/>
      <c r="F14" s="75"/>
      <c r="G14" s="75"/>
      <c r="H14" s="75"/>
      <c r="I14" s="75"/>
      <c r="J14" s="170"/>
      <c r="K14" s="170"/>
      <c r="L14" s="170"/>
      <c r="M14" s="170"/>
      <c r="N14" s="170"/>
      <c r="O14" s="75"/>
      <c r="P14" s="75"/>
      <c r="Q14" s="199"/>
      <c r="R14" s="75"/>
      <c r="S14" s="169"/>
      <c r="T14" s="169"/>
      <c r="U14" s="169"/>
      <c r="V14" s="75"/>
      <c r="W14" s="75"/>
      <c r="X14" s="75"/>
      <c r="Y14" s="75"/>
      <c r="Z14" s="75"/>
      <c r="AA14" s="169"/>
      <c r="AB14" s="75"/>
      <c r="AC14" s="199"/>
    </row>
    <row r="15" spans="1:29" x14ac:dyDescent="0.2">
      <c r="A15" s="199"/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199"/>
      <c r="R15" s="75"/>
      <c r="S15" s="169"/>
      <c r="T15" s="169"/>
      <c r="U15" s="169"/>
      <c r="V15" s="75"/>
      <c r="W15" s="75"/>
      <c r="X15" s="74"/>
      <c r="Y15" s="74"/>
      <c r="Z15" s="74"/>
      <c r="AA15" s="169"/>
      <c r="AB15" s="75"/>
      <c r="AC15" s="199"/>
    </row>
    <row r="16" spans="1:29" x14ac:dyDescent="0.2">
      <c r="A16" s="199"/>
      <c r="B16" s="75"/>
      <c r="C16" s="469" t="s">
        <v>67</v>
      </c>
      <c r="D16" s="470"/>
      <c r="E16" s="470"/>
      <c r="F16" s="470"/>
      <c r="G16" s="470"/>
      <c r="H16" s="75"/>
      <c r="I16" s="52" t="s">
        <v>68</v>
      </c>
      <c r="J16" s="200" t="str">
        <f>'graph data'!H50</f>
        <v>PopShare</v>
      </c>
      <c r="K16" s="200" t="str">
        <f>'graph data'!I50</f>
        <v>ExpWt</v>
      </c>
      <c r="L16" s="200" t="str">
        <f>'graph data'!J50</f>
        <v>HI data</v>
      </c>
      <c r="M16" s="200" t="str">
        <f>'graph data'!K50</f>
        <v>PFI adj</v>
      </c>
      <c r="N16" s="200" t="str">
        <f>'graph data'!L50</f>
        <v>Other mod</v>
      </c>
      <c r="O16" s="72" t="str">
        <f>'graph data'!M4</f>
        <v>Total</v>
      </c>
      <c r="P16" s="75"/>
      <c r="Q16" s="199"/>
      <c r="R16" s="75"/>
      <c r="S16" s="169"/>
      <c r="T16" s="169"/>
      <c r="U16" s="169"/>
      <c r="V16" s="75"/>
      <c r="W16" s="75"/>
      <c r="X16" s="75"/>
      <c r="Y16" s="75"/>
      <c r="Z16" s="75"/>
      <c r="AA16" s="169"/>
      <c r="AB16" s="75"/>
      <c r="AC16" s="199"/>
    </row>
    <row r="17" spans="1:29" x14ac:dyDescent="0.2">
      <c r="A17" s="199"/>
      <c r="B17" s="75"/>
      <c r="C17" s="159" t="s">
        <v>30</v>
      </c>
      <c r="D17" s="75" t="s">
        <v>31</v>
      </c>
      <c r="E17" s="75"/>
      <c r="F17" s="75"/>
      <c r="G17" s="75"/>
      <c r="H17" s="75"/>
      <c r="I17" s="52" t="s">
        <v>69</v>
      </c>
      <c r="J17" s="466">
        <f>'graph data'!H44</f>
        <v>-1.5265230683547851E-2</v>
      </c>
      <c r="K17" s="466">
        <f>'graph data'!I44</f>
        <v>0.26947492494181335</v>
      </c>
      <c r="L17" s="466">
        <f>'graph data'!J44</f>
        <v>0.12234111534816475</v>
      </c>
      <c r="M17" s="466">
        <f>'graph data'!K44</f>
        <v>-3.4990569678890387E-2</v>
      </c>
      <c r="N17" s="466">
        <f>'graph data'!L44</f>
        <v>0.15171565576968127</v>
      </c>
      <c r="O17" s="467">
        <f>'graph data'!M44</f>
        <v>0.49482228618422019</v>
      </c>
      <c r="P17" s="75"/>
      <c r="Q17" s="199"/>
      <c r="R17" s="75"/>
      <c r="S17" s="169"/>
      <c r="T17" s="169"/>
      <c r="U17" s="169"/>
      <c r="V17" s="75"/>
      <c r="W17" s="75"/>
      <c r="X17" s="75"/>
      <c r="Y17" s="75"/>
      <c r="Z17" s="75"/>
      <c r="AA17" s="169"/>
      <c r="AB17" s="75"/>
      <c r="AC17" s="199"/>
    </row>
    <row r="18" spans="1:29" x14ac:dyDescent="0.2">
      <c r="A18" s="199"/>
      <c r="B18" s="75"/>
      <c r="C18" s="159" t="s">
        <v>32</v>
      </c>
      <c r="D18" s="75" t="s">
        <v>33</v>
      </c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199"/>
      <c r="R18" s="75"/>
      <c r="S18" s="169"/>
      <c r="T18" s="169"/>
      <c r="U18" s="169"/>
      <c r="V18" s="75"/>
      <c r="W18" s="75"/>
      <c r="X18" s="169"/>
      <c r="Y18" s="169"/>
      <c r="Z18" s="169"/>
      <c r="AA18" s="169"/>
      <c r="AB18" s="75"/>
      <c r="AC18" s="199"/>
    </row>
    <row r="19" spans="1:29" x14ac:dyDescent="0.2">
      <c r="A19" s="199"/>
      <c r="B19" s="75"/>
      <c r="C19" s="159" t="s">
        <v>34</v>
      </c>
      <c r="D19" s="75" t="s">
        <v>35</v>
      </c>
      <c r="E19" s="75"/>
      <c r="F19" s="75"/>
      <c r="G19" s="75"/>
      <c r="H19" s="75"/>
      <c r="I19" s="75"/>
      <c r="J19" s="170"/>
      <c r="K19" s="170"/>
      <c r="L19" s="170"/>
      <c r="M19" s="170"/>
      <c r="N19" s="170"/>
      <c r="O19" s="75"/>
      <c r="P19" s="75"/>
      <c r="Q19" s="199"/>
      <c r="R19" s="75"/>
      <c r="S19" s="169"/>
      <c r="T19" s="169"/>
      <c r="U19" s="169"/>
      <c r="V19" s="75"/>
      <c r="W19" s="75"/>
      <c r="X19" s="169"/>
      <c r="Y19" s="482" t="s">
        <v>70</v>
      </c>
      <c r="Z19" s="494" t="s">
        <v>71</v>
      </c>
      <c r="AA19" s="494" t="s">
        <v>72</v>
      </c>
      <c r="AB19" s="75"/>
      <c r="AC19" s="199"/>
    </row>
    <row r="20" spans="1:29" x14ac:dyDescent="0.2">
      <c r="A20" s="199"/>
      <c r="B20" s="75"/>
      <c r="C20" s="159" t="s">
        <v>73</v>
      </c>
      <c r="D20" s="75" t="s">
        <v>37</v>
      </c>
      <c r="E20" s="75"/>
      <c r="F20" s="75"/>
      <c r="G20" s="75"/>
      <c r="H20" s="75"/>
      <c r="I20" s="75"/>
      <c r="J20" s="170"/>
      <c r="K20" s="170"/>
      <c r="L20" s="170"/>
      <c r="M20" s="170"/>
      <c r="N20" s="170"/>
      <c r="O20" s="75"/>
      <c r="P20" s="75"/>
      <c r="Q20" s="199"/>
      <c r="R20" s="75"/>
      <c r="S20" s="169"/>
      <c r="T20" s="169"/>
      <c r="U20" s="169"/>
      <c r="V20" s="75"/>
      <c r="W20" s="75"/>
      <c r="X20" s="169"/>
      <c r="Y20" s="512" t="s">
        <v>74</v>
      </c>
      <c r="Z20" s="490">
        <f>'pop2526'!AU31/100</f>
        <v>0.20779769942683385</v>
      </c>
      <c r="AA20" s="491">
        <f>'pop2526'!AU32/100</f>
        <v>0.1793764059387403</v>
      </c>
      <c r="AB20" s="75"/>
      <c r="AC20" s="199"/>
    </row>
    <row r="21" spans="1:29" x14ac:dyDescent="0.2">
      <c r="A21" s="199"/>
      <c r="B21" s="75"/>
      <c r="C21" s="159" t="s">
        <v>75</v>
      </c>
      <c r="D21" s="75" t="s">
        <v>76</v>
      </c>
      <c r="E21" s="75"/>
      <c r="F21" s="75"/>
      <c r="G21" s="75"/>
      <c r="H21" s="75"/>
      <c r="I21" s="75"/>
      <c r="J21" s="170"/>
      <c r="K21" s="170"/>
      <c r="L21" s="170"/>
      <c r="M21" s="170"/>
      <c r="N21" s="170"/>
      <c r="O21" s="75"/>
      <c r="P21" s="75"/>
      <c r="Q21" s="199"/>
      <c r="R21" s="75"/>
      <c r="S21" s="169"/>
      <c r="T21" s="169"/>
      <c r="U21" s="169"/>
      <c r="V21" s="75"/>
      <c r="W21" s="75"/>
      <c r="X21" s="169"/>
      <c r="Y21" s="513" t="s">
        <v>77</v>
      </c>
      <c r="Z21" s="492">
        <f>'pop2526'!AV31</f>
        <v>42.326476362579513</v>
      </c>
      <c r="AA21" s="493">
        <f>'pop2526'!AV32</f>
        <v>40.649926501248657</v>
      </c>
      <c r="AB21" s="75"/>
      <c r="AC21" s="199"/>
    </row>
    <row r="22" spans="1:29" x14ac:dyDescent="0.2">
      <c r="A22" s="199"/>
      <c r="B22" s="75"/>
      <c r="C22" s="156" t="s">
        <v>78</v>
      </c>
      <c r="D22" s="50" t="s">
        <v>79</v>
      </c>
      <c r="E22" s="75"/>
      <c r="F22" s="75"/>
      <c r="G22" s="75"/>
      <c r="H22" s="75"/>
      <c r="I22" s="75"/>
      <c r="J22" s="170"/>
      <c r="K22" s="170"/>
      <c r="L22" s="170"/>
      <c r="M22" s="170"/>
      <c r="N22" s="170"/>
      <c r="O22" s="75"/>
      <c r="P22" s="75"/>
      <c r="Q22" s="199"/>
      <c r="R22" s="75"/>
      <c r="S22" s="75"/>
      <c r="T22" s="75"/>
      <c r="U22" s="75"/>
      <c r="V22" s="75"/>
      <c r="W22" s="75"/>
      <c r="X22" s="75"/>
      <c r="Y22" s="75"/>
      <c r="Z22" s="75"/>
      <c r="AA22" s="169"/>
      <c r="AB22" s="75"/>
      <c r="AC22" s="199"/>
    </row>
    <row r="23" spans="1:29" x14ac:dyDescent="0.2">
      <c r="A23" s="199"/>
      <c r="B23" s="75"/>
      <c r="C23" s="75"/>
      <c r="D23" s="75"/>
      <c r="E23" s="75"/>
      <c r="F23" s="75"/>
      <c r="G23" s="75"/>
      <c r="H23" s="75"/>
      <c r="I23" s="75"/>
      <c r="J23" s="170"/>
      <c r="K23" s="170"/>
      <c r="L23" s="170"/>
      <c r="M23" s="170"/>
      <c r="N23" s="170"/>
      <c r="O23" s="75"/>
      <c r="P23" s="75"/>
      <c r="Q23" s="199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199"/>
    </row>
    <row r="24" spans="1:29" x14ac:dyDescent="0.2">
      <c r="A24" s="199"/>
      <c r="B24" s="75"/>
      <c r="C24" s="75"/>
      <c r="D24" s="75"/>
      <c r="E24" s="75"/>
      <c r="F24" s="75"/>
      <c r="G24" s="75"/>
      <c r="H24" s="75"/>
      <c r="I24" s="75"/>
      <c r="J24" s="170"/>
      <c r="K24" s="170"/>
      <c r="L24" s="170"/>
      <c r="M24" s="170"/>
      <c r="N24" s="170"/>
      <c r="O24" s="75"/>
      <c r="P24" s="75"/>
      <c r="Q24" s="199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199"/>
    </row>
    <row r="25" spans="1:29" x14ac:dyDescent="0.2">
      <c r="A25" s="199"/>
      <c r="B25" s="75"/>
      <c r="C25" s="75"/>
      <c r="D25" s="75"/>
      <c r="E25" s="75"/>
      <c r="F25" s="75"/>
      <c r="G25" s="75"/>
      <c r="H25" s="75"/>
      <c r="I25" s="75"/>
      <c r="J25" s="170"/>
      <c r="K25" s="170"/>
      <c r="L25" s="170"/>
      <c r="M25" s="170"/>
      <c r="N25" s="170"/>
      <c r="O25" s="75"/>
      <c r="P25" s="75"/>
      <c r="Q25" s="199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199"/>
    </row>
    <row r="26" spans="1:29" x14ac:dyDescent="0.2">
      <c r="A26" s="199"/>
      <c r="B26" s="75"/>
      <c r="C26" s="52" t="s">
        <v>80</v>
      </c>
      <c r="D26" s="70" t="s">
        <v>64</v>
      </c>
      <c r="E26" s="70" t="s">
        <v>78</v>
      </c>
      <c r="F26" s="70" t="s">
        <v>81</v>
      </c>
      <c r="G26" s="160" t="s">
        <v>82</v>
      </c>
      <c r="H26" s="75"/>
      <c r="I26" s="75"/>
      <c r="J26" s="170"/>
      <c r="K26" s="170"/>
      <c r="L26" s="170"/>
      <c r="M26" s="170"/>
      <c r="N26" s="170"/>
      <c r="O26" s="75"/>
      <c r="P26" s="75"/>
      <c r="Q26" s="199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199"/>
    </row>
    <row r="27" spans="1:29" x14ac:dyDescent="0.2">
      <c r="A27" s="199"/>
      <c r="B27" s="75"/>
      <c r="C27" s="52" t="s">
        <v>83</v>
      </c>
      <c r="D27" s="71">
        <f>'graph data'!B94</f>
        <v>1.4412816831185227E-2</v>
      </c>
      <c r="E27" s="71">
        <f>'graph data'!M94</f>
        <v>-6.1913894166781835E-3</v>
      </c>
      <c r="F27" s="71">
        <f>'graph data'!O94</f>
        <v>-2.060420624786341E-2</v>
      </c>
      <c r="G27" s="437"/>
      <c r="H27" s="75"/>
      <c r="I27" s="75"/>
      <c r="J27" s="170"/>
      <c r="K27" s="170"/>
      <c r="L27" s="170"/>
      <c r="M27" s="170"/>
      <c r="N27" s="170"/>
      <c r="O27" s="75"/>
      <c r="P27" s="75"/>
      <c r="Q27" s="199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199"/>
    </row>
    <row r="28" spans="1:29" x14ac:dyDescent="0.2">
      <c r="A28" s="199"/>
      <c r="B28" s="75"/>
      <c r="C28" s="52" t="s">
        <v>84</v>
      </c>
      <c r="D28" s="201">
        <f>'graph data'!B95</f>
        <v>1715501.7869708186</v>
      </c>
      <c r="E28" s="201">
        <f>'graph data'!M95</f>
        <v>1887868.9612473673</v>
      </c>
      <c r="F28" s="202">
        <f>'graph data'!O95</f>
        <v>172367.17427654867</v>
      </c>
      <c r="G28" s="166">
        <f>F28/D28</f>
        <v>0.10047624291951886</v>
      </c>
      <c r="H28" s="75"/>
      <c r="I28" s="75"/>
      <c r="J28" s="170"/>
      <c r="K28" s="170"/>
      <c r="L28" s="170"/>
      <c r="M28" s="170"/>
      <c r="N28" s="170"/>
      <c r="O28" s="75"/>
      <c r="P28" s="75"/>
      <c r="Q28" s="199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199"/>
    </row>
    <row r="29" spans="1:29" x14ac:dyDescent="0.2">
      <c r="A29" s="199"/>
      <c r="B29" s="75"/>
      <c r="C29" s="53" t="s">
        <v>85</v>
      </c>
      <c r="D29" s="201">
        <f>'graph data'!B96</f>
        <v>1740227</v>
      </c>
      <c r="E29" s="201">
        <f>'graph data'!M96</f>
        <v>1876180.4293406252</v>
      </c>
      <c r="F29" s="202">
        <f>'graph data'!O96</f>
        <v>135953.42934062518</v>
      </c>
      <c r="G29" s="166">
        <f t="shared" ref="G29:G30" si="0">F29/D29</f>
        <v>7.8123962759240703E-2</v>
      </c>
      <c r="H29" s="75"/>
      <c r="I29" s="75"/>
      <c r="J29" s="170"/>
      <c r="K29" s="170"/>
      <c r="L29" s="170"/>
      <c r="M29" s="170"/>
      <c r="N29" s="170"/>
      <c r="O29" s="75"/>
      <c r="P29" s="75"/>
      <c r="Q29" s="199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199"/>
    </row>
    <row r="30" spans="1:29" x14ac:dyDescent="0.2">
      <c r="A30" s="199"/>
      <c r="B30" s="75"/>
      <c r="C30" s="52" t="s">
        <v>86</v>
      </c>
      <c r="D30" s="203">
        <f>'graph data'!B97</f>
        <v>1.493705257431991E-2</v>
      </c>
      <c r="E30" s="203">
        <f>'graph data'!M97</f>
        <v>1.5010964439356698E-2</v>
      </c>
      <c r="F30" s="161">
        <f>'graph data'!O97</f>
        <v>7.3911865036788149E-5</v>
      </c>
      <c r="G30" s="166">
        <f t="shared" si="0"/>
        <v>4.9482228618421649E-3</v>
      </c>
      <c r="H30" s="75"/>
      <c r="I30" s="75"/>
      <c r="J30" s="170"/>
      <c r="K30" s="170"/>
      <c r="L30" s="170"/>
      <c r="M30" s="170"/>
      <c r="N30" s="170"/>
      <c r="O30" s="75"/>
      <c r="P30" s="75"/>
      <c r="Q30" s="199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199"/>
    </row>
    <row r="31" spans="1:29" x14ac:dyDescent="0.2">
      <c r="A31" s="199"/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199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199"/>
    </row>
    <row r="32" spans="1:29" x14ac:dyDescent="0.2">
      <c r="A32" s="199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199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199"/>
    </row>
    <row r="33" spans="1:29" x14ac:dyDescent="0.2">
      <c r="A33" s="199"/>
      <c r="B33" s="75"/>
      <c r="C33" s="75"/>
      <c r="D33" s="52" t="s">
        <v>87</v>
      </c>
      <c r="E33" s="200" t="str">
        <f>'graph data'!C93</f>
        <v>Quantum</v>
      </c>
      <c r="F33" s="200" t="str">
        <f>'graph data'!D93</f>
        <v>ERF</v>
      </c>
      <c r="G33" s="200" t="str">
        <f>'graph data'!E93</f>
        <v>SDF</v>
      </c>
      <c r="H33" s="200" t="str">
        <f>'graph data'!F93</f>
        <v>Deficit</v>
      </c>
      <c r="I33" s="200" t="str">
        <f>'graph data'!G93</f>
        <v>Other adj</v>
      </c>
      <c r="J33" s="200" t="str">
        <f>'graph data'!H50</f>
        <v>PopShare</v>
      </c>
      <c r="K33" s="200" t="str">
        <f>'graph data'!I50</f>
        <v>ExpWt</v>
      </c>
      <c r="L33" s="200" t="str">
        <f>'graph data'!J50</f>
        <v>HI data</v>
      </c>
      <c r="M33" s="200" t="str">
        <f>'graph data'!K50</f>
        <v>PFI adj</v>
      </c>
      <c r="N33" s="200" t="str">
        <f>'graph data'!L50</f>
        <v>Other mod</v>
      </c>
      <c r="O33" s="73" t="str">
        <f>'graph data'!M49</f>
        <v>Combined</v>
      </c>
      <c r="P33" s="75"/>
      <c r="Q33" s="199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199"/>
    </row>
    <row r="34" spans="1:29" x14ac:dyDescent="0.2">
      <c r="A34" s="199"/>
      <c r="B34" s="75"/>
      <c r="C34" s="177"/>
      <c r="D34" s="52" t="s">
        <v>83</v>
      </c>
      <c r="E34" s="432">
        <f>'graph data'!C88</f>
        <v>-1.6442922759398182E-2</v>
      </c>
      <c r="F34" s="432">
        <f>'graph data'!D88</f>
        <v>5.6136575015386381E-4</v>
      </c>
      <c r="G34" s="432">
        <f>'graph data'!E88</f>
        <v>2.5042521253946237E-3</v>
      </c>
      <c r="H34" s="432">
        <f>'graph data'!F88</f>
        <v>-6.8617380563074093E-5</v>
      </c>
      <c r="I34" s="432">
        <f>'graph data'!G88</f>
        <v>-2.2406974962667636E-3</v>
      </c>
      <c r="J34" s="432">
        <f>'graph data'!H88</f>
        <v>1.6217167451848535E-4</v>
      </c>
      <c r="K34" s="432">
        <f>'graph data'!I88</f>
        <v>-2.6982041761590692E-3</v>
      </c>
      <c r="L34" s="432">
        <f>'graph data'!J88</f>
        <v>-1.220174407950414E-3</v>
      </c>
      <c r="M34" s="432">
        <f>'graph data'!K88</f>
        <v>3.4867466174082207E-4</v>
      </c>
      <c r="N34" s="432">
        <f>'graph data'!L88</f>
        <v>-1.5100542393337024E-3</v>
      </c>
      <c r="O34" s="433">
        <f>'graph data'!M88</f>
        <v>-2.060420624786341E-2</v>
      </c>
      <c r="P34" s="75"/>
      <c r="Q34" s="199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199"/>
    </row>
    <row r="35" spans="1:29" x14ac:dyDescent="0.2">
      <c r="A35" s="199"/>
      <c r="B35" s="75"/>
      <c r="C35" s="177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199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199"/>
    </row>
    <row r="36" spans="1:29" x14ac:dyDescent="0.2">
      <c r="A36" s="199"/>
      <c r="B36" s="75"/>
      <c r="C36" s="177"/>
      <c r="D36" s="75"/>
      <c r="E36" s="75"/>
      <c r="F36" s="75"/>
      <c r="G36" s="75"/>
      <c r="H36" s="75"/>
      <c r="I36" s="75"/>
      <c r="J36" s="170"/>
      <c r="K36" s="170"/>
      <c r="L36" s="170"/>
      <c r="M36" s="170"/>
      <c r="N36" s="170"/>
      <c r="O36" s="75"/>
      <c r="P36" s="75"/>
      <c r="Q36" s="199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199"/>
    </row>
    <row r="37" spans="1:29" x14ac:dyDescent="0.2">
      <c r="A37" s="199"/>
      <c r="B37" s="75"/>
      <c r="C37" s="177"/>
      <c r="D37" s="75"/>
      <c r="E37" s="75"/>
      <c r="F37" s="75"/>
      <c r="G37" s="75"/>
      <c r="H37" s="75"/>
      <c r="I37" s="75"/>
      <c r="J37" s="170"/>
      <c r="K37" s="170"/>
      <c r="L37" s="170"/>
      <c r="M37" s="170"/>
      <c r="N37" s="170"/>
      <c r="O37" s="75"/>
      <c r="P37" s="75"/>
      <c r="Q37" s="199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199"/>
    </row>
    <row r="38" spans="1:29" x14ac:dyDescent="0.2">
      <c r="A38" s="199"/>
      <c r="B38" s="75"/>
      <c r="C38" s="177"/>
      <c r="D38" s="75"/>
      <c r="E38" s="75"/>
      <c r="F38" s="75"/>
      <c r="G38" s="75"/>
      <c r="H38" s="75"/>
      <c r="I38" s="75"/>
      <c r="J38" s="170"/>
      <c r="K38" s="170"/>
      <c r="L38" s="170"/>
      <c r="M38" s="170"/>
      <c r="N38" s="170"/>
      <c r="O38" s="75"/>
      <c r="P38" s="75"/>
      <c r="Q38" s="199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199"/>
    </row>
    <row r="39" spans="1:29" x14ac:dyDescent="0.2">
      <c r="A39" s="199"/>
      <c r="B39" s="75"/>
      <c r="C39" s="177"/>
      <c r="D39" s="75"/>
      <c r="E39" s="75"/>
      <c r="F39" s="75"/>
      <c r="G39" s="75"/>
      <c r="H39" s="75"/>
      <c r="I39" s="75"/>
      <c r="J39" s="170"/>
      <c r="K39" s="170"/>
      <c r="L39" s="170"/>
      <c r="M39" s="170"/>
      <c r="N39" s="170"/>
      <c r="O39" s="75"/>
      <c r="P39" s="75"/>
      <c r="Q39" s="199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199"/>
    </row>
    <row r="40" spans="1:29" x14ac:dyDescent="0.2">
      <c r="A40" s="199"/>
      <c r="B40" s="75"/>
      <c r="C40" s="177"/>
      <c r="D40" s="75"/>
      <c r="E40" s="75"/>
      <c r="F40" s="75"/>
      <c r="G40" s="75"/>
      <c r="H40" s="75"/>
      <c r="I40" s="75"/>
      <c r="J40" s="170"/>
      <c r="K40" s="170"/>
      <c r="L40" s="170"/>
      <c r="M40" s="170"/>
      <c r="N40" s="170"/>
      <c r="O40" s="75"/>
      <c r="P40" s="75"/>
      <c r="Q40" s="199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199"/>
    </row>
    <row r="41" spans="1:29" x14ac:dyDescent="0.2">
      <c r="A41" s="199"/>
      <c r="B41" s="75"/>
      <c r="C41" s="177"/>
      <c r="D41" s="75"/>
      <c r="E41" s="75"/>
      <c r="F41" s="75"/>
      <c r="G41" s="75"/>
      <c r="H41" s="75"/>
      <c r="I41" s="75"/>
      <c r="J41" s="170"/>
      <c r="K41" s="170"/>
      <c r="L41" s="170"/>
      <c r="M41" s="170"/>
      <c r="N41" s="170"/>
      <c r="O41" s="75"/>
      <c r="P41" s="75"/>
      <c r="Q41" s="199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199"/>
    </row>
    <row r="42" spans="1:29" x14ac:dyDescent="0.2">
      <c r="A42" s="199"/>
      <c r="B42" s="75"/>
      <c r="C42" s="177"/>
      <c r="D42" s="75"/>
      <c r="E42" s="75"/>
      <c r="F42" s="75"/>
      <c r="G42" s="75"/>
      <c r="H42" s="75"/>
      <c r="I42" s="75"/>
      <c r="J42" s="170"/>
      <c r="K42" s="170"/>
      <c r="L42" s="170"/>
      <c r="M42" s="170"/>
      <c r="N42" s="170"/>
      <c r="O42" s="75"/>
      <c r="P42" s="75"/>
      <c r="Q42" s="199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199"/>
    </row>
    <row r="43" spans="1:29" x14ac:dyDescent="0.2">
      <c r="A43" s="199"/>
      <c r="B43" s="75"/>
      <c r="C43" s="177"/>
      <c r="D43" s="75"/>
      <c r="E43" s="75"/>
      <c r="F43" s="75"/>
      <c r="G43" s="75"/>
      <c r="H43" s="75"/>
      <c r="I43" s="75"/>
      <c r="J43" s="170"/>
      <c r="K43" s="170"/>
      <c r="L43" s="170"/>
      <c r="M43" s="170"/>
      <c r="N43" s="170"/>
      <c r="O43" s="75"/>
      <c r="P43" s="75"/>
      <c r="Q43" s="199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199"/>
    </row>
    <row r="44" spans="1:29" x14ac:dyDescent="0.2">
      <c r="A44" s="199"/>
      <c r="B44" s="75"/>
      <c r="C44" s="177"/>
      <c r="D44" s="75"/>
      <c r="E44" s="75"/>
      <c r="F44" s="75"/>
      <c r="G44" s="75"/>
      <c r="H44" s="75"/>
      <c r="I44" s="75"/>
      <c r="J44" s="170"/>
      <c r="K44" s="170"/>
      <c r="L44" s="54"/>
      <c r="M44" s="170"/>
      <c r="N44" s="170"/>
      <c r="O44" s="75"/>
      <c r="P44" s="75"/>
      <c r="Q44" s="199"/>
      <c r="R44" s="75"/>
      <c r="S44" s="169"/>
      <c r="T44" s="495" t="s">
        <v>88</v>
      </c>
      <c r="U44" s="496" t="s">
        <v>89</v>
      </c>
      <c r="V44" s="497" t="s">
        <v>90</v>
      </c>
      <c r="W44" s="75"/>
      <c r="X44" s="217"/>
      <c r="Y44" s="495" t="s">
        <v>88</v>
      </c>
      <c r="Z44" s="496" t="s">
        <v>89</v>
      </c>
      <c r="AA44" s="497" t="s">
        <v>90</v>
      </c>
      <c r="AB44" s="75"/>
      <c r="AC44" s="199"/>
    </row>
    <row r="45" spans="1:29" x14ac:dyDescent="0.2">
      <c r="A45" s="199"/>
      <c r="B45" s="75"/>
      <c r="C45" s="177"/>
      <c r="D45" s="75"/>
      <c r="E45" s="75"/>
      <c r="F45" s="75"/>
      <c r="G45" s="75"/>
      <c r="H45" s="75"/>
      <c r="I45" s="75"/>
      <c r="J45" s="170"/>
      <c r="K45" s="170"/>
      <c r="L45" s="55"/>
      <c r="M45" s="170"/>
      <c r="N45" s="170"/>
      <c r="O45" s="75"/>
      <c r="P45" s="75"/>
      <c r="Q45" s="199"/>
      <c r="R45" s="75"/>
      <c r="S45" s="483" t="s">
        <v>91</v>
      </c>
      <c r="T45" s="498"/>
      <c r="U45" s="499"/>
      <c r="V45" s="494"/>
      <c r="W45" s="75"/>
      <c r="X45" s="483" t="s">
        <v>92</v>
      </c>
      <c r="Y45" s="498"/>
      <c r="Z45" s="499"/>
      <c r="AA45" s="494"/>
      <c r="AB45" s="75"/>
      <c r="AC45" s="199"/>
    </row>
    <row r="46" spans="1:29" x14ac:dyDescent="0.2">
      <c r="A46" s="199"/>
      <c r="B46" s="75"/>
      <c r="C46" s="177"/>
      <c r="D46" s="75"/>
      <c r="E46" s="75"/>
      <c r="F46" s="75"/>
      <c r="G46" s="75"/>
      <c r="H46" s="75"/>
      <c r="I46" s="75"/>
      <c r="J46" s="170"/>
      <c r="K46" s="170"/>
      <c r="L46" s="94"/>
      <c r="M46" s="170"/>
      <c r="N46" s="170"/>
      <c r="O46" s="75"/>
      <c r="P46" s="75"/>
      <c r="Q46" s="199"/>
      <c r="R46" s="75"/>
      <c r="S46" s="101" t="s">
        <v>93</v>
      </c>
      <c r="T46" s="104">
        <f>'pop2526'!$H$10</f>
        <v>513030.33333333302</v>
      </c>
      <c r="U46" s="105">
        <f>'pop2526'!$G$10</f>
        <v>498543.66666666698</v>
      </c>
      <c r="V46" s="106">
        <f>'pop2526'!$I$10</f>
        <v>1011574</v>
      </c>
      <c r="W46" s="75"/>
      <c r="X46" s="101" t="s">
        <v>93</v>
      </c>
      <c r="Y46" s="514">
        <f>T46-T51</f>
        <v>3329.249999999709</v>
      </c>
      <c r="Z46" s="515">
        <f>U46-U51</f>
        <v>3158.0000000003492</v>
      </c>
      <c r="AA46" s="37">
        <f>V46-V51</f>
        <v>6487.2500000001164</v>
      </c>
      <c r="AB46" s="75"/>
      <c r="AC46" s="199"/>
    </row>
    <row r="47" spans="1:29" x14ac:dyDescent="0.2">
      <c r="A47" s="199"/>
      <c r="B47" s="75"/>
      <c r="C47" s="75"/>
      <c r="D47" s="75"/>
      <c r="E47" s="75"/>
      <c r="F47" s="75"/>
      <c r="G47" s="75"/>
      <c r="H47" s="75"/>
      <c r="I47" s="75"/>
      <c r="J47" s="170"/>
      <c r="K47" s="170"/>
      <c r="L47" s="170"/>
      <c r="M47" s="170"/>
      <c r="N47" s="170"/>
      <c r="O47" s="75"/>
      <c r="P47" s="75"/>
      <c r="Q47" s="199"/>
      <c r="R47" s="75"/>
      <c r="S47" s="103" t="s">
        <v>94</v>
      </c>
      <c r="T47" s="500">
        <f>'pop2526'!$H$11</f>
        <v>0.50716045819023925</v>
      </c>
      <c r="U47" s="501">
        <f>'pop2526'!$G$11</f>
        <v>0.49283954180976081</v>
      </c>
      <c r="V47" s="502">
        <v>1</v>
      </c>
      <c r="W47" s="75"/>
      <c r="X47" s="103" t="s">
        <v>95</v>
      </c>
      <c r="Y47" s="500">
        <f>Y46/T51</f>
        <v>6.5317695191604149E-3</v>
      </c>
      <c r="Z47" s="501">
        <f>Z46/U51</f>
        <v>6.3748311921291278E-3</v>
      </c>
      <c r="AA47" s="102">
        <f>AA46/V51</f>
        <v>6.4544179892930802E-3</v>
      </c>
      <c r="AB47" s="75"/>
      <c r="AC47" s="199"/>
    </row>
    <row r="48" spans="1:29" x14ac:dyDescent="0.2">
      <c r="A48" s="199"/>
      <c r="B48" s="75"/>
      <c r="C48" s="75"/>
      <c r="D48" s="75"/>
      <c r="E48" s="75"/>
      <c r="F48" s="75"/>
      <c r="G48" s="75"/>
      <c r="H48" s="75"/>
      <c r="I48" s="75"/>
      <c r="J48" s="170"/>
      <c r="K48" s="170"/>
      <c r="L48" s="170"/>
      <c r="M48" s="170"/>
      <c r="N48" s="170"/>
      <c r="O48" s="75"/>
      <c r="P48" s="75"/>
      <c r="Q48" s="199"/>
      <c r="R48" s="75"/>
      <c r="S48" s="101" t="s">
        <v>96</v>
      </c>
      <c r="T48" s="503">
        <f>'pop2526'!$H$3/1000000</f>
        <v>31.730558083333339</v>
      </c>
      <c r="U48" s="504">
        <f>'pop2526'!$G$3/1000000</f>
        <v>31.95550116666665</v>
      </c>
      <c r="V48" s="505">
        <f>'pop2526'!$I$3/1000000</f>
        <v>63.686059250000007</v>
      </c>
      <c r="W48" s="75"/>
      <c r="X48" s="101" t="s">
        <v>96</v>
      </c>
      <c r="Y48" s="509">
        <f>T48-T53</f>
        <v>0.18911825000001059</v>
      </c>
      <c r="Z48" s="510">
        <f>U48-U53</f>
        <v>0.22150183333331697</v>
      </c>
      <c r="AA48" s="511">
        <f>V48-V53</f>
        <v>0.41062008333333466</v>
      </c>
      <c r="AB48" s="75"/>
      <c r="AC48" s="199"/>
    </row>
    <row r="49" spans="1:29" x14ac:dyDescent="0.2">
      <c r="A49" s="199"/>
      <c r="B49" s="75"/>
      <c r="C49" s="75"/>
      <c r="D49" s="75"/>
      <c r="E49" s="468" t="s">
        <v>97</v>
      </c>
      <c r="F49" s="468" t="s">
        <v>97</v>
      </c>
      <c r="G49" s="468" t="s">
        <v>97</v>
      </c>
      <c r="H49" s="468" t="s">
        <v>97</v>
      </c>
      <c r="I49" s="468" t="s">
        <v>97</v>
      </c>
      <c r="J49" s="468" t="s">
        <v>97</v>
      </c>
      <c r="K49" s="468" t="s">
        <v>97</v>
      </c>
      <c r="L49" s="468" t="s">
        <v>97</v>
      </c>
      <c r="M49" s="468" t="s">
        <v>97</v>
      </c>
      <c r="N49" s="468" t="s">
        <v>97</v>
      </c>
      <c r="O49" s="75"/>
      <c r="P49" s="75"/>
      <c r="Q49" s="199"/>
      <c r="R49" s="75"/>
      <c r="S49" s="100" t="s">
        <v>94</v>
      </c>
      <c r="T49" s="506">
        <f>'pop2526'!$H$4</f>
        <v>0.49823396920784252</v>
      </c>
      <c r="U49" s="507">
        <f>'pop2526'!$G$4</f>
        <v>0.5017660307921572</v>
      </c>
      <c r="V49" s="508">
        <v>1</v>
      </c>
      <c r="W49" s="75"/>
      <c r="X49" s="100" t="s">
        <v>95</v>
      </c>
      <c r="Y49" s="506">
        <f>Y48/T53</f>
        <v>5.995866105013647E-3</v>
      </c>
      <c r="Z49" s="507">
        <f>Z48/U53</f>
        <v>6.979953298878779E-3</v>
      </c>
      <c r="AA49" s="99">
        <f>AA48/V53</f>
        <v>6.4894070865595538E-3</v>
      </c>
      <c r="AB49" s="75"/>
      <c r="AC49" s="199"/>
    </row>
    <row r="50" spans="1:29" x14ac:dyDescent="0.2">
      <c r="A50" s="199"/>
      <c r="B50" s="75"/>
      <c r="C50" s="52" t="s">
        <v>98</v>
      </c>
      <c r="D50" s="165" t="s">
        <v>64</v>
      </c>
      <c r="E50" s="204" t="str">
        <f>'graph data'!C93</f>
        <v>Quantum</v>
      </c>
      <c r="F50" s="204" t="str">
        <f>'graph data'!D93</f>
        <v>ERF</v>
      </c>
      <c r="G50" s="204" t="str">
        <f>'graph data'!E93</f>
        <v>SDF</v>
      </c>
      <c r="H50" s="204" t="str">
        <f>'graph data'!F93</f>
        <v>Deficit</v>
      </c>
      <c r="I50" s="204" t="str">
        <f>'graph data'!G93</f>
        <v>Other adj</v>
      </c>
      <c r="J50" s="205" t="str">
        <f>'graph data'!H93</f>
        <v>PopShare</v>
      </c>
      <c r="K50" s="205" t="str">
        <f>'graph data'!I93</f>
        <v>ExpWt</v>
      </c>
      <c r="L50" s="205" t="str">
        <f>'graph data'!J93</f>
        <v>HI data</v>
      </c>
      <c r="M50" s="205" t="str">
        <f>'graph data'!K93</f>
        <v>PFI adj</v>
      </c>
      <c r="N50" s="205" t="str">
        <f>'graph data'!L93</f>
        <v>Other mod</v>
      </c>
      <c r="O50" s="165" t="s">
        <v>78</v>
      </c>
      <c r="P50" s="75"/>
      <c r="Q50" s="199"/>
      <c r="R50" s="75"/>
      <c r="S50" s="484" t="s">
        <v>99</v>
      </c>
      <c r="T50" s="494"/>
      <c r="U50" s="499"/>
      <c r="V50" s="485"/>
      <c r="W50" s="75"/>
      <c r="X50" s="75"/>
      <c r="Y50" s="75"/>
      <c r="Z50" s="75"/>
      <c r="AA50" s="75"/>
      <c r="AB50" s="75"/>
      <c r="AC50" s="199"/>
    </row>
    <row r="51" spans="1:29" x14ac:dyDescent="0.2">
      <c r="A51" s="199"/>
      <c r="B51" s="75"/>
      <c r="C51" s="52" t="s">
        <v>100</v>
      </c>
      <c r="D51" s="434">
        <f>'graph data'!B94</f>
        <v>1.4412816831185227E-2</v>
      </c>
      <c r="E51" s="435">
        <f>'graph data'!C94</f>
        <v>-2.0301059282129552E-3</v>
      </c>
      <c r="F51" s="435">
        <f>'graph data'!D94</f>
        <v>-1.4687401780590914E-3</v>
      </c>
      <c r="G51" s="435">
        <f>'graph data'!E94</f>
        <v>1.0355119473355323E-3</v>
      </c>
      <c r="H51" s="435">
        <f>'graph data'!F94</f>
        <v>9.6689456677245822E-4</v>
      </c>
      <c r="I51" s="435">
        <f>'graph data'!G94</f>
        <v>-1.2738029294943054E-3</v>
      </c>
      <c r="J51" s="436">
        <f>'graph data'!H94</f>
        <v>-1.11163125497582E-3</v>
      </c>
      <c r="K51" s="436">
        <f>'graph data'!I94</f>
        <v>-3.8098354311348892E-3</v>
      </c>
      <c r="L51" s="436">
        <f>'graph data'!J94</f>
        <v>-5.0300098390853032E-3</v>
      </c>
      <c r="M51" s="436">
        <f>'graph data'!K94</f>
        <v>-4.6813351773444811E-3</v>
      </c>
      <c r="N51" s="436">
        <f>'graph data'!L94</f>
        <v>-6.1913894166781835E-3</v>
      </c>
      <c r="O51" s="434">
        <f>'graph data'!M94</f>
        <v>-6.1913894166781835E-3</v>
      </c>
      <c r="P51" s="75"/>
      <c r="Q51" s="199"/>
      <c r="R51" s="75"/>
      <c r="S51" s="101" t="s">
        <v>93</v>
      </c>
      <c r="T51" s="104">
        <f>'pop2526'!$H$14</f>
        <v>509701.08333333331</v>
      </c>
      <c r="U51" s="105">
        <f>'pop2526'!$G$14</f>
        <v>495385.66666666663</v>
      </c>
      <c r="V51" s="106">
        <f>'pop2526'!$I$14</f>
        <v>1005086.7499999999</v>
      </c>
      <c r="W51" s="75"/>
      <c r="X51" s="472" t="s">
        <v>101</v>
      </c>
      <c r="Y51" s="471"/>
      <c r="Z51" s="471"/>
      <c r="AA51" s="471"/>
      <c r="AB51" s="75"/>
      <c r="AC51" s="199"/>
    </row>
    <row r="52" spans="1:29" x14ac:dyDescent="0.2">
      <c r="A52" s="199"/>
      <c r="B52" s="75"/>
      <c r="C52" s="52" t="s">
        <v>102</v>
      </c>
      <c r="D52" s="206">
        <f>'graph data'!B95</f>
        <v>1715501.7869708186</v>
      </c>
      <c r="E52" s="207">
        <f>'graph data'!C95</f>
        <v>1743767.0317886565</v>
      </c>
      <c r="F52" s="207">
        <f>'graph data'!D95</f>
        <v>1825468.4528856189</v>
      </c>
      <c r="G52" s="207">
        <f>'graph data'!E95</f>
        <v>1850595.9727855758</v>
      </c>
      <c r="H52" s="207">
        <f>'graph data'!F95</f>
        <v>1850722.8331730894</v>
      </c>
      <c r="I52" s="207">
        <f>'graph data'!G95</f>
        <v>1878573.3615918909</v>
      </c>
      <c r="J52" s="201">
        <f>'graph data'!H95</f>
        <v>1878268.3711672472</v>
      </c>
      <c r="K52" s="201">
        <f>'graph data'!I95</f>
        <v>1883355.7046335682</v>
      </c>
      <c r="L52" s="201">
        <f>'graph data'!J95</f>
        <v>1885665.3445770701</v>
      </c>
      <c r="M52" s="201">
        <f>'graph data'!K95</f>
        <v>1885004.7684727388</v>
      </c>
      <c r="N52" s="201">
        <f>'graph data'!L95</f>
        <v>1887868.9612473673</v>
      </c>
      <c r="O52" s="206">
        <f>'graph data'!M95</f>
        <v>1887868.9612473673</v>
      </c>
      <c r="P52" s="75"/>
      <c r="Q52" s="199"/>
      <c r="R52" s="75"/>
      <c r="S52" s="103" t="s">
        <v>94</v>
      </c>
      <c r="T52" s="500">
        <f>'pop2526'!$H$15</f>
        <v>0.50712148312902683</v>
      </c>
      <c r="U52" s="501">
        <f>'pop2526'!$G$15</f>
        <v>0.49287851687097328</v>
      </c>
      <c r="V52" s="502">
        <v>1</v>
      </c>
      <c r="W52" s="75"/>
      <c r="X52" s="486" t="s">
        <v>103</v>
      </c>
      <c r="Y52" s="217"/>
      <c r="Z52" s="170"/>
      <c r="AA52" s="487">
        <f>'pop2526'!$I$15</f>
        <v>1.5884310930701164E-2</v>
      </c>
      <c r="AB52" s="75"/>
      <c r="AC52" s="199"/>
    </row>
    <row r="53" spans="1:29" x14ac:dyDescent="0.2">
      <c r="A53" s="199"/>
      <c r="B53" s="75"/>
      <c r="C53" s="52" t="s">
        <v>104</v>
      </c>
      <c r="D53" s="206">
        <f>'graph data'!B96</f>
        <v>1740227</v>
      </c>
      <c r="E53" s="207">
        <f>'graph data'!C96</f>
        <v>1740227</v>
      </c>
      <c r="F53" s="207">
        <f>'graph data'!D96</f>
        <v>1822787.3140250864</v>
      </c>
      <c r="G53" s="207">
        <f>'graph data'!E96</f>
        <v>1852512.2870250863</v>
      </c>
      <c r="H53" s="207">
        <f>'graph data'!F96</f>
        <v>1852512.2870250863</v>
      </c>
      <c r="I53" s="207">
        <f>'graph data'!G96</f>
        <v>1876180.4293406252</v>
      </c>
      <c r="J53" s="164">
        <f>$I53+ 'graph data'!H96</f>
        <v>1876180.4442752528</v>
      </c>
      <c r="K53" s="164">
        <f>$I53+ 'graph data'!I96</f>
        <v>1876180.4443157036</v>
      </c>
      <c r="L53" s="164">
        <f>$I53+ 'graph data'!J96</f>
        <v>1876180.4443340681</v>
      </c>
      <c r="M53" s="164">
        <f>$I53+ 'graph data'!K96</f>
        <v>1876180.4443288157</v>
      </c>
      <c r="N53" s="164">
        <f>'graph data'!L96</f>
        <v>1876180.4293406252</v>
      </c>
      <c r="O53" s="167">
        <f>'graph data'!M96</f>
        <v>1876180.4293406252</v>
      </c>
      <c r="P53" s="75"/>
      <c r="Q53" s="199"/>
      <c r="R53" s="75"/>
      <c r="S53" s="101" t="s">
        <v>96</v>
      </c>
      <c r="T53" s="503">
        <f>'pop2526'!$H$6/1000000</f>
        <v>31.541439833333328</v>
      </c>
      <c r="U53" s="504">
        <f>'pop2526'!$G$6/1000000</f>
        <v>31.733999333333333</v>
      </c>
      <c r="V53" s="505">
        <f>'pop2526'!$I$6/1000000</f>
        <v>63.275439166666672</v>
      </c>
      <c r="W53" s="75"/>
      <c r="X53" s="486" t="s">
        <v>105</v>
      </c>
      <c r="Y53" s="217"/>
      <c r="Z53" s="170"/>
      <c r="AA53" s="487">
        <f>'pop2526'!$I$11</f>
        <v>1.5883758736414514E-2</v>
      </c>
      <c r="AB53" s="75"/>
      <c r="AC53" s="199"/>
    </row>
    <row r="54" spans="1:29" x14ac:dyDescent="0.2">
      <c r="A54" s="199"/>
      <c r="B54" s="75"/>
      <c r="C54" s="52" t="s">
        <v>86</v>
      </c>
      <c r="D54" s="426">
        <f>'graph data'!B97</f>
        <v>1.493705257431991E-2</v>
      </c>
      <c r="E54" s="427">
        <f>'graph data'!C97</f>
        <v>1.4937052574319907E-2</v>
      </c>
      <c r="F54" s="427">
        <f>'graph data'!D97</f>
        <v>1.4937052574319907E-2</v>
      </c>
      <c r="G54" s="427">
        <f>'graph data'!E97</f>
        <v>1.4937052574319912E-2</v>
      </c>
      <c r="H54" s="427">
        <f>'graph data'!F97</f>
        <v>1.4937052574319914E-2</v>
      </c>
      <c r="I54" s="427">
        <f>'graph data'!G97</f>
        <v>1.4937052574319912E-2</v>
      </c>
      <c r="J54" s="428">
        <f>'graph data'!H97</f>
        <v>1.4934627511716177E-2</v>
      </c>
      <c r="K54" s="428">
        <f>'graph data'!I97</f>
        <v>1.4975078296872175E-2</v>
      </c>
      <c r="L54" s="428">
        <f>'graph data'!J97</f>
        <v>1.4993442878191801E-2</v>
      </c>
      <c r="M54" s="428">
        <f>'graph data'!K97</f>
        <v>1.4988190456220175E-2</v>
      </c>
      <c r="N54" s="428">
        <f>'graph data'!L97</f>
        <v>1.5010964439356698E-2</v>
      </c>
      <c r="O54" s="429">
        <f>'graph data'!M97</f>
        <v>1.5010964439356698E-2</v>
      </c>
      <c r="P54" s="75"/>
      <c r="Q54" s="199"/>
      <c r="R54" s="75"/>
      <c r="S54" s="100" t="s">
        <v>94</v>
      </c>
      <c r="T54" s="506">
        <f>'pop2526'!$H$7</f>
        <v>0.49847840250074904</v>
      </c>
      <c r="U54" s="507">
        <f>'pop2526'!$G$7</f>
        <v>0.50152159749925085</v>
      </c>
      <c r="V54" s="508">
        <v>1</v>
      </c>
      <c r="W54" s="75"/>
      <c r="X54" s="488" t="s">
        <v>106</v>
      </c>
      <c r="Y54" s="217"/>
      <c r="Z54" s="170"/>
      <c r="AA54" s="489">
        <f>(AA53-AA52)/AA52</f>
        <v>-3.4763502745521929E-5</v>
      </c>
      <c r="AB54" s="75"/>
      <c r="AC54" s="199"/>
    </row>
    <row r="55" spans="1:29" x14ac:dyDescent="0.2">
      <c r="A55" s="199"/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199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199"/>
    </row>
    <row r="56" spans="1:29" x14ac:dyDescent="0.2">
      <c r="A56" s="199"/>
      <c r="B56" s="199"/>
      <c r="C56" s="199"/>
      <c r="D56" s="199"/>
      <c r="E56" s="199"/>
      <c r="F56" s="199"/>
      <c r="G56" s="199"/>
      <c r="H56" s="199"/>
      <c r="I56" s="199"/>
      <c r="J56" s="199"/>
      <c r="K56" s="199"/>
      <c r="L56" s="199"/>
      <c r="M56" s="199"/>
      <c r="N56" s="199"/>
      <c r="O56" s="168"/>
      <c r="P56" s="199"/>
      <c r="Q56" s="199"/>
      <c r="R56" s="155" t="s">
        <v>107</v>
      </c>
      <c r="S56" s="199"/>
      <c r="T56" s="199"/>
      <c r="U56" s="199"/>
      <c r="V56" s="199"/>
      <c r="W56" s="199"/>
      <c r="X56" s="199"/>
      <c r="Y56" s="199"/>
      <c r="Z56" s="199"/>
      <c r="AA56" s="199"/>
      <c r="AB56" s="199"/>
      <c r="AC56" s="199"/>
    </row>
  </sheetData>
  <sheetProtection sheet="1" objects="1" scenarios="1"/>
  <mergeCells count="1">
    <mergeCell ref="D1:T1"/>
  </mergeCells>
  <printOptions horizontalCentered="1" verticalCentered="1"/>
  <pageMargins left="0.15748031496062992" right="0.15748031496062992" top="0.19685039370078741" bottom="0.19685039370078741" header="0.31496062992125984" footer="0.31496062992125984"/>
  <pageSetup paperSize="9" scale="65" orientation="landscape" horizontalDpi="90" verticalDpi="90" r:id="rId1"/>
  <headerFooter>
    <oddHeader>&amp;C&amp;"Arial,Regular"&amp;20&amp;F</oddHeader>
  </headerFooter>
  <ignoredErrors>
    <ignoredError sqref="Y47:AA47 Y48:Z48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3DBA11A-7E76-4593-B080-B0E5F396357C}">
          <x14:formula1>
            <xm:f>'graph data'!$Z$6:$Z$41</xm:f>
          </x14:formula1>
          <xm:sqref>D1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EA96C-323F-46B8-8DDD-C32A0B1EC34F}">
  <sheetPr>
    <tabColor rgb="FF015BBB"/>
  </sheetPr>
  <dimension ref="A1"/>
  <sheetViews>
    <sheetView workbookViewId="0">
      <selection activeCell="G47" sqref="G47"/>
    </sheetView>
  </sheetViews>
  <sheetFormatPr defaultColWidth="9.140625" defaultRowHeight="12.75" x14ac:dyDescent="0.2"/>
  <cols>
    <col min="1" max="16384" width="9.140625" style="170"/>
  </cols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2D589-B794-4498-B8BC-9B2ADE4F343B}">
  <sheetPr>
    <tabColor theme="0"/>
  </sheetPr>
  <dimension ref="A1"/>
  <sheetViews>
    <sheetView workbookViewId="0">
      <selection activeCell="H53" sqref="H53"/>
    </sheetView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FC4C6-E81A-49E7-B9BB-DF0C33996211}">
  <sheetPr>
    <tabColor rgb="FF7B2451"/>
  </sheetPr>
  <dimension ref="A1:AB120"/>
  <sheetViews>
    <sheetView workbookViewId="0">
      <selection activeCell="H53" sqref="H53"/>
    </sheetView>
  </sheetViews>
  <sheetFormatPr defaultColWidth="9.140625" defaultRowHeight="12.75" x14ac:dyDescent="0.2"/>
  <cols>
    <col min="1" max="1" width="10" style="2" customWidth="1"/>
    <col min="2" max="2" width="41" style="2" customWidth="1"/>
    <col min="3" max="13" width="11" style="8" customWidth="1"/>
    <col min="14" max="15" width="9.85546875" style="8" customWidth="1"/>
    <col min="16" max="16" width="9.42578125" style="8" customWidth="1"/>
    <col min="17" max="24" width="9.140625" style="8"/>
    <col min="25" max="25" width="7.7109375" style="8" customWidth="1"/>
    <col min="26" max="26" width="55.5703125" style="8" bestFit="1" customWidth="1"/>
    <col min="27" max="27" width="4.28515625" style="8" bestFit="1" customWidth="1"/>
    <col min="28" max="28" width="10.85546875" style="8" bestFit="1" customWidth="1"/>
    <col min="29" max="16384" width="9.140625" style="8"/>
  </cols>
  <sheetData>
    <row r="1" spans="1:28" ht="25.5" x14ac:dyDescent="0.35">
      <c r="A1" s="181" t="s">
        <v>108</v>
      </c>
      <c r="C1" s="94"/>
      <c r="D1" s="94"/>
      <c r="E1" s="94"/>
      <c r="F1" s="94"/>
      <c r="G1" s="94"/>
      <c r="H1" s="94"/>
      <c r="I1" s="94"/>
      <c r="J1" s="94"/>
      <c r="K1" s="94" t="s">
        <v>109</v>
      </c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</row>
    <row r="2" spans="1:28" x14ac:dyDescent="0.2">
      <c r="C2" s="94"/>
      <c r="D2" s="94"/>
      <c r="E2" s="94"/>
      <c r="F2" s="94"/>
      <c r="G2" s="365" t="s">
        <v>110</v>
      </c>
      <c r="H2" s="94" t="s">
        <v>111</v>
      </c>
      <c r="I2" s="94" t="s">
        <v>33</v>
      </c>
      <c r="J2" s="94" t="s">
        <v>34</v>
      </c>
      <c r="K2" s="94" t="s">
        <v>36</v>
      </c>
      <c r="L2" s="94" t="s">
        <v>112</v>
      </c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</row>
    <row r="3" spans="1:28" x14ac:dyDescent="0.2">
      <c r="A3" s="3" t="s">
        <v>113</v>
      </c>
      <c r="B3" s="3" t="s">
        <v>114</v>
      </c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</row>
    <row r="4" spans="1:28" x14ac:dyDescent="0.2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 t="s">
        <v>40</v>
      </c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</row>
    <row r="5" spans="1:28" ht="27.75" x14ac:dyDescent="0.35">
      <c r="A5" s="96"/>
      <c r="B5" s="96" t="s">
        <v>115</v>
      </c>
      <c r="C5" s="199"/>
      <c r="D5" s="199"/>
      <c r="E5" s="199"/>
      <c r="F5" s="199"/>
      <c r="G5" s="199"/>
      <c r="H5" s="33" t="s">
        <v>30</v>
      </c>
      <c r="I5" s="33" t="s">
        <v>32</v>
      </c>
      <c r="J5" s="33" t="s">
        <v>34</v>
      </c>
      <c r="K5" s="33" t="s">
        <v>73</v>
      </c>
      <c r="L5" s="33" t="s">
        <v>75</v>
      </c>
      <c r="M5" s="33" t="s">
        <v>116</v>
      </c>
      <c r="N5" s="94"/>
      <c r="O5" s="94"/>
      <c r="P5" s="94"/>
      <c r="Q5" s="94"/>
      <c r="R5" s="94"/>
      <c r="S5" s="94"/>
      <c r="T5" s="94"/>
      <c r="U5" s="94"/>
      <c r="V5" s="94"/>
      <c r="W5" s="25" t="s">
        <v>117</v>
      </c>
      <c r="X5" s="94"/>
      <c r="Y5" s="26" t="s">
        <v>118</v>
      </c>
      <c r="Z5" s="94"/>
      <c r="AA5" s="94"/>
      <c r="AB5" s="94"/>
    </row>
    <row r="6" spans="1:28" x14ac:dyDescent="0.2">
      <c r="A6" s="347" t="s">
        <v>119</v>
      </c>
      <c r="B6" s="344" t="s">
        <v>120</v>
      </c>
      <c r="C6" s="344" t="s">
        <v>121</v>
      </c>
      <c r="D6" s="344" t="s">
        <v>122</v>
      </c>
      <c r="E6" s="94"/>
      <c r="F6" s="94"/>
      <c r="G6" s="94"/>
      <c r="H6" s="190">
        <f>INDEX('model 2 target'!AD$6:AD$41,MATCH('graph data'!$A6,'model 2 target'!$A$6:$A$41,0))</f>
        <v>-0.23473619276405533</v>
      </c>
      <c r="I6" s="190">
        <f>INDEX('model 2 target'!AE$6:AE$41,MATCH('graph data'!$A6,'model 2 target'!$A$6:$A$41,0))</f>
        <v>0.5999106914341279</v>
      </c>
      <c r="J6" s="190">
        <f>INDEX('model 2 target'!AF$6:AF$41,MATCH('graph data'!$A6,'model 2 target'!$A$6:$A$41,0))</f>
        <v>0.29101369689843376</v>
      </c>
      <c r="K6" s="190">
        <f>INDEX('model 2 target'!AG$6:AG$41,MATCH('graph data'!$A6,'model 2 target'!$A$6:$A$41,0))</f>
        <v>2.932288514469851E-2</v>
      </c>
      <c r="L6" s="190">
        <f>INDEX('model 2 target'!AI$6:AI$41,MATCH('graph data'!$A6,'model 2 target'!$A$6:$A$41,0))</f>
        <v>-0.24322994400332562</v>
      </c>
      <c r="M6" s="190">
        <f>INDEX('model 2 target'!AC$6:AC$41,MATCH('graph data'!$A6,'model 2 target'!$A$6:$A$41,0))</f>
        <v>0.45262453599225222</v>
      </c>
      <c r="N6" s="94"/>
      <c r="O6" s="94"/>
      <c r="P6" s="10"/>
      <c r="Q6" s="94"/>
      <c r="R6" s="12" t="s">
        <v>123</v>
      </c>
      <c r="S6" s="13"/>
      <c r="T6" s="22"/>
      <c r="U6" s="23" t="s">
        <v>124</v>
      </c>
      <c r="V6" s="23" t="s">
        <v>125</v>
      </c>
      <c r="W6" s="24" t="s">
        <v>126</v>
      </c>
      <c r="X6" s="94"/>
      <c r="Y6" s="27" t="s">
        <v>127</v>
      </c>
      <c r="Z6" s="28" t="s">
        <v>128</v>
      </c>
      <c r="AA6" s="94" t="str">
        <f t="shared" ref="AA6:AA41" si="0">INDEX(C$6:C$41,MATCH($Y6,$A$6:$A$41,0))</f>
        <v>Y58</v>
      </c>
      <c r="AB6" s="94" t="str">
        <f t="shared" ref="AB6:AB41" si="1">INDEX(D$6:D$41,MATCH($Y6,$A$6:$A$41,0))</f>
        <v>South West</v>
      </c>
    </row>
    <row r="7" spans="1:28" x14ac:dyDescent="0.2">
      <c r="A7" s="347" t="s">
        <v>129</v>
      </c>
      <c r="B7" s="344" t="s">
        <v>130</v>
      </c>
      <c r="C7" s="346" t="s">
        <v>121</v>
      </c>
      <c r="D7" s="346" t="s">
        <v>122</v>
      </c>
      <c r="E7" s="94"/>
      <c r="F7" s="94"/>
      <c r="G7" s="94"/>
      <c r="H7" s="190">
        <f>INDEX('model 2 target'!AD$6:AD$41,MATCH('graph data'!$A7,'model 2 target'!$A$6:$A$41,0))</f>
        <v>-0.15041212575739835</v>
      </c>
      <c r="I7" s="190">
        <f>INDEX('model 2 target'!AE$6:AE$41,MATCH('graph data'!$A7,'model 2 target'!$A$6:$A$41,0))</f>
        <v>0.40733180413622205</v>
      </c>
      <c r="J7" s="190">
        <f>INDEX('model 2 target'!AF$6:AF$41,MATCH('graph data'!$A7,'model 2 target'!$A$6:$A$41,0))</f>
        <v>7.7732807081530006E-2</v>
      </c>
      <c r="K7" s="190">
        <f>INDEX('model 2 target'!AG$6:AG$41,MATCH('graph data'!$A7,'model 2 target'!$A$6:$A$41,0))</f>
        <v>-1.5529448372417762E-3</v>
      </c>
      <c r="L7" s="190">
        <f>INDEX('model 2 target'!AI$6:AI$41,MATCH('graph data'!$A7,'model 2 target'!$A$6:$A$41,0))</f>
        <v>-1.6442495001391489E-2</v>
      </c>
      <c r="M7" s="190">
        <f>INDEX('model 2 target'!AC$6:AC$41,MATCH('graph data'!$A7,'model 2 target'!$A$6:$A$41,0))</f>
        <v>0.33402443177019792</v>
      </c>
      <c r="N7" s="94"/>
      <c r="O7" s="94"/>
      <c r="P7" s="10"/>
      <c r="Q7" s="94"/>
      <c r="R7" s="31" t="s">
        <v>131</v>
      </c>
      <c r="S7" s="14" t="s">
        <v>30</v>
      </c>
      <c r="T7" s="15"/>
      <c r="U7" s="15"/>
      <c r="V7" s="16">
        <v>0</v>
      </c>
      <c r="W7" s="17">
        <f>V7+H44</f>
        <v>-1.5265230683547851E-2</v>
      </c>
      <c r="X7" s="10"/>
      <c r="Y7" s="29" t="s">
        <v>132</v>
      </c>
      <c r="Z7" s="30" t="s">
        <v>133</v>
      </c>
      <c r="AA7" s="94" t="str">
        <f t="shared" si="0"/>
        <v>Y60</v>
      </c>
      <c r="AB7" s="94" t="str">
        <f t="shared" si="1"/>
        <v>Midlands</v>
      </c>
    </row>
    <row r="8" spans="1:28" x14ac:dyDescent="0.2">
      <c r="A8" s="347" t="s">
        <v>134</v>
      </c>
      <c r="B8" s="344" t="s">
        <v>135</v>
      </c>
      <c r="C8" s="346" t="s">
        <v>121</v>
      </c>
      <c r="D8" s="346" t="s">
        <v>122</v>
      </c>
      <c r="E8" s="94"/>
      <c r="F8" s="94"/>
      <c r="G8" s="94"/>
      <c r="H8" s="190">
        <f>INDEX('model 2 target'!AD$6:AD$41,MATCH('graph data'!$A8,'model 2 target'!$A$6:$A$41,0))</f>
        <v>-0.20642276171309876</v>
      </c>
      <c r="I8" s="190">
        <f>INDEX('model 2 target'!AE$6:AE$41,MATCH('graph data'!$A8,'model 2 target'!$A$6:$A$41,0))</f>
        <v>0.15461276685237016</v>
      </c>
      <c r="J8" s="190">
        <f>INDEX('model 2 target'!AF$6:AF$41,MATCH('graph data'!$A8,'model 2 target'!$A$6:$A$41,0))</f>
        <v>-0.23289784949539299</v>
      </c>
      <c r="K8" s="190">
        <f>INDEX('model 2 target'!AG$6:AG$41,MATCH('graph data'!$A8,'model 2 target'!$A$6:$A$41,0))</f>
        <v>6.3750281926074237E-2</v>
      </c>
      <c r="L8" s="190">
        <f>INDEX('model 2 target'!AI$6:AI$41,MATCH('graph data'!$A8,'model 2 target'!$A$6:$A$41,0))</f>
        <v>-3.1315969272044913E-2</v>
      </c>
      <c r="M8" s="190">
        <f>INDEX('model 2 target'!AC$6:AC$41,MATCH('graph data'!$A8,'model 2 target'!$A$6:$A$41,0))</f>
        <v>-0.24242792419382117</v>
      </c>
      <c r="N8" s="94"/>
      <c r="O8" s="94"/>
      <c r="P8" s="10"/>
      <c r="Q8" s="94"/>
      <c r="R8" s="31"/>
      <c r="S8" s="14" t="s">
        <v>32</v>
      </c>
      <c r="T8" s="15"/>
      <c r="U8" s="15"/>
      <c r="V8" s="16">
        <f>W7</f>
        <v>-1.5265230683547851E-2</v>
      </c>
      <c r="W8" s="17">
        <f>V8+I44</f>
        <v>0.25420969425826551</v>
      </c>
      <c r="X8" s="11"/>
      <c r="Y8" s="29" t="s">
        <v>136</v>
      </c>
      <c r="Z8" s="30" t="s">
        <v>137</v>
      </c>
      <c r="AA8" s="94" t="str">
        <f t="shared" si="0"/>
        <v>Y60</v>
      </c>
      <c r="AB8" s="94" t="str">
        <f t="shared" si="1"/>
        <v>Midlands</v>
      </c>
    </row>
    <row r="9" spans="1:28" x14ac:dyDescent="0.2">
      <c r="A9" s="350" t="s">
        <v>138</v>
      </c>
      <c r="B9" s="348" t="s">
        <v>139</v>
      </c>
      <c r="C9" s="349" t="s">
        <v>121</v>
      </c>
      <c r="D9" s="349" t="s">
        <v>122</v>
      </c>
      <c r="E9" s="95"/>
      <c r="F9" s="95"/>
      <c r="G9" s="95"/>
      <c r="H9" s="414">
        <f>INDEX('model 2 target'!AD$6:AD$41,MATCH('graph data'!$A9,'model 2 target'!$A$6:$A$41,0))</f>
        <v>-6.1761694905625671E-2</v>
      </c>
      <c r="I9" s="414">
        <f>INDEX('model 2 target'!AE$6:AE$41,MATCH('graph data'!$A9,'model 2 target'!$A$6:$A$41,0))</f>
        <v>-0.12325643223659631</v>
      </c>
      <c r="J9" s="414">
        <f>INDEX('model 2 target'!AF$6:AF$41,MATCH('graph data'!$A9,'model 2 target'!$A$6:$A$41,0))</f>
        <v>-0.10361311262866027</v>
      </c>
      <c r="K9" s="414">
        <f>INDEX('model 2 target'!AG$6:AG$41,MATCH('graph data'!$A9,'model 2 target'!$A$6:$A$41,0))</f>
        <v>-4.1206158102323684E-3</v>
      </c>
      <c r="L9" s="414">
        <f>INDEX('model 2 target'!AI$6:AI$41,MATCH('graph data'!$A9,'model 2 target'!$A$6:$A$41,0))</f>
        <v>-0.19926565352339901</v>
      </c>
      <c r="M9" s="414">
        <f>INDEX('model 2 target'!AC$6:AC$41,MATCH('graph data'!$A9,'model 2 target'!$A$6:$A$41,0))</f>
        <v>-0.48890572090287937</v>
      </c>
      <c r="N9" s="94"/>
      <c r="O9" s="94"/>
      <c r="P9" s="10"/>
      <c r="Q9" s="94"/>
      <c r="R9" s="31" t="s">
        <v>140</v>
      </c>
      <c r="S9" s="14" t="s">
        <v>34</v>
      </c>
      <c r="T9" s="15"/>
      <c r="U9" s="15"/>
      <c r="V9" s="16">
        <f>W8</f>
        <v>0.25420969425826551</v>
      </c>
      <c r="W9" s="17">
        <f>V9+J44</f>
        <v>0.37655080960643028</v>
      </c>
      <c r="X9" s="94"/>
      <c r="Y9" s="29" t="s">
        <v>141</v>
      </c>
      <c r="Z9" s="30" t="s">
        <v>142</v>
      </c>
      <c r="AA9" s="94" t="str">
        <f t="shared" si="0"/>
        <v>Y58</v>
      </c>
      <c r="AB9" s="94" t="str">
        <f t="shared" si="1"/>
        <v>South West</v>
      </c>
    </row>
    <row r="10" spans="1:28" x14ac:dyDescent="0.2">
      <c r="A10" s="347" t="s">
        <v>143</v>
      </c>
      <c r="B10" s="344" t="s">
        <v>144</v>
      </c>
      <c r="C10" s="344" t="s">
        <v>145</v>
      </c>
      <c r="D10" s="344" t="s">
        <v>146</v>
      </c>
      <c r="E10" s="94"/>
      <c r="F10" s="94"/>
      <c r="G10" s="94"/>
      <c r="H10" s="190">
        <f>INDEX('model 2 target'!AD$6:AD$41,MATCH('graph data'!$A10,'model 2 target'!$A$6:$A$41,0))</f>
        <v>7.1623081544838235E-2</v>
      </c>
      <c r="I10" s="190">
        <f>INDEX('model 2 target'!AE$6:AE$41,MATCH('graph data'!$A10,'model 2 target'!$A$6:$A$41,0))</f>
        <v>-4.6834768325432347E-2</v>
      </c>
      <c r="J10" s="190">
        <f>INDEX('model 2 target'!AF$6:AF$41,MATCH('graph data'!$A10,'model 2 target'!$A$6:$A$41,0))</f>
        <v>1.9149016386093259E-2</v>
      </c>
      <c r="K10" s="190">
        <f>INDEX('model 2 target'!AG$6:AG$41,MATCH('graph data'!$A10,'model 2 target'!$A$6:$A$41,0))</f>
        <v>8.0105769275364731E-3</v>
      </c>
      <c r="L10" s="190">
        <f>INDEX('model 2 target'!AI$6:AI$41,MATCH('graph data'!$A10,'model 2 target'!$A$6:$A$41,0))</f>
        <v>-0.13738598280172357</v>
      </c>
      <c r="M10" s="190">
        <f>INDEX('model 2 target'!AC$6:AC$41,MATCH('graph data'!$A10,'model 2 target'!$A$6:$A$41,0))</f>
        <v>-9.3111323944640376E-2</v>
      </c>
      <c r="N10" s="94"/>
      <c r="O10" s="94"/>
      <c r="P10" s="10"/>
      <c r="Q10" s="94"/>
      <c r="R10" s="31" t="s">
        <v>147</v>
      </c>
      <c r="S10" s="14" t="s">
        <v>36</v>
      </c>
      <c r="T10" s="15"/>
      <c r="U10" s="15"/>
      <c r="V10" s="16">
        <f>W9</f>
        <v>0.37655080960643028</v>
      </c>
      <c r="W10" s="17">
        <f>V10+K44</f>
        <v>0.34156023992753992</v>
      </c>
      <c r="X10" s="11"/>
      <c r="Y10" s="29" t="s">
        <v>148</v>
      </c>
      <c r="Z10" s="30" t="s">
        <v>149</v>
      </c>
      <c r="AA10" s="94" t="str">
        <f t="shared" si="0"/>
        <v>Y61</v>
      </c>
      <c r="AB10" s="94" t="str">
        <f t="shared" si="1"/>
        <v>East</v>
      </c>
    </row>
    <row r="11" spans="1:28" x14ac:dyDescent="0.2">
      <c r="A11" s="347" t="s">
        <v>150</v>
      </c>
      <c r="B11" s="344" t="s">
        <v>151</v>
      </c>
      <c r="C11" s="346" t="s">
        <v>145</v>
      </c>
      <c r="D11" s="346" t="s">
        <v>146</v>
      </c>
      <c r="E11" s="94"/>
      <c r="F11" s="94"/>
      <c r="G11" s="94"/>
      <c r="H11" s="190">
        <f>INDEX('model 2 target'!AD$6:AD$41,MATCH('graph data'!$A11,'model 2 target'!$A$6:$A$41,0))</f>
        <v>0.27790030598349474</v>
      </c>
      <c r="I11" s="190">
        <f>INDEX('model 2 target'!AE$6:AE$41,MATCH('graph data'!$A11,'model 2 target'!$A$6:$A$41,0))</f>
        <v>-0.46863545779326904</v>
      </c>
      <c r="J11" s="190">
        <f>INDEX('model 2 target'!AF$6:AF$41,MATCH('graph data'!$A11,'model 2 target'!$A$6:$A$41,0))</f>
        <v>-0.12860130225003275</v>
      </c>
      <c r="K11" s="190">
        <f>INDEX('model 2 target'!AG$6:AG$41,MATCH('graph data'!$A11,'model 2 target'!$A$6:$A$41,0))</f>
        <v>-7.1425171665435881E-3</v>
      </c>
      <c r="L11" s="190">
        <f>INDEX('model 2 target'!AI$6:AI$41,MATCH('graph data'!$A11,'model 2 target'!$A$6:$A$41,0))</f>
        <v>-0.20099594994011588</v>
      </c>
      <c r="M11" s="190">
        <f>INDEX('model 2 target'!AC$6:AC$41,MATCH('graph data'!$A11,'model 2 target'!$A$6:$A$41,0))</f>
        <v>-0.53765083134770753</v>
      </c>
      <c r="N11" s="94"/>
      <c r="O11" s="94"/>
      <c r="P11" s="2"/>
      <c r="Q11" s="2"/>
      <c r="R11" s="31" t="s">
        <v>152</v>
      </c>
      <c r="S11" s="14" t="s">
        <v>153</v>
      </c>
      <c r="T11" s="15"/>
      <c r="U11" s="15"/>
      <c r="V11" s="16">
        <f>W10</f>
        <v>0.34156023992753992</v>
      </c>
      <c r="W11" s="17">
        <f>V11+L44</f>
        <v>0.49327589569722119</v>
      </c>
      <c r="X11" s="11"/>
      <c r="Y11" s="29" t="s">
        <v>143</v>
      </c>
      <c r="Z11" s="30" t="s">
        <v>144</v>
      </c>
      <c r="AA11" s="94" t="str">
        <f t="shared" si="0"/>
        <v>Y62</v>
      </c>
      <c r="AB11" s="94" t="str">
        <f t="shared" si="1"/>
        <v>North West</v>
      </c>
    </row>
    <row r="12" spans="1:28" x14ac:dyDescent="0.2">
      <c r="A12" s="350" t="s">
        <v>154</v>
      </c>
      <c r="B12" s="348" t="s">
        <v>155</v>
      </c>
      <c r="C12" s="349" t="s">
        <v>145</v>
      </c>
      <c r="D12" s="349" t="s">
        <v>146</v>
      </c>
      <c r="E12" s="95"/>
      <c r="F12" s="95"/>
      <c r="G12" s="95"/>
      <c r="H12" s="414">
        <f>INDEX('model 2 target'!AD$6:AD$41,MATCH('graph data'!$A12,'model 2 target'!$A$6:$A$41,0))</f>
        <v>2.7909181710503942E-2</v>
      </c>
      <c r="I12" s="414">
        <f>INDEX('model 2 target'!AE$6:AE$41,MATCH('graph data'!$A12,'model 2 target'!$A$6:$A$41,0))</f>
        <v>8.8630838832836872E-2</v>
      </c>
      <c r="J12" s="414">
        <f>INDEX('model 2 target'!AF$6:AF$41,MATCH('graph data'!$A12,'model 2 target'!$A$6:$A$41,0))</f>
        <v>0.37653714329206811</v>
      </c>
      <c r="K12" s="414">
        <f>INDEX('model 2 target'!AG$6:AG$41,MATCH('graph data'!$A12,'model 2 target'!$A$6:$A$41,0))</f>
        <v>2.8483214186539971E-2</v>
      </c>
      <c r="L12" s="414">
        <f>INDEX('model 2 target'!AI$6:AI$41,MATCH('graph data'!$A12,'model 2 target'!$A$6:$A$41,0))</f>
        <v>-0.27793057882894451</v>
      </c>
      <c r="M12" s="414">
        <f>INDEX('model 2 target'!AC$6:AC$41,MATCH('graph data'!$A12,'model 2 target'!$A$6:$A$41,0))</f>
        <v>0.241305745198929</v>
      </c>
      <c r="N12" s="94"/>
      <c r="O12" s="94"/>
      <c r="P12" s="2"/>
      <c r="Q12" s="2"/>
      <c r="R12" s="31" t="s">
        <v>156</v>
      </c>
      <c r="S12" s="18" t="s">
        <v>157</v>
      </c>
      <c r="T12" s="19"/>
      <c r="U12" s="20">
        <f>M44</f>
        <v>0.49482228618422019</v>
      </c>
      <c r="V12" s="19"/>
      <c r="W12" s="21"/>
      <c r="X12" s="2"/>
      <c r="Y12" s="29" t="s">
        <v>158</v>
      </c>
      <c r="Z12" s="30" t="s">
        <v>62</v>
      </c>
      <c r="AA12" s="94" t="str">
        <f t="shared" si="0"/>
        <v>Y58</v>
      </c>
      <c r="AB12" s="94" t="str">
        <f t="shared" si="1"/>
        <v>South West</v>
      </c>
    </row>
    <row r="13" spans="1:28" x14ac:dyDescent="0.2">
      <c r="A13" s="347" t="s">
        <v>132</v>
      </c>
      <c r="B13" s="344" t="s">
        <v>133</v>
      </c>
      <c r="C13" s="344" t="s">
        <v>159</v>
      </c>
      <c r="D13" s="344" t="s">
        <v>160</v>
      </c>
      <c r="E13" s="94"/>
      <c r="F13" s="94"/>
      <c r="G13" s="94"/>
      <c r="H13" s="190">
        <f>INDEX('model 2 target'!AD$6:AD$41,MATCH('graph data'!$A13,'model 2 target'!$A$6:$A$41,0))</f>
        <v>0.25251337229875898</v>
      </c>
      <c r="I13" s="190">
        <f>INDEX('model 2 target'!AE$6:AE$41,MATCH('graph data'!$A13,'model 2 target'!$A$6:$A$41,0))</f>
        <v>-0.32048990655221171</v>
      </c>
      <c r="J13" s="190">
        <f>INDEX('model 2 target'!AF$6:AF$41,MATCH('graph data'!$A13,'model 2 target'!$A$6:$A$41,0))</f>
        <v>-7.77336426872626E-2</v>
      </c>
      <c r="K13" s="190">
        <f>INDEX('model 2 target'!AG$6:AG$41,MATCH('graph data'!$A13,'model 2 target'!$A$6:$A$41,0))</f>
        <v>-2.26541642006735E-2</v>
      </c>
      <c r="L13" s="190">
        <f>INDEX('model 2 target'!AI$6:AI$41,MATCH('graph data'!$A13,'model 2 target'!$A$6:$A$41,0))</f>
        <v>-0.18367955899974059</v>
      </c>
      <c r="M13" s="190">
        <f>INDEX('model 2 target'!AC$6:AC$41,MATCH('graph data'!$A13,'model 2 target'!$A$6:$A$41,0))</f>
        <v>-0.35920216331954347</v>
      </c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2"/>
      <c r="Y13" s="29" t="s">
        <v>161</v>
      </c>
      <c r="Z13" s="30" t="s">
        <v>162</v>
      </c>
      <c r="AA13" s="94" t="str">
        <f t="shared" si="0"/>
        <v>Y60</v>
      </c>
      <c r="AB13" s="94" t="str">
        <f t="shared" si="1"/>
        <v>Midlands</v>
      </c>
    </row>
    <row r="14" spans="1:28" x14ac:dyDescent="0.2">
      <c r="A14" s="347" t="s">
        <v>136</v>
      </c>
      <c r="B14" s="344" t="s">
        <v>137</v>
      </c>
      <c r="C14" s="346" t="s">
        <v>159</v>
      </c>
      <c r="D14" s="346" t="s">
        <v>160</v>
      </c>
      <c r="E14" s="94"/>
      <c r="F14" s="94"/>
      <c r="G14" s="94"/>
      <c r="H14" s="190">
        <f>INDEX('model 2 target'!AD$6:AD$41,MATCH('graph data'!$A14,'model 2 target'!$A$6:$A$41,0))</f>
        <v>9.5355030577596103E-2</v>
      </c>
      <c r="I14" s="190">
        <f>INDEX('model 2 target'!AE$6:AE$41,MATCH('graph data'!$A14,'model 2 target'!$A$6:$A$41,0))</f>
        <v>0.21210491538361589</v>
      </c>
      <c r="J14" s="190">
        <f>INDEX('model 2 target'!AF$6:AF$41,MATCH('graph data'!$A14,'model 2 target'!$A$6:$A$41,0))</f>
        <v>-0.22069834245212602</v>
      </c>
      <c r="K14" s="190">
        <f>INDEX('model 2 target'!AG$6:AG$41,MATCH('graph data'!$A14,'model 2 target'!$A$6:$A$41,0))</f>
        <v>-4.7884230253324805E-2</v>
      </c>
      <c r="L14" s="190">
        <f>INDEX('model 2 target'!AI$6:AI$41,MATCH('graph data'!$A14,'model 2 target'!$A$6:$A$41,0))</f>
        <v>-0.45328717495177068</v>
      </c>
      <c r="M14" s="190">
        <f>INDEX('model 2 target'!AC$6:AC$41,MATCH('graph data'!$A14,'model 2 target'!$A$6:$A$41,0))</f>
        <v>-0.41705078241342475</v>
      </c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2"/>
      <c r="Y14" s="29" t="s">
        <v>163</v>
      </c>
      <c r="Z14" s="30" t="s">
        <v>164</v>
      </c>
      <c r="AA14" s="94" t="str">
        <f t="shared" si="0"/>
        <v>Y60</v>
      </c>
      <c r="AB14" s="94" t="str">
        <f t="shared" si="1"/>
        <v>Midlands</v>
      </c>
    </row>
    <row r="15" spans="1:28" x14ac:dyDescent="0.2">
      <c r="A15" s="347" t="s">
        <v>161</v>
      </c>
      <c r="B15" s="344" t="s">
        <v>162</v>
      </c>
      <c r="C15" s="346" t="s">
        <v>159</v>
      </c>
      <c r="D15" s="346" t="s">
        <v>160</v>
      </c>
      <c r="E15" s="94"/>
      <c r="F15" s="94"/>
      <c r="G15" s="94"/>
      <c r="H15" s="190">
        <f>INDEX('model 2 target'!AD$6:AD$41,MATCH('graph data'!$A15,'model 2 target'!$A$6:$A$41,0))</f>
        <v>0.4175945240181807</v>
      </c>
      <c r="I15" s="190">
        <f>INDEX('model 2 target'!AE$6:AE$41,MATCH('graph data'!$A15,'model 2 target'!$A$6:$A$41,0))</f>
        <v>-2.1749799857551232E-2</v>
      </c>
      <c r="J15" s="190">
        <f>INDEX('model 2 target'!AF$6:AF$41,MATCH('graph data'!$A15,'model 2 target'!$A$6:$A$41,0))</f>
        <v>-2.6773202884006798E-2</v>
      </c>
      <c r="K15" s="190">
        <f>INDEX('model 2 target'!AG$6:AG$41,MATCH('graph data'!$A15,'model 2 target'!$A$6:$A$41,0))</f>
        <v>-2.6719148598690512E-2</v>
      </c>
      <c r="L15" s="190">
        <f>INDEX('model 2 target'!AI$6:AI$41,MATCH('graph data'!$A15,'model 2 target'!$A$6:$A$41,0))</f>
        <v>-0.3800593742960508</v>
      </c>
      <c r="M15" s="190">
        <f>INDEX('model 2 target'!AC$6:AC$41,MATCH('graph data'!$A15,'model 2 target'!$A$6:$A$41,0))</f>
        <v>-1.82095541899993E-2</v>
      </c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29" t="s">
        <v>165</v>
      </c>
      <c r="Z15" s="30" t="s">
        <v>166</v>
      </c>
      <c r="AA15" s="94" t="str">
        <f t="shared" si="0"/>
        <v>Y58</v>
      </c>
      <c r="AB15" s="94" t="str">
        <f t="shared" si="1"/>
        <v>South West</v>
      </c>
    </row>
    <row r="16" spans="1:28" x14ac:dyDescent="0.2">
      <c r="A16" s="347" t="s">
        <v>163</v>
      </c>
      <c r="B16" s="344" t="s">
        <v>164</v>
      </c>
      <c r="C16" s="346" t="s">
        <v>159</v>
      </c>
      <c r="D16" s="346" t="s">
        <v>160</v>
      </c>
      <c r="E16" s="94"/>
      <c r="F16" s="94"/>
      <c r="G16" s="94"/>
      <c r="H16" s="190">
        <f>INDEX('model 2 target'!AD$6:AD$41,MATCH('graph data'!$A16,'model 2 target'!$A$6:$A$41,0))</f>
        <v>-5.1599069000031396E-2</v>
      </c>
      <c r="I16" s="190">
        <f>INDEX('model 2 target'!AE$6:AE$41,MATCH('graph data'!$A16,'model 2 target'!$A$6:$A$41,0))</f>
        <v>4.350580431608312E-2</v>
      </c>
      <c r="J16" s="190">
        <f>INDEX('model 2 target'!AF$6:AF$41,MATCH('graph data'!$A16,'model 2 target'!$A$6:$A$41,0))</f>
        <v>7.991985513104656E-2</v>
      </c>
      <c r="K16" s="190">
        <f>INDEX('model 2 target'!AG$6:AG$41,MATCH('graph data'!$A16,'model 2 target'!$A$6:$A$41,0))</f>
        <v>-3.8643474795747607E-3</v>
      </c>
      <c r="L16" s="190">
        <f>INDEX('model 2 target'!AI$6:AI$41,MATCH('graph data'!$A16,'model 2 target'!$A$6:$A$41,0))</f>
        <v>-9.6413011953586591E-2</v>
      </c>
      <c r="M16" s="190">
        <f>INDEX('model 2 target'!AC$6:AC$41,MATCH('graph data'!$A16,'model 2 target'!$A$6:$A$41,0))</f>
        <v>-2.5968135098634302E-2</v>
      </c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29" t="s">
        <v>167</v>
      </c>
      <c r="Z16" s="30" t="s">
        <v>168</v>
      </c>
      <c r="AA16" s="94" t="str">
        <f t="shared" si="0"/>
        <v>Y58</v>
      </c>
      <c r="AB16" s="94" t="str">
        <f t="shared" si="1"/>
        <v>South West</v>
      </c>
    </row>
    <row r="17" spans="1:28" x14ac:dyDescent="0.2">
      <c r="A17" s="347" t="s">
        <v>169</v>
      </c>
      <c r="B17" s="344" t="s">
        <v>170</v>
      </c>
      <c r="C17" s="346" t="s">
        <v>159</v>
      </c>
      <c r="D17" s="346" t="s">
        <v>160</v>
      </c>
      <c r="E17" s="94"/>
      <c r="F17" s="94"/>
      <c r="G17" s="94"/>
      <c r="H17" s="190">
        <f>INDEX('model 2 target'!AD$6:AD$41,MATCH('graph data'!$A17,'model 2 target'!$A$6:$A$41,0))</f>
        <v>-0.28644702052474258</v>
      </c>
      <c r="I17" s="190">
        <f>INDEX('model 2 target'!AE$6:AE$41,MATCH('graph data'!$A17,'model 2 target'!$A$6:$A$41,0))</f>
        <v>1.0992537400846525</v>
      </c>
      <c r="J17" s="190">
        <f>INDEX('model 2 target'!AF$6:AF$41,MATCH('graph data'!$A17,'model 2 target'!$A$6:$A$41,0))</f>
        <v>1.0976402441570597E-2</v>
      </c>
      <c r="K17" s="190">
        <f>INDEX('model 2 target'!AG$6:AG$41,MATCH('graph data'!$A17,'model 2 target'!$A$6:$A$41,0))</f>
        <v>-3.8530877537828419E-2</v>
      </c>
      <c r="L17" s="190">
        <f>INDEX('model 2 target'!AI$6:AI$41,MATCH('graph data'!$A17,'model 2 target'!$A$6:$A$41,0))</f>
        <v>-0.12933665792595944</v>
      </c>
      <c r="M17" s="190">
        <f>INDEX('model 2 target'!AC$6:AC$41,MATCH('graph data'!$A17,'model 2 target'!$A$6:$A$41,0))</f>
        <v>0.66202382939923698</v>
      </c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29" t="s">
        <v>171</v>
      </c>
      <c r="Z17" s="30" t="s">
        <v>172</v>
      </c>
      <c r="AA17" s="94" t="str">
        <f t="shared" si="0"/>
        <v>Y61</v>
      </c>
      <c r="AB17" s="94" t="str">
        <f t="shared" si="1"/>
        <v>East</v>
      </c>
    </row>
    <row r="18" spans="1:28" x14ac:dyDescent="0.2">
      <c r="A18" s="347" t="s">
        <v>173</v>
      </c>
      <c r="B18" s="344" t="s">
        <v>174</v>
      </c>
      <c r="C18" s="346" t="s">
        <v>159</v>
      </c>
      <c r="D18" s="346" t="s">
        <v>160</v>
      </c>
      <c r="E18" s="94"/>
      <c r="F18" s="94"/>
      <c r="G18" s="94"/>
      <c r="H18" s="190">
        <f>INDEX('model 2 target'!AD$6:AD$41,MATCH('graph data'!$A18,'model 2 target'!$A$6:$A$41,0))</f>
        <v>-0.16420977802960859</v>
      </c>
      <c r="I18" s="190">
        <f>INDEX('model 2 target'!AE$6:AE$41,MATCH('graph data'!$A18,'model 2 target'!$A$6:$A$41,0))</f>
        <v>-9.4464025562037451E-2</v>
      </c>
      <c r="J18" s="190">
        <f>INDEX('model 2 target'!AF$6:AF$41,MATCH('graph data'!$A18,'model 2 target'!$A$6:$A$41,0))</f>
        <v>-8.3296856627982876E-2</v>
      </c>
      <c r="K18" s="190">
        <f>INDEX('model 2 target'!AG$6:AG$41,MATCH('graph data'!$A18,'model 2 target'!$A$6:$A$41,0))</f>
        <v>3.0619621922097277E-2</v>
      </c>
      <c r="L18" s="190">
        <f>INDEX('model 2 target'!AI$6:AI$41,MATCH('graph data'!$A18,'model 2 target'!$A$6:$A$41,0))</f>
        <v>4.481012885946048E-2</v>
      </c>
      <c r="M18" s="190">
        <f>INDEX('model 2 target'!AC$6:AC$41,MATCH('graph data'!$A18,'model 2 target'!$A$6:$A$41,0))</f>
        <v>-0.28288927008324288</v>
      </c>
      <c r="N18" s="94"/>
      <c r="O18" s="94"/>
      <c r="P18" s="2"/>
      <c r="Q18" s="2"/>
      <c r="R18" s="2"/>
      <c r="S18" s="2"/>
      <c r="T18" s="2"/>
      <c r="U18" s="2"/>
      <c r="V18" s="2"/>
      <c r="W18" s="2"/>
      <c r="X18" s="94"/>
      <c r="Y18" s="29" t="s">
        <v>175</v>
      </c>
      <c r="Z18" s="30" t="s">
        <v>176</v>
      </c>
      <c r="AA18" s="94" t="str">
        <f t="shared" si="0"/>
        <v>Y58</v>
      </c>
      <c r="AB18" s="94" t="str">
        <f t="shared" si="1"/>
        <v>South West</v>
      </c>
    </row>
    <row r="19" spans="1:28" x14ac:dyDescent="0.2">
      <c r="A19" s="347" t="s">
        <v>177</v>
      </c>
      <c r="B19" s="344" t="s">
        <v>178</v>
      </c>
      <c r="C19" s="346" t="s">
        <v>159</v>
      </c>
      <c r="D19" s="346" t="s">
        <v>160</v>
      </c>
      <c r="E19" s="94"/>
      <c r="F19" s="94"/>
      <c r="G19" s="94"/>
      <c r="H19" s="190">
        <f>INDEX('model 2 target'!AD$6:AD$41,MATCH('graph data'!$A19,'model 2 target'!$A$6:$A$41,0))</f>
        <v>-0.25844580872842021</v>
      </c>
      <c r="I19" s="190">
        <f>INDEX('model 2 target'!AE$6:AE$41,MATCH('graph data'!$A19,'model 2 target'!$A$6:$A$41,0))</f>
        <v>1.2099559846783972</v>
      </c>
      <c r="J19" s="190">
        <f>INDEX('model 2 target'!AF$6:AF$41,MATCH('graph data'!$A19,'model 2 target'!$A$6:$A$41,0))</f>
        <v>9.6849046301391017E-2</v>
      </c>
      <c r="K19" s="190">
        <f>INDEX('model 2 target'!AG$6:AG$41,MATCH('graph data'!$A19,'model 2 target'!$A$6:$A$41,0))</f>
        <v>2.8916550210926577E-2</v>
      </c>
      <c r="L19" s="190">
        <f>INDEX('model 2 target'!AI$6:AI$41,MATCH('graph data'!$A19,'model 2 target'!$A$6:$A$41,0))</f>
        <v>-0.18577976934397611</v>
      </c>
      <c r="M19" s="190">
        <f>INDEX('model 2 target'!AC$6:AC$41,MATCH('graph data'!$A19,'model 2 target'!$A$6:$A$41,0))</f>
        <v>0.90924137883892275</v>
      </c>
      <c r="N19" s="94"/>
      <c r="O19" s="94"/>
      <c r="P19" s="2"/>
      <c r="Q19" s="94"/>
      <c r="R19" s="2"/>
      <c r="S19" s="2"/>
      <c r="T19" s="2"/>
      <c r="U19" s="2"/>
      <c r="V19" s="2"/>
      <c r="W19" s="2"/>
      <c r="X19" s="94"/>
      <c r="Y19" s="29" t="s">
        <v>150</v>
      </c>
      <c r="Z19" s="30" t="s">
        <v>151</v>
      </c>
      <c r="AA19" s="94" t="str">
        <f t="shared" si="0"/>
        <v>Y62</v>
      </c>
      <c r="AB19" s="94" t="str">
        <f t="shared" si="1"/>
        <v>North West</v>
      </c>
    </row>
    <row r="20" spans="1:28" x14ac:dyDescent="0.2">
      <c r="A20" s="347" t="s">
        <v>179</v>
      </c>
      <c r="B20" s="344" t="s">
        <v>180</v>
      </c>
      <c r="C20" s="346" t="s">
        <v>159</v>
      </c>
      <c r="D20" s="346" t="s">
        <v>160</v>
      </c>
      <c r="E20" s="94"/>
      <c r="F20" s="94"/>
      <c r="G20" s="94"/>
      <c r="H20" s="190">
        <f>INDEX('model 2 target'!AD$6:AD$41,MATCH('graph data'!$A20,'model 2 target'!$A$6:$A$41,0))</f>
        <v>0.28079347546664918</v>
      </c>
      <c r="I20" s="190">
        <f>INDEX('model 2 target'!AE$6:AE$41,MATCH('graph data'!$A20,'model 2 target'!$A$6:$A$41,0))</f>
        <v>-0.50562883792981272</v>
      </c>
      <c r="J20" s="190">
        <f>INDEX('model 2 target'!AF$6:AF$41,MATCH('graph data'!$A20,'model 2 target'!$A$6:$A$41,0))</f>
        <v>0.10309544772986538</v>
      </c>
      <c r="K20" s="190">
        <f>INDEX('model 2 target'!AG$6:AG$41,MATCH('graph data'!$A20,'model 2 target'!$A$6:$A$41,0))</f>
        <v>1.9022526312532019E-2</v>
      </c>
      <c r="L20" s="190">
        <f>INDEX('model 2 target'!AI$6:AI$41,MATCH('graph data'!$A20,'model 2 target'!$A$6:$A$41,0))</f>
        <v>-6.3611775284210109E-2</v>
      </c>
      <c r="M20" s="190">
        <f>INDEX('model 2 target'!AC$6:AC$41,MATCH('graph data'!$A20,'model 2 target'!$A$6:$A$41,0))</f>
        <v>-0.15455939078802564</v>
      </c>
      <c r="N20" s="94"/>
      <c r="O20" s="94"/>
      <c r="P20" s="94"/>
      <c r="Q20" s="94"/>
      <c r="R20" s="2"/>
      <c r="S20" s="2"/>
      <c r="T20" s="2"/>
      <c r="U20" s="2"/>
      <c r="V20" s="2"/>
      <c r="W20" s="2"/>
      <c r="X20" s="94"/>
      <c r="Y20" s="29" t="s">
        <v>181</v>
      </c>
      <c r="Z20" s="30" t="s">
        <v>182</v>
      </c>
      <c r="AA20" s="94" t="str">
        <f t="shared" si="0"/>
        <v>Y59</v>
      </c>
      <c r="AB20" s="94" t="str">
        <f t="shared" si="1"/>
        <v>South East</v>
      </c>
    </row>
    <row r="21" spans="1:28" x14ac:dyDescent="0.2">
      <c r="A21" s="347" t="s">
        <v>183</v>
      </c>
      <c r="B21" s="344" t="s">
        <v>184</v>
      </c>
      <c r="C21" s="346" t="s">
        <v>159</v>
      </c>
      <c r="D21" s="346" t="s">
        <v>160</v>
      </c>
      <c r="E21" s="94"/>
      <c r="F21" s="94"/>
      <c r="G21" s="94"/>
      <c r="H21" s="190">
        <f>INDEX('model 2 target'!AD$6:AD$41,MATCH('graph data'!$A21,'model 2 target'!$A$6:$A$41,0))</f>
        <v>2.8388697963422575E-2</v>
      </c>
      <c r="I21" s="190">
        <f>INDEX('model 2 target'!AE$6:AE$41,MATCH('graph data'!$A21,'model 2 target'!$A$6:$A$41,0))</f>
        <v>-0.18324094951245209</v>
      </c>
      <c r="J21" s="190">
        <f>INDEX('model 2 target'!AF$6:AF$41,MATCH('graph data'!$A21,'model 2 target'!$A$6:$A$41,0))</f>
        <v>2.8951448686739881E-2</v>
      </c>
      <c r="K21" s="190">
        <f>INDEX('model 2 target'!AG$6:AG$41,MATCH('graph data'!$A21,'model 2 target'!$A$6:$A$41,0))</f>
        <v>2.7608336019089977E-2</v>
      </c>
      <c r="L21" s="190">
        <f>INDEX('model 2 target'!AI$6:AI$41,MATCH('graph data'!$A21,'model 2 target'!$A$6:$A$41,0))</f>
        <v>-0.23910358107775451</v>
      </c>
      <c r="M21" s="190">
        <f>INDEX('model 2 target'!AC$6:AC$41,MATCH('graph data'!$A21,'model 2 target'!$A$6:$A$41,0))</f>
        <v>-0.33703869476639986</v>
      </c>
      <c r="N21" s="94"/>
      <c r="O21" s="94"/>
      <c r="P21" s="94"/>
      <c r="Q21" s="94"/>
      <c r="R21" s="94"/>
      <c r="S21" s="2"/>
      <c r="T21" s="2"/>
      <c r="U21" s="2"/>
      <c r="V21" s="2"/>
      <c r="W21" s="2"/>
      <c r="X21" s="94"/>
      <c r="Y21" s="29" t="s">
        <v>169</v>
      </c>
      <c r="Z21" s="30" t="s">
        <v>170</v>
      </c>
      <c r="AA21" s="94" t="str">
        <f t="shared" si="0"/>
        <v>Y60</v>
      </c>
      <c r="AB21" s="94" t="str">
        <f t="shared" si="1"/>
        <v>Midlands</v>
      </c>
    </row>
    <row r="22" spans="1:28" x14ac:dyDescent="0.2">
      <c r="A22" s="347" t="s">
        <v>185</v>
      </c>
      <c r="B22" s="344" t="s">
        <v>186</v>
      </c>
      <c r="C22" s="346" t="s">
        <v>159</v>
      </c>
      <c r="D22" s="346" t="s">
        <v>160</v>
      </c>
      <c r="E22" s="94"/>
      <c r="F22" s="94"/>
      <c r="G22" s="94"/>
      <c r="H22" s="190">
        <f>INDEX('model 2 target'!AD$6:AD$41,MATCH('graph data'!$A22,'model 2 target'!$A$6:$A$41,0))</f>
        <v>4.7492436052541713E-2</v>
      </c>
      <c r="I22" s="190">
        <f>INDEX('model 2 target'!AE$6:AE$41,MATCH('graph data'!$A22,'model 2 target'!$A$6:$A$41,0))</f>
        <v>0.66756166419185836</v>
      </c>
      <c r="J22" s="190">
        <f>INDEX('model 2 target'!AF$6:AF$41,MATCH('graph data'!$A22,'model 2 target'!$A$6:$A$41,0))</f>
        <v>-0.11960958992315469</v>
      </c>
      <c r="K22" s="190">
        <f>INDEX('model 2 target'!AG$6:AG$41,MATCH('graph data'!$A22,'model 2 target'!$A$6:$A$41,0))</f>
        <v>2.9149857326786086E-2</v>
      </c>
      <c r="L22" s="190">
        <f>INDEX('model 2 target'!AI$6:AI$41,MATCH('graph data'!$A22,'model 2 target'!$A$6:$A$41,0))</f>
        <v>-0.15800217201020961</v>
      </c>
      <c r="M22" s="190">
        <f>INDEX('model 2 target'!AC$6:AC$41,MATCH('graph data'!$A22,'model 2 target'!$A$6:$A$41,0))</f>
        <v>0.46677398826963723</v>
      </c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29" t="s">
        <v>119</v>
      </c>
      <c r="Z22" s="30" t="s">
        <v>120</v>
      </c>
      <c r="AA22" s="94" t="str">
        <f t="shared" si="0"/>
        <v>Y63</v>
      </c>
      <c r="AB22" s="94" t="str">
        <f t="shared" si="1"/>
        <v>NE&amp;Yks</v>
      </c>
    </row>
    <row r="23" spans="1:28" x14ac:dyDescent="0.2">
      <c r="A23" s="350" t="s">
        <v>187</v>
      </c>
      <c r="B23" s="348" t="s">
        <v>188</v>
      </c>
      <c r="C23" s="349" t="s">
        <v>159</v>
      </c>
      <c r="D23" s="349" t="s">
        <v>160</v>
      </c>
      <c r="E23" s="95"/>
      <c r="F23" s="95"/>
      <c r="G23" s="95"/>
      <c r="H23" s="414">
        <f>INDEX('model 2 target'!AD$6:AD$41,MATCH('graph data'!$A23,'model 2 target'!$A$6:$A$41,0))</f>
        <v>-8.0087276262212459E-2</v>
      </c>
      <c r="I23" s="414">
        <f>INDEX('model 2 target'!AE$6:AE$41,MATCH('graph data'!$A23,'model 2 target'!$A$6:$A$41,0))</f>
        <v>0.20047815008293876</v>
      </c>
      <c r="J23" s="414">
        <f>INDEX('model 2 target'!AF$6:AF$41,MATCH('graph data'!$A23,'model 2 target'!$A$6:$A$41,0))</f>
        <v>-0.24609299663962098</v>
      </c>
      <c r="K23" s="414">
        <f>INDEX('model 2 target'!AG$6:AG$41,MATCH('graph data'!$A23,'model 2 target'!$A$6:$A$41,0))</f>
        <v>1.7259282676075891E-2</v>
      </c>
      <c r="L23" s="414">
        <f>INDEX('model 2 target'!AI$6:AI$41,MATCH('graph data'!$A23,'model 2 target'!$A$6:$A$41,0))</f>
        <v>-0.30795057660585262</v>
      </c>
      <c r="M23" s="414">
        <f>INDEX('model 2 target'!AC$6:AC$41,MATCH('graph data'!$A23,'model 2 target'!$A$6:$A$41,0))</f>
        <v>-0.41151589101843356</v>
      </c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29" t="s">
        <v>189</v>
      </c>
      <c r="Z23" s="30" t="s">
        <v>190</v>
      </c>
      <c r="AA23" s="94" t="str">
        <f t="shared" si="0"/>
        <v>Y59</v>
      </c>
      <c r="AB23" s="94" t="str">
        <f t="shared" si="1"/>
        <v>South East</v>
      </c>
    </row>
    <row r="24" spans="1:28" x14ac:dyDescent="0.2">
      <c r="A24" s="353" t="s">
        <v>148</v>
      </c>
      <c r="B24" s="351" t="s">
        <v>149</v>
      </c>
      <c r="C24" s="351" t="s">
        <v>191</v>
      </c>
      <c r="D24" s="351" t="s">
        <v>192</v>
      </c>
      <c r="E24" s="94"/>
      <c r="F24" s="94"/>
      <c r="G24" s="94"/>
      <c r="H24" s="190">
        <f>INDEX('model 2 target'!AD$6:AD$41,MATCH('graph data'!$A24,'model 2 target'!$A$6:$A$41,0))</f>
        <v>0.1943825160943925</v>
      </c>
      <c r="I24" s="190">
        <f>INDEX('model 2 target'!AE$6:AE$41,MATCH('graph data'!$A24,'model 2 target'!$A$6:$A$41,0))</f>
        <v>-0.4273608869859058</v>
      </c>
      <c r="J24" s="190">
        <f>INDEX('model 2 target'!AF$6:AF$41,MATCH('graph data'!$A24,'model 2 target'!$A$6:$A$41,0))</f>
        <v>5.6484832290751991E-2</v>
      </c>
      <c r="K24" s="190">
        <f>INDEX('model 2 target'!AG$6:AG$41,MATCH('graph data'!$A24,'model 2 target'!$A$6:$A$41,0))</f>
        <v>-3.0631044729923541E-2</v>
      </c>
      <c r="L24" s="190">
        <f>INDEX('model 2 target'!AI$6:AI$41,MATCH('graph data'!$A24,'model 2 target'!$A$6:$A$41,0))</f>
        <v>0.16082216204717559</v>
      </c>
      <c r="M24" s="190">
        <f>INDEX('model 2 target'!AC$6:AC$41,MATCH('graph data'!$A24,'model 2 target'!$A$6:$A$41,0))</f>
        <v>-2.6893430716276867E-2</v>
      </c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29" t="s">
        <v>154</v>
      </c>
      <c r="Z24" s="30" t="s">
        <v>155</v>
      </c>
      <c r="AA24" s="94" t="str">
        <f t="shared" si="0"/>
        <v>Y62</v>
      </c>
      <c r="AB24" s="94" t="str">
        <f t="shared" si="1"/>
        <v>North West</v>
      </c>
    </row>
    <row r="25" spans="1:28" x14ac:dyDescent="0.2">
      <c r="A25" s="353" t="s">
        <v>171</v>
      </c>
      <c r="B25" s="351" t="s">
        <v>172</v>
      </c>
      <c r="C25" s="352" t="s">
        <v>191</v>
      </c>
      <c r="D25" s="352" t="s">
        <v>192</v>
      </c>
      <c r="E25" s="94"/>
      <c r="F25" s="94"/>
      <c r="G25" s="94"/>
      <c r="H25" s="190">
        <f>INDEX('model 2 target'!AD$6:AD$41,MATCH('graph data'!$A25,'model 2 target'!$A$6:$A$41,0))</f>
        <v>0.14819727909655789</v>
      </c>
      <c r="I25" s="190">
        <f>INDEX('model 2 target'!AE$6:AE$41,MATCH('graph data'!$A25,'model 2 target'!$A$6:$A$41,0))</f>
        <v>0.20753815363295358</v>
      </c>
      <c r="J25" s="190">
        <f>INDEX('model 2 target'!AF$6:AF$41,MATCH('graph data'!$A25,'model 2 target'!$A$6:$A$41,0))</f>
        <v>9.290159152371727E-2</v>
      </c>
      <c r="K25" s="190">
        <f>INDEX('model 2 target'!AG$6:AG$41,MATCH('graph data'!$A25,'model 2 target'!$A$6:$A$41,0))</f>
        <v>9.6025981711175649E-3</v>
      </c>
      <c r="L25" s="190">
        <f>INDEX('model 2 target'!AI$6:AI$41,MATCH('graph data'!$A25,'model 2 target'!$A$6:$A$41,0))</f>
        <v>4.7823044863770821E-2</v>
      </c>
      <c r="M25" s="190">
        <f>INDEX('model 2 target'!AC$6:AC$41,MATCH('graph data'!$A25,'model 2 target'!$A$6:$A$41,0))</f>
        <v>0.50950519644310011</v>
      </c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29" t="s">
        <v>173</v>
      </c>
      <c r="Z25" s="30" t="s">
        <v>174</v>
      </c>
      <c r="AA25" s="94" t="str">
        <f t="shared" si="0"/>
        <v>Y60</v>
      </c>
      <c r="AB25" s="94" t="str">
        <f t="shared" si="1"/>
        <v>Midlands</v>
      </c>
    </row>
    <row r="26" spans="1:28" x14ac:dyDescent="0.2">
      <c r="A26" s="355" t="s">
        <v>193</v>
      </c>
      <c r="B26" s="356" t="s">
        <v>194</v>
      </c>
      <c r="C26" s="354" t="s">
        <v>191</v>
      </c>
      <c r="D26" s="354" t="s">
        <v>192</v>
      </c>
      <c r="E26" s="95"/>
      <c r="F26" s="95"/>
      <c r="G26" s="95"/>
      <c r="H26" s="414">
        <f>INDEX('model 2 target'!AD$6:AD$41,MATCH('graph data'!$A26,'model 2 target'!$A$6:$A$41,0))</f>
        <v>-0.24179862787957826</v>
      </c>
      <c r="I26" s="414">
        <f>INDEX('model 2 target'!AE$6:AE$41,MATCH('graph data'!$A26,'model 2 target'!$A$6:$A$41,0))</f>
        <v>1.1807502121609796</v>
      </c>
      <c r="J26" s="414">
        <f>INDEX('model 2 target'!AF$6:AF$41,MATCH('graph data'!$A26,'model 2 target'!$A$6:$A$41,0))</f>
        <v>2.6336670670408704E-2</v>
      </c>
      <c r="K26" s="414">
        <f>INDEX('model 2 target'!AG$6:AG$41,MATCH('graph data'!$A26,'model 2 target'!$A$6:$A$41,0))</f>
        <v>2.9073744183520992E-2</v>
      </c>
      <c r="L26" s="414">
        <f>INDEX('model 2 target'!AI$6:AI$41,MATCH('graph data'!$A26,'model 2 target'!$A$6:$A$41,0))</f>
        <v>-0.12307769064287323</v>
      </c>
      <c r="M26" s="414">
        <f>INDEX('model 2 target'!AC$6:AC$41,MATCH('graph data'!$A26,'model 2 target'!$A$6:$A$41,0))</f>
        <v>0.889385730626025</v>
      </c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29" t="s">
        <v>177</v>
      </c>
      <c r="Z26" s="30" t="s">
        <v>178</v>
      </c>
      <c r="AA26" s="94" t="str">
        <f t="shared" si="0"/>
        <v>Y60</v>
      </c>
      <c r="AB26" s="94" t="str">
        <f t="shared" si="1"/>
        <v>Midlands</v>
      </c>
    </row>
    <row r="27" spans="1:28" x14ac:dyDescent="0.2">
      <c r="A27" s="347" t="s">
        <v>195</v>
      </c>
      <c r="B27" s="344" t="s">
        <v>196</v>
      </c>
      <c r="C27" s="345" t="s">
        <v>197</v>
      </c>
      <c r="D27" s="345" t="s">
        <v>198</v>
      </c>
      <c r="E27" s="94"/>
      <c r="F27" s="94"/>
      <c r="G27" s="94"/>
      <c r="H27" s="190">
        <f>INDEX('model 2 target'!AD$6:AD$41,MATCH('graph data'!$A27,'model 2 target'!$A$6:$A$41,0))</f>
        <v>7.1315083402143306E-2</v>
      </c>
      <c r="I27" s="190">
        <f>INDEX('model 2 target'!AE$6:AE$41,MATCH('graph data'!$A27,'model 2 target'!$A$6:$A$41,0))</f>
        <v>-1.2662100608554814</v>
      </c>
      <c r="J27" s="190">
        <f>INDEX('model 2 target'!AF$6:AF$41,MATCH('graph data'!$A27,'model 2 target'!$A$6:$A$41,0))</f>
        <v>-1.9620437459339179E-2</v>
      </c>
      <c r="K27" s="190">
        <f>INDEX('model 2 target'!AG$6:AG$41,MATCH('graph data'!$A27,'model 2 target'!$A$6:$A$41,0))</f>
        <v>-0.1736992630277728</v>
      </c>
      <c r="L27" s="190">
        <f>INDEX('model 2 target'!AI$6:AI$41,MATCH('graph data'!$A27,'model 2 target'!$A$6:$A$41,0))</f>
        <v>0.45198022230182988</v>
      </c>
      <c r="M27" s="190">
        <f>INDEX('model 2 target'!AC$6:AC$41,MATCH('graph data'!$A27,'model 2 target'!$A$6:$A$41,0))</f>
        <v>-0.92283298925017498</v>
      </c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29" t="s">
        <v>193</v>
      </c>
      <c r="Z27" s="30" t="s">
        <v>194</v>
      </c>
      <c r="AA27" s="94" t="str">
        <f t="shared" si="0"/>
        <v>Y61</v>
      </c>
      <c r="AB27" s="94" t="str">
        <f t="shared" si="1"/>
        <v>East</v>
      </c>
    </row>
    <row r="28" spans="1:28" x14ac:dyDescent="0.2">
      <c r="A28" s="347" t="s">
        <v>199</v>
      </c>
      <c r="B28" s="344" t="s">
        <v>200</v>
      </c>
      <c r="C28" s="346" t="s">
        <v>197</v>
      </c>
      <c r="D28" s="346" t="s">
        <v>198</v>
      </c>
      <c r="E28" s="94"/>
      <c r="F28" s="94"/>
      <c r="G28" s="94"/>
      <c r="H28" s="190">
        <f>INDEX('model 2 target'!AD$6:AD$41,MATCH('graph data'!$A28,'model 2 target'!$A$6:$A$41,0))</f>
        <v>3.7275274890635757E-2</v>
      </c>
      <c r="I28" s="190">
        <f>INDEX('model 2 target'!AE$6:AE$41,MATCH('graph data'!$A28,'model 2 target'!$A$6:$A$41,0))</f>
        <v>-0.88220746240765235</v>
      </c>
      <c r="J28" s="190">
        <f>INDEX('model 2 target'!AF$6:AF$41,MATCH('graph data'!$A28,'model 2 target'!$A$6:$A$41,0))</f>
        <v>-1.0332583269063023E-2</v>
      </c>
      <c r="K28" s="190">
        <f>INDEX('model 2 target'!AG$6:AG$41,MATCH('graph data'!$A28,'model 2 target'!$A$6:$A$41,0))</f>
        <v>-3.410388739388166E-3</v>
      </c>
      <c r="L28" s="190">
        <f>INDEX('model 2 target'!AI$6:AI$41,MATCH('graph data'!$A28,'model 2 target'!$A$6:$A$41,0))</f>
        <v>0.41934659657408729</v>
      </c>
      <c r="M28" s="190">
        <f>INDEX('model 2 target'!AC$6:AC$41,MATCH('graph data'!$A28,'model 2 target'!$A$6:$A$41,0))</f>
        <v>-0.4362869505614021</v>
      </c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29" t="s">
        <v>129</v>
      </c>
      <c r="Z28" s="30" t="s">
        <v>130</v>
      </c>
      <c r="AA28" s="94" t="str">
        <f t="shared" si="0"/>
        <v>Y63</v>
      </c>
      <c r="AB28" s="94" t="str">
        <f t="shared" si="1"/>
        <v>NE&amp;Yks</v>
      </c>
    </row>
    <row r="29" spans="1:28" x14ac:dyDescent="0.2">
      <c r="A29" s="347" t="s">
        <v>201</v>
      </c>
      <c r="B29" s="344" t="s">
        <v>202</v>
      </c>
      <c r="C29" s="346" t="s">
        <v>197</v>
      </c>
      <c r="D29" s="346" t="s">
        <v>198</v>
      </c>
      <c r="E29" s="94"/>
      <c r="F29" s="94"/>
      <c r="G29" s="94"/>
      <c r="H29" s="190">
        <f>INDEX('model 2 target'!AD$6:AD$41,MATCH('graph data'!$A29,'model 2 target'!$A$6:$A$41,0))</f>
        <v>-0.14288732117910546</v>
      </c>
      <c r="I29" s="190">
        <f>INDEX('model 2 target'!AE$6:AE$41,MATCH('graph data'!$A29,'model 2 target'!$A$6:$A$41,0))</f>
        <v>-0.9823016772891271</v>
      </c>
      <c r="J29" s="190">
        <f>INDEX('model 2 target'!AF$6:AF$41,MATCH('graph data'!$A29,'model 2 target'!$A$6:$A$41,0))</f>
        <v>-4.8162547704160161E-2</v>
      </c>
      <c r="K29" s="190">
        <f>INDEX('model 2 target'!AG$6:AG$41,MATCH('graph data'!$A29,'model 2 target'!$A$6:$A$41,0))</f>
        <v>3.1716197505149278E-2</v>
      </c>
      <c r="L29" s="190">
        <f>INDEX('model 2 target'!AI$6:AI$41,MATCH('graph data'!$A29,'model 2 target'!$A$6:$A$41,0))</f>
        <v>0.50271443669264071</v>
      </c>
      <c r="M29" s="190">
        <f>INDEX('model 2 target'!AC$6:AC$41,MATCH('graph data'!$A29,'model 2 target'!$A$6:$A$41,0))</f>
        <v>-0.6533047772902012</v>
      </c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29" t="s">
        <v>195</v>
      </c>
      <c r="Z29" s="30" t="s">
        <v>196</v>
      </c>
      <c r="AA29" s="94" t="str">
        <f t="shared" si="0"/>
        <v>Y56</v>
      </c>
      <c r="AB29" s="94" t="str">
        <f t="shared" si="1"/>
        <v>London</v>
      </c>
    </row>
    <row r="30" spans="1:28" x14ac:dyDescent="0.2">
      <c r="A30" s="355" t="s">
        <v>203</v>
      </c>
      <c r="B30" s="356" t="s">
        <v>204</v>
      </c>
      <c r="C30" s="357" t="s">
        <v>197</v>
      </c>
      <c r="D30" s="357" t="s">
        <v>198</v>
      </c>
      <c r="E30" s="95"/>
      <c r="F30" s="95"/>
      <c r="G30" s="95"/>
      <c r="H30" s="414">
        <f>INDEX('model 2 target'!AD$6:AD$41,MATCH('graph data'!$A30,'model 2 target'!$A$6:$A$41,0))</f>
        <v>0.2458053559379865</v>
      </c>
      <c r="I30" s="414">
        <f>INDEX('model 2 target'!AE$6:AE$41,MATCH('graph data'!$A30,'model 2 target'!$A$6:$A$41,0))</f>
        <v>-0.80503606828161334</v>
      </c>
      <c r="J30" s="414">
        <f>INDEX('model 2 target'!AF$6:AF$41,MATCH('graph data'!$A30,'model 2 target'!$A$6:$A$41,0))</f>
        <v>-0.15715771535363296</v>
      </c>
      <c r="K30" s="414">
        <f>INDEX('model 2 target'!AG$6:AG$41,MATCH('graph data'!$A30,'model 2 target'!$A$6:$A$41,0))</f>
        <v>2.2535104218746431E-2</v>
      </c>
      <c r="L30" s="414">
        <f>INDEX('model 2 target'!AI$6:AI$41,MATCH('graph data'!$A30,'model 2 target'!$A$6:$A$41,0))</f>
        <v>0.51332328877457722</v>
      </c>
      <c r="M30" s="414">
        <f>INDEX('model 2 target'!AC$6:AC$41,MATCH('graph data'!$A30,'model 2 target'!$A$6:$A$41,0))</f>
        <v>-0.16039920755334605</v>
      </c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29" t="s">
        <v>179</v>
      </c>
      <c r="Z30" s="30" t="s">
        <v>180</v>
      </c>
      <c r="AA30" s="94" t="str">
        <f t="shared" si="0"/>
        <v>Y60</v>
      </c>
      <c r="AB30" s="94" t="str">
        <f t="shared" si="1"/>
        <v>Midlands</v>
      </c>
    </row>
    <row r="31" spans="1:28" x14ac:dyDescent="0.2">
      <c r="A31" s="353" t="s">
        <v>181</v>
      </c>
      <c r="B31" s="351" t="s">
        <v>182</v>
      </c>
      <c r="C31" s="351" t="s">
        <v>205</v>
      </c>
      <c r="D31" s="351" t="s">
        <v>206</v>
      </c>
      <c r="E31" s="94"/>
      <c r="F31" s="94"/>
      <c r="G31" s="94"/>
      <c r="H31" s="190">
        <f>INDEX('model 2 target'!AD$6:AD$41,MATCH('graph data'!$A31,'model 2 target'!$A$6:$A$41,0))</f>
        <v>-0.24891767828499994</v>
      </c>
      <c r="I31" s="190">
        <f>INDEX('model 2 target'!AE$6:AE$41,MATCH('graph data'!$A31,'model 2 target'!$A$6:$A$41,0))</f>
        <v>0.29141911725406838</v>
      </c>
      <c r="J31" s="190">
        <f>INDEX('model 2 target'!AF$6:AF$41,MATCH('graph data'!$A31,'model 2 target'!$A$6:$A$41,0))</f>
        <v>2.3572038542242359E-2</v>
      </c>
      <c r="K31" s="190">
        <f>INDEX('model 2 target'!AG$6:AG$41,MATCH('graph data'!$A31,'model 2 target'!$A$6:$A$41,0))</f>
        <v>6.0500990924535168E-3</v>
      </c>
      <c r="L31" s="190">
        <f>INDEX('model 2 target'!AI$6:AI$41,MATCH('graph data'!$A31,'model 2 target'!$A$6:$A$41,0))</f>
        <v>0.22479418483972194</v>
      </c>
      <c r="M31" s="190">
        <f>INDEX('model 2 target'!AC$6:AC$41,MATCH('graph data'!$A31,'model 2 target'!$A$6:$A$41,0))</f>
        <v>0.29357877702050766</v>
      </c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29" t="s">
        <v>183</v>
      </c>
      <c r="Z31" s="30" t="s">
        <v>184</v>
      </c>
      <c r="AA31" s="94" t="str">
        <f t="shared" si="0"/>
        <v>Y60</v>
      </c>
      <c r="AB31" s="94" t="str">
        <f t="shared" si="1"/>
        <v>Midlands</v>
      </c>
    </row>
    <row r="32" spans="1:28" x14ac:dyDescent="0.2">
      <c r="A32" s="347" t="s">
        <v>189</v>
      </c>
      <c r="B32" s="344" t="s">
        <v>190</v>
      </c>
      <c r="C32" s="346" t="s">
        <v>205</v>
      </c>
      <c r="D32" s="346" t="s">
        <v>206</v>
      </c>
      <c r="E32" s="94"/>
      <c r="F32" s="94"/>
      <c r="G32" s="94"/>
      <c r="H32" s="190">
        <f>INDEX('model 2 target'!AD$6:AD$41,MATCH('graph data'!$A32,'model 2 target'!$A$6:$A$41,0))</f>
        <v>0.16819631000798294</v>
      </c>
      <c r="I32" s="190">
        <f>INDEX('model 2 target'!AE$6:AE$41,MATCH('graph data'!$A32,'model 2 target'!$A$6:$A$41,0))</f>
        <v>0.34067503871478255</v>
      </c>
      <c r="J32" s="190">
        <f>INDEX('model 2 target'!AF$6:AF$41,MATCH('graph data'!$A32,'model 2 target'!$A$6:$A$41,0))</f>
        <v>1.8163604583004606E-2</v>
      </c>
      <c r="K32" s="190">
        <f>INDEX('model 2 target'!AG$6:AG$41,MATCH('graph data'!$A32,'model 2 target'!$A$6:$A$41,0))</f>
        <v>-3.3091379671433739E-2</v>
      </c>
      <c r="L32" s="190">
        <f>INDEX('model 2 target'!AI$6:AI$41,MATCH('graph data'!$A32,'model 2 target'!$A$6:$A$41,0))</f>
        <v>0.23337769163752028</v>
      </c>
      <c r="M32" s="190">
        <f>INDEX('model 2 target'!AC$6:AC$41,MATCH('graph data'!$A32,'model 2 target'!$A$6:$A$41,0))</f>
        <v>0.73314357249935169</v>
      </c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29" t="s">
        <v>185</v>
      </c>
      <c r="Z32" s="30" t="s">
        <v>186</v>
      </c>
      <c r="AA32" s="94" t="str">
        <f t="shared" si="0"/>
        <v>Y60</v>
      </c>
      <c r="AB32" s="94" t="str">
        <f t="shared" si="1"/>
        <v>Midlands</v>
      </c>
    </row>
    <row r="33" spans="1:28" x14ac:dyDescent="0.2">
      <c r="A33" s="353" t="s">
        <v>207</v>
      </c>
      <c r="B33" s="351" t="s">
        <v>208</v>
      </c>
      <c r="C33" s="358" t="s">
        <v>205</v>
      </c>
      <c r="D33" s="352" t="s">
        <v>206</v>
      </c>
      <c r="E33" s="94"/>
      <c r="F33" s="94"/>
      <c r="G33" s="94"/>
      <c r="H33" s="190">
        <f>INDEX('model 2 target'!AD$6:AD$41,MATCH('graph data'!$A33,'model 2 target'!$A$6:$A$41,0))</f>
        <v>-0.20733020887232687</v>
      </c>
      <c r="I33" s="190">
        <f>INDEX('model 2 target'!AE$6:AE$41,MATCH('graph data'!$A33,'model 2 target'!$A$6:$A$41,0))</f>
        <v>0.39192513649496724</v>
      </c>
      <c r="J33" s="190">
        <f>INDEX('model 2 target'!AF$6:AF$41,MATCH('graph data'!$A33,'model 2 target'!$A$6:$A$41,0))</f>
        <v>2.007921394469089E-2</v>
      </c>
      <c r="K33" s="190">
        <f>INDEX('model 2 target'!AG$6:AG$41,MATCH('graph data'!$A33,'model 2 target'!$A$6:$A$41,0))</f>
        <v>3.0868650367936738E-2</v>
      </c>
      <c r="L33" s="190">
        <f>INDEX('model 2 target'!AI$6:AI$41,MATCH('graph data'!$A33,'model 2 target'!$A$6:$A$41,0))</f>
        <v>-0.27010349450527932</v>
      </c>
      <c r="M33" s="190">
        <f>INDEX('model 2 target'!AC$6:AC$41,MATCH('graph data'!$A33,'model 2 target'!$A$6:$A$41,0))</f>
        <v>-4.2601970374895826E-2</v>
      </c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29" t="s">
        <v>209</v>
      </c>
      <c r="Z33" s="30" t="s">
        <v>210</v>
      </c>
      <c r="AA33" s="94" t="str">
        <f t="shared" si="0"/>
        <v>Y58</v>
      </c>
      <c r="AB33" s="94" t="str">
        <f t="shared" si="1"/>
        <v>South West</v>
      </c>
    </row>
    <row r="34" spans="1:28" x14ac:dyDescent="0.2">
      <c r="A34" s="355" t="s">
        <v>211</v>
      </c>
      <c r="B34" s="356" t="s">
        <v>212</v>
      </c>
      <c r="C34" s="357" t="s">
        <v>205</v>
      </c>
      <c r="D34" s="354" t="s">
        <v>206</v>
      </c>
      <c r="E34" s="95"/>
      <c r="F34" s="95"/>
      <c r="G34" s="95"/>
      <c r="H34" s="414">
        <f>INDEX('model 2 target'!AD$6:AD$41,MATCH('graph data'!$A34,'model 2 target'!$A$6:$A$41,0))</f>
        <v>0.19370748332706442</v>
      </c>
      <c r="I34" s="414">
        <f>INDEX('model 2 target'!AE$6:AE$41,MATCH('graph data'!$A34,'model 2 target'!$A$6:$A$41,0))</f>
        <v>-0.50293928158292966</v>
      </c>
      <c r="J34" s="414">
        <f>INDEX('model 2 target'!AF$6:AF$41,MATCH('graph data'!$A34,'model 2 target'!$A$6:$A$41,0))</f>
        <v>5.0332942026980868E-2</v>
      </c>
      <c r="K34" s="414">
        <f>INDEX('model 2 target'!AG$6:AG$41,MATCH('graph data'!$A34,'model 2 target'!$A$6:$A$41,0))</f>
        <v>1.9321359702071036E-2</v>
      </c>
      <c r="L34" s="414">
        <f>INDEX('model 2 target'!AI$6:AI$41,MATCH('graph data'!$A34,'model 2 target'!$A$6:$A$41,0))</f>
        <v>0.27263795890146098</v>
      </c>
      <c r="M34" s="414">
        <f>INDEX('model 2 target'!AC$6:AC$41,MATCH('graph data'!$A34,'model 2 target'!$A$6:$A$41,0))</f>
        <v>5.8952802006585509E-2</v>
      </c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29" t="s">
        <v>199</v>
      </c>
      <c r="Z34" s="30" t="s">
        <v>200</v>
      </c>
      <c r="AA34" s="94" t="str">
        <f t="shared" si="0"/>
        <v>Y56</v>
      </c>
      <c r="AB34" s="94" t="str">
        <f t="shared" si="1"/>
        <v>London</v>
      </c>
    </row>
    <row r="35" spans="1:28" x14ac:dyDescent="0.2">
      <c r="A35" s="347" t="s">
        <v>127</v>
      </c>
      <c r="B35" s="344" t="s">
        <v>128</v>
      </c>
      <c r="C35" s="344" t="s">
        <v>213</v>
      </c>
      <c r="D35" s="344" t="s">
        <v>214</v>
      </c>
      <c r="E35" s="94"/>
      <c r="F35" s="94"/>
      <c r="G35" s="94"/>
      <c r="H35" s="190">
        <f>INDEX('model 2 target'!AD$6:AD$41,MATCH('graph data'!$A35,'model 2 target'!$A$6:$A$41,0))</f>
        <v>-1.5265230683547851E-2</v>
      </c>
      <c r="I35" s="190">
        <f>INDEX('model 2 target'!AE$6:AE$41,MATCH('graph data'!$A35,'model 2 target'!$A$6:$A$41,0))</f>
        <v>0.26947492494181335</v>
      </c>
      <c r="J35" s="190">
        <f>INDEX('model 2 target'!AF$6:AF$41,MATCH('graph data'!$A35,'model 2 target'!$A$6:$A$41,0))</f>
        <v>0.12234111534816475</v>
      </c>
      <c r="K35" s="190">
        <f>INDEX('model 2 target'!AG$6:AG$41,MATCH('graph data'!$A35,'model 2 target'!$A$6:$A$41,0))</f>
        <v>-3.4990569678890387E-2</v>
      </c>
      <c r="L35" s="190">
        <f>INDEX('model 2 target'!AI$6:AI$41,MATCH('graph data'!$A35,'model 2 target'!$A$6:$A$41,0))</f>
        <v>0.15171565576968127</v>
      </c>
      <c r="M35" s="190">
        <f>INDEX('model 2 target'!AC$6:AC$41,MATCH('graph data'!$A35,'model 2 target'!$A$6:$A$41,0))</f>
        <v>0.49482228618422019</v>
      </c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29" t="s">
        <v>201</v>
      </c>
      <c r="Z35" s="30" t="s">
        <v>202</v>
      </c>
      <c r="AA35" s="94" t="str">
        <f t="shared" si="0"/>
        <v>Y56</v>
      </c>
      <c r="AB35" s="94" t="str">
        <f t="shared" si="1"/>
        <v>London</v>
      </c>
    </row>
    <row r="36" spans="1:28" x14ac:dyDescent="0.2">
      <c r="A36" s="347" t="s">
        <v>141</v>
      </c>
      <c r="B36" s="344" t="s">
        <v>142</v>
      </c>
      <c r="C36" s="346" t="s">
        <v>213</v>
      </c>
      <c r="D36" s="346" t="s">
        <v>214</v>
      </c>
      <c r="E36" s="94"/>
      <c r="F36" s="94"/>
      <c r="G36" s="94"/>
      <c r="H36" s="190">
        <f>INDEX('model 2 target'!AD$6:AD$41,MATCH('graph data'!$A36,'model 2 target'!$A$6:$A$41,0))</f>
        <v>-4.7639764665943884E-2</v>
      </c>
      <c r="I36" s="190">
        <f>INDEX('model 2 target'!AE$6:AE$41,MATCH('graph data'!$A36,'model 2 target'!$A$6:$A$41,0))</f>
        <v>-0.46689717459943575</v>
      </c>
      <c r="J36" s="190">
        <f>INDEX('model 2 target'!AF$6:AF$41,MATCH('graph data'!$A36,'model 2 target'!$A$6:$A$41,0))</f>
        <v>-0.15292693086304548</v>
      </c>
      <c r="K36" s="190">
        <f>INDEX('model 2 target'!AG$6:AG$41,MATCH('graph data'!$A36,'model 2 target'!$A$6:$A$41,0))</f>
        <v>-4.617871076440775E-2</v>
      </c>
      <c r="L36" s="190">
        <f>INDEX('model 2 target'!AI$6:AI$41,MATCH('graph data'!$A36,'model 2 target'!$A$6:$A$41,0))</f>
        <v>-0.30470009159501338</v>
      </c>
      <c r="M36" s="190">
        <f>INDEX('model 2 target'!AC$6:AC$41,MATCH('graph data'!$A36,'model 2 target'!$A$6:$A$41,0))</f>
        <v>-1.0089154734725274</v>
      </c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29" t="s">
        <v>134</v>
      </c>
      <c r="Z36" s="30" t="s">
        <v>135</v>
      </c>
      <c r="AA36" s="94" t="str">
        <f t="shared" si="0"/>
        <v>Y63</v>
      </c>
      <c r="AB36" s="94" t="str">
        <f t="shared" si="1"/>
        <v>NE&amp;Yks</v>
      </c>
    </row>
    <row r="37" spans="1:28" x14ac:dyDescent="0.2">
      <c r="A37" s="347" t="s">
        <v>158</v>
      </c>
      <c r="B37" s="344" t="s">
        <v>62</v>
      </c>
      <c r="C37" s="346" t="s">
        <v>213</v>
      </c>
      <c r="D37" s="346" t="s">
        <v>214</v>
      </c>
      <c r="E37" s="94"/>
      <c r="F37" s="94"/>
      <c r="G37" s="94"/>
      <c r="H37" s="190">
        <f>INDEX('model 2 target'!AD$6:AD$41,MATCH('graph data'!$A37,'model 2 target'!$A$6:$A$41,0))</f>
        <v>-0.39882525509102229</v>
      </c>
      <c r="I37" s="190">
        <f>INDEX('model 2 target'!AE$6:AE$41,MATCH('graph data'!$A37,'model 2 target'!$A$6:$A$41,0))</f>
        <v>1.4000166386264299</v>
      </c>
      <c r="J37" s="190">
        <f>INDEX('model 2 target'!AF$6:AF$41,MATCH('graph data'!$A37,'model 2 target'!$A$6:$A$41,0))</f>
        <v>0.16758824242079734</v>
      </c>
      <c r="K37" s="190">
        <f>INDEX('model 2 target'!AG$6:AG$41,MATCH('graph data'!$A37,'model 2 target'!$A$6:$A$41,0))</f>
        <v>1.7535846076388889E-2</v>
      </c>
      <c r="L37" s="190">
        <f>INDEX('model 2 target'!AI$6:AI$41,MATCH('graph data'!$A37,'model 2 target'!$A$6:$A$41,0))</f>
        <v>-0.81530271354618744</v>
      </c>
      <c r="M37" s="190">
        <f>INDEX('model 2 target'!AC$6:AC$41,MATCH('graph data'!$A37,'model 2 target'!$A$6:$A$41,0))</f>
        <v>0.41313549623429435</v>
      </c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29" t="s">
        <v>187</v>
      </c>
      <c r="Z37" s="30" t="s">
        <v>188</v>
      </c>
      <c r="AA37" s="94" t="str">
        <f t="shared" si="0"/>
        <v>Y60</v>
      </c>
      <c r="AB37" s="94" t="str">
        <f t="shared" si="1"/>
        <v>Midlands</v>
      </c>
    </row>
    <row r="38" spans="1:28" x14ac:dyDescent="0.2">
      <c r="A38" s="347" t="s">
        <v>165</v>
      </c>
      <c r="B38" s="344" t="s">
        <v>166</v>
      </c>
      <c r="C38" s="346" t="s">
        <v>213</v>
      </c>
      <c r="D38" s="346" t="s">
        <v>214</v>
      </c>
      <c r="E38" s="94"/>
      <c r="F38" s="94"/>
      <c r="G38" s="94"/>
      <c r="H38" s="190">
        <f>INDEX('model 2 target'!AD$6:AD$41,MATCH('graph data'!$A38,'model 2 target'!$A$6:$A$41,0))</f>
        <v>-0.46780405809389353</v>
      </c>
      <c r="I38" s="190">
        <f>INDEX('model 2 target'!AE$6:AE$41,MATCH('graph data'!$A38,'model 2 target'!$A$6:$A$41,0))</f>
        <v>1.3195661460943831</v>
      </c>
      <c r="J38" s="190">
        <f>INDEX('model 2 target'!AF$6:AF$41,MATCH('graph data'!$A38,'model 2 target'!$A$6:$A$41,0))</f>
        <v>3.5357440581757126E-2</v>
      </c>
      <c r="K38" s="190">
        <f>INDEX('model 2 target'!AG$6:AG$41,MATCH('graph data'!$A38,'model 2 target'!$A$6:$A$41,0))</f>
        <v>2.5284946155371697E-2</v>
      </c>
      <c r="L38" s="190">
        <f>INDEX('model 2 target'!AI$6:AI$41,MATCH('graph data'!$A38,'model 2 target'!$A$6:$A$41,0))</f>
        <v>-0.27527952559498914</v>
      </c>
      <c r="M38" s="190">
        <f>INDEX('model 2 target'!AC$6:AC$41,MATCH('graph data'!$A38,'model 2 target'!$A$6:$A$41,0))</f>
        <v>0.65709675856685656</v>
      </c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29" t="s">
        <v>207</v>
      </c>
      <c r="Z38" s="30" t="s">
        <v>208</v>
      </c>
      <c r="AA38" s="94" t="str">
        <f t="shared" si="0"/>
        <v>Y59</v>
      </c>
      <c r="AB38" s="94" t="str">
        <f t="shared" si="1"/>
        <v>South East</v>
      </c>
    </row>
    <row r="39" spans="1:28" x14ac:dyDescent="0.2">
      <c r="A39" s="347" t="s">
        <v>167</v>
      </c>
      <c r="B39" s="344" t="s">
        <v>168</v>
      </c>
      <c r="C39" s="346" t="s">
        <v>213</v>
      </c>
      <c r="D39" s="346" t="s">
        <v>214</v>
      </c>
      <c r="E39" s="94"/>
      <c r="F39" s="94"/>
      <c r="G39" s="94"/>
      <c r="H39" s="190">
        <f>INDEX('model 2 target'!AD$6:AD$41,MATCH('graph data'!$A39,'model 2 target'!$A$6:$A$41,0))</f>
        <v>-0.63178349025046965</v>
      </c>
      <c r="I39" s="190">
        <f>INDEX('model 2 target'!AE$6:AE$41,MATCH('graph data'!$A39,'model 2 target'!$A$6:$A$41,0))</f>
        <v>1.0669661919198172</v>
      </c>
      <c r="J39" s="190">
        <f>INDEX('model 2 target'!AF$6:AF$41,MATCH('graph data'!$A39,'model 2 target'!$A$6:$A$41,0))</f>
        <v>-1.4493814413825645E-2</v>
      </c>
      <c r="K39" s="190">
        <f>INDEX('model 2 target'!AG$6:AG$41,MATCH('graph data'!$A39,'model 2 target'!$A$6:$A$41,0))</f>
        <v>2.9149857326831449E-2</v>
      </c>
      <c r="L39" s="190">
        <f>INDEX('model 2 target'!AI$6:AI$41,MATCH('graph data'!$A39,'model 2 target'!$A$6:$A$41,0))</f>
        <v>0.21091957766663236</v>
      </c>
      <c r="M39" s="190">
        <f>INDEX('model 2 target'!AC$6:AC$41,MATCH('graph data'!$A39,'model 2 target'!$A$6:$A$41,0))</f>
        <v>0.69346934589009379</v>
      </c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29" t="s">
        <v>211</v>
      </c>
      <c r="Z39" s="30" t="s">
        <v>212</v>
      </c>
      <c r="AA39" s="94" t="str">
        <f t="shared" si="0"/>
        <v>Y59</v>
      </c>
      <c r="AB39" s="94" t="str">
        <f t="shared" si="1"/>
        <v>South East</v>
      </c>
    </row>
    <row r="40" spans="1:28" x14ac:dyDescent="0.2">
      <c r="A40" s="347" t="s">
        <v>175</v>
      </c>
      <c r="B40" s="344" t="s">
        <v>176</v>
      </c>
      <c r="C40" s="346" t="s">
        <v>213</v>
      </c>
      <c r="D40" s="346" t="s">
        <v>214</v>
      </c>
      <c r="E40" s="94"/>
      <c r="F40" s="94"/>
      <c r="G40" s="94"/>
      <c r="H40" s="190">
        <f>INDEX('model 2 target'!AD$6:AD$41,MATCH('graph data'!$A40,'model 2 target'!$A$6:$A$41,0))</f>
        <v>1.3913598250046887E-2</v>
      </c>
      <c r="I40" s="190">
        <f>INDEX('model 2 target'!AE$6:AE$41,MATCH('graph data'!$A40,'model 2 target'!$A$6:$A$41,0))</f>
        <v>0.6414526487792005</v>
      </c>
      <c r="J40" s="190">
        <f>INDEX('model 2 target'!AF$6:AF$41,MATCH('graph data'!$A40,'model 2 target'!$A$6:$A$41,0))</f>
        <v>4.6976216334562969E-2</v>
      </c>
      <c r="K40" s="190">
        <f>INDEX('model 2 target'!AG$6:AG$41,MATCH('graph data'!$A40,'model 2 target'!$A$6:$A$41,0))</f>
        <v>1.934739831617218E-2</v>
      </c>
      <c r="L40" s="190">
        <f>INDEX('model 2 target'!AI$6:AI$41,MATCH('graph data'!$A40,'model 2 target'!$A$6:$A$41,0))</f>
        <v>0.27926986273847748</v>
      </c>
      <c r="M40" s="190">
        <f>INDEX('model 2 target'!AC$6:AC$41,MATCH('graph data'!$A40,'model 2 target'!$A$6:$A$41,0))</f>
        <v>1.0118235346519273</v>
      </c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29" t="s">
        <v>203</v>
      </c>
      <c r="Z40" s="30" t="s">
        <v>204</v>
      </c>
      <c r="AA40" s="94" t="str">
        <f t="shared" si="0"/>
        <v>Y56</v>
      </c>
      <c r="AB40" s="94" t="str">
        <f t="shared" si="1"/>
        <v>London</v>
      </c>
    </row>
    <row r="41" spans="1:28" x14ac:dyDescent="0.2">
      <c r="A41" s="347" t="s">
        <v>209</v>
      </c>
      <c r="B41" s="344" t="s">
        <v>210</v>
      </c>
      <c r="C41" s="346" t="s">
        <v>213</v>
      </c>
      <c r="D41" s="346" t="s">
        <v>214</v>
      </c>
      <c r="E41" s="94"/>
      <c r="F41" s="94"/>
      <c r="G41" s="94"/>
      <c r="H41" s="190">
        <f>INDEX('model 2 target'!AD$6:AD$41,MATCH('graph data'!$A41,'model 2 target'!$A$6:$A$41,0))</f>
        <v>-0.26995824112107797</v>
      </c>
      <c r="I41" s="190">
        <f>INDEX('model 2 target'!AE$6:AE$41,MATCH('graph data'!$A41,'model 2 target'!$A$6:$A$41,0))</f>
        <v>1.1630662435361878</v>
      </c>
      <c r="J41" s="190">
        <f>INDEX('model 2 target'!AF$6:AF$41,MATCH('graph data'!$A41,'model 2 target'!$A$6:$A$41,0))</f>
        <v>0.11922076724724612</v>
      </c>
      <c r="K41" s="190">
        <f>INDEX('model 2 target'!AG$6:AG$41,MATCH('graph data'!$A41,'model 2 target'!$A$6:$A$41,0))</f>
        <v>3.4582470320218342E-2</v>
      </c>
      <c r="L41" s="190">
        <f>INDEX('model 2 target'!AI$6:AI$41,MATCH('graph data'!$A41,'model 2 target'!$A$6:$A$41,0))</f>
        <v>4.1823941231579502E-2</v>
      </c>
      <c r="M41" s="190">
        <f>INDEX('model 2 target'!AC$6:AC$41,MATCH('graph data'!$A41,'model 2 target'!$A$6:$A$41,0))</f>
        <v>1.115618403312822</v>
      </c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29" t="s">
        <v>138</v>
      </c>
      <c r="Z41" s="30" t="s">
        <v>139</v>
      </c>
      <c r="AA41" s="94" t="str">
        <f t="shared" si="0"/>
        <v>Y63</v>
      </c>
      <c r="AB41" s="94" t="str">
        <f t="shared" si="1"/>
        <v>NE&amp;Yks</v>
      </c>
    </row>
    <row r="42" spans="1:28" x14ac:dyDescent="0.2">
      <c r="A42" s="94"/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</row>
    <row r="43" spans="1:28" x14ac:dyDescent="0.2">
      <c r="B43" s="94"/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</row>
    <row r="44" spans="1:28" x14ac:dyDescent="0.2">
      <c r="A44" s="208" t="str">
        <f>waterfalls!C1</f>
        <v>QOX</v>
      </c>
      <c r="B44" s="209" t="str">
        <f>INDEX(B$6:B$41,MATCH($A$44,$A$6:$A$41,0))</f>
        <v>NHS Bath and North East Somerset, Swindon and Wiltshire ICB</v>
      </c>
      <c r="C44" s="208"/>
      <c r="D44" s="208"/>
      <c r="E44" s="208"/>
      <c r="F44" s="208"/>
      <c r="G44" s="208"/>
      <c r="H44" s="209">
        <f t="shared" ref="H44:M44" si="2">INDEX(H$6:H$41,MATCH($A$44,$A$6:$A$41,0))</f>
        <v>-1.5265230683547851E-2</v>
      </c>
      <c r="I44" s="209">
        <f t="shared" si="2"/>
        <v>0.26947492494181335</v>
      </c>
      <c r="J44" s="209">
        <f t="shared" si="2"/>
        <v>0.12234111534816475</v>
      </c>
      <c r="K44" s="209">
        <f t="shared" si="2"/>
        <v>-3.4990569678890387E-2</v>
      </c>
      <c r="L44" s="209">
        <f t="shared" si="2"/>
        <v>0.15171565576968127</v>
      </c>
      <c r="M44" s="209">
        <f t="shared" si="2"/>
        <v>0.49482228618422019</v>
      </c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4"/>
    </row>
    <row r="45" spans="1:28" x14ac:dyDescent="0.2">
      <c r="A45" s="208"/>
      <c r="B45" s="208" t="s">
        <v>116</v>
      </c>
      <c r="C45" s="208"/>
      <c r="D45" s="208"/>
      <c r="E45" s="208"/>
      <c r="F45" s="208"/>
      <c r="G45" s="208"/>
      <c r="H45" s="209">
        <f t="shared" ref="H45:M45" si="3">$M$44</f>
        <v>0.49482228618422019</v>
      </c>
      <c r="I45" s="209">
        <f t="shared" si="3"/>
        <v>0.49482228618422019</v>
      </c>
      <c r="J45" s="209">
        <f t="shared" si="3"/>
        <v>0.49482228618422019</v>
      </c>
      <c r="K45" s="209">
        <f t="shared" si="3"/>
        <v>0.49482228618422019</v>
      </c>
      <c r="L45" s="209">
        <f t="shared" si="3"/>
        <v>0.49482228618422019</v>
      </c>
      <c r="M45" s="209">
        <f t="shared" si="3"/>
        <v>0.49482228618422019</v>
      </c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</row>
    <row r="46" spans="1:28" x14ac:dyDescent="0.2">
      <c r="A46" s="94"/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</row>
    <row r="47" spans="1:28" x14ac:dyDescent="0.2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</row>
    <row r="48" spans="1:28" ht="25.5" x14ac:dyDescent="0.35">
      <c r="A48" s="7" t="s">
        <v>215</v>
      </c>
      <c r="B48" s="32"/>
      <c r="C48" s="7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</row>
    <row r="49" spans="1:24" x14ac:dyDescent="0.2">
      <c r="A49" s="94"/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 t="s">
        <v>216</v>
      </c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</row>
    <row r="50" spans="1:24" ht="38.25" x14ac:dyDescent="0.2">
      <c r="A50" s="9" t="s">
        <v>217</v>
      </c>
      <c r="B50" s="9" t="s">
        <v>218</v>
      </c>
      <c r="C50" s="96" t="s">
        <v>19</v>
      </c>
      <c r="D50" s="96" t="s">
        <v>21</v>
      </c>
      <c r="E50" s="96" t="s">
        <v>23</v>
      </c>
      <c r="F50" s="96" t="s">
        <v>25</v>
      </c>
      <c r="G50" s="96" t="s">
        <v>27</v>
      </c>
      <c r="H50" s="36" t="s">
        <v>30</v>
      </c>
      <c r="I50" s="36" t="s">
        <v>32</v>
      </c>
      <c r="J50" s="36" t="s">
        <v>34</v>
      </c>
      <c r="K50" s="36" t="s">
        <v>73</v>
      </c>
      <c r="L50" s="36" t="s">
        <v>75</v>
      </c>
      <c r="M50" s="35" t="s">
        <v>219</v>
      </c>
      <c r="N50" s="210" t="s">
        <v>220</v>
      </c>
      <c r="O50" s="210" t="s">
        <v>221</v>
      </c>
      <c r="P50" s="94" t="s">
        <v>222</v>
      </c>
      <c r="Q50" s="94"/>
      <c r="R50" s="94"/>
      <c r="S50" s="94"/>
      <c r="T50" s="94"/>
      <c r="U50" s="94"/>
      <c r="V50" s="94"/>
      <c r="W50" s="94"/>
      <c r="X50" s="94"/>
    </row>
    <row r="51" spans="1:24" x14ac:dyDescent="0.2">
      <c r="A51" s="347" t="s">
        <v>119</v>
      </c>
      <c r="B51" s="344" t="s">
        <v>120</v>
      </c>
      <c r="C51" s="211">
        <f>INDEX(calculation2!J:J,MATCH('graph data'!$A51,calculation2!$A:$A,0))</f>
        <v>-1.6366202765297877E-2</v>
      </c>
      <c r="D51" s="211">
        <f>INDEX(calculation2!N:N,MATCH('graph data'!$A51,calculation2!$A:$A,0))</f>
        <v>7.5074586100909446E-4</v>
      </c>
      <c r="E51" s="211">
        <f>INDEX(calculation2!R:R,MATCH('graph data'!$A51,calculation2!$A:$A,0))</f>
        <v>-4.0317263396516534E-4</v>
      </c>
      <c r="F51" s="211">
        <f>INDEX(calculation2!V:V,MATCH('graph data'!$A51,calculation2!$A:$A,0))</f>
        <v>-6.8111891353472842E-5</v>
      </c>
      <c r="G51" s="211">
        <f>INDEX(calculation2!Z:Z,MATCH('graph data'!$A51,calculation2!$A:$A,0))</f>
        <v>-2.3561289870757118E-3</v>
      </c>
      <c r="H51" s="211">
        <f>INDEX(calculation2!AD:AD,MATCH('graph data'!$A51,calculation2!$A:$A,0))</f>
        <v>2.2597790454574884E-3</v>
      </c>
      <c r="I51" s="211">
        <f>INDEX(calculation2!AH:AH,MATCH('graph data'!$A51,calculation2!$A:$A,0))</f>
        <v>-5.9646917405251632E-3</v>
      </c>
      <c r="J51" s="211">
        <f>INDEX(calculation2!AL:AL,MATCH('graph data'!$A51,calculation2!$A:$A,0))</f>
        <v>-2.86771897971283E-3</v>
      </c>
      <c r="K51" s="211">
        <f>INDEX(calculation2!AP:AP,MATCH('graph data'!$A51,calculation2!$A:$A,0))</f>
        <v>-2.8803138267907702E-4</v>
      </c>
      <c r="L51" s="211">
        <f>INDEX(calculation2!AQ:AQ,MATCH('graph data'!$A51,calculation2!$A:$A,0))</f>
        <v>2.3942976768958069E-3</v>
      </c>
      <c r="M51" s="211">
        <f>O51-N51</f>
        <v>-2.2909235797246907E-2</v>
      </c>
      <c r="N51" s="211">
        <f>INDEX(calculation2!F:F,MATCH('graph data'!$A51,calculation2!$A:$A,0))</f>
        <v>9.6797321806423309E-3</v>
      </c>
      <c r="O51" s="211">
        <f>INDEX(calculation2!AT:AT,MATCH('graph data'!$A51,calculation2!$A:$A,0))</f>
        <v>-1.3229503616604577E-2</v>
      </c>
      <c r="P51" s="212">
        <f>O51-N51</f>
        <v>-2.2909235797246907E-2</v>
      </c>
      <c r="Q51" s="94"/>
      <c r="R51" s="94"/>
      <c r="S51" s="94"/>
      <c r="T51" s="94"/>
      <c r="U51" s="94"/>
      <c r="V51" s="94"/>
      <c r="W51" s="94"/>
      <c r="X51" s="94"/>
    </row>
    <row r="52" spans="1:24" x14ac:dyDescent="0.2">
      <c r="A52" s="347" t="s">
        <v>129</v>
      </c>
      <c r="B52" s="344" t="s">
        <v>130</v>
      </c>
      <c r="C52" s="211">
        <f>INDEX(calculation2!J:J,MATCH('graph data'!$A52,calculation2!$A:$A,0))</f>
        <v>-1.6570780054141032E-2</v>
      </c>
      <c r="D52" s="211">
        <f>INDEX(calculation2!N:N,MATCH('graph data'!$A52,calculation2!$A:$A,0))</f>
        <v>1.4163498776964545E-4</v>
      </c>
      <c r="E52" s="211">
        <f>INDEX(calculation2!R:R,MATCH('graph data'!$A52,calculation2!$A:$A,0))</f>
        <v>-3.2141838327048866E-4</v>
      </c>
      <c r="F52" s="211">
        <f>INDEX(calculation2!V:V,MATCH('graph data'!$A52,calculation2!$A:$A,0))</f>
        <v>-6.8926842764049923E-5</v>
      </c>
      <c r="G52" s="211">
        <f>INDEX(calculation2!Z:Z,MATCH('graph data'!$A52,calculation2!$A:$A,0))</f>
        <v>-1.9878084856388423E-3</v>
      </c>
      <c r="H52" s="211">
        <f>INDEX(calculation2!AD:AD,MATCH('graph data'!$A52,calculation2!$A:$A,0))</f>
        <v>1.3525715810889238E-3</v>
      </c>
      <c r="I52" s="211">
        <f>INDEX(calculation2!AH:AH,MATCH('graph data'!$A52,calculation2!$A:$A,0))</f>
        <v>-4.0955038316699E-3</v>
      </c>
      <c r="J52" s="211">
        <f>INDEX(calculation2!AL:AL,MATCH('graph data'!$A52,calculation2!$A:$A,0))</f>
        <v>-7.7777147864321883E-4</v>
      </c>
      <c r="K52" s="211">
        <f>INDEX(calculation2!AP:AP,MATCH('graph data'!$A52,calculation2!$A:$A,0))</f>
        <v>1.5526471652371754E-5</v>
      </c>
      <c r="L52" s="211">
        <f>INDEX(calculation2!AQ:AQ,MATCH('graph data'!$A52,calculation2!$A:$A,0))</f>
        <v>1.6442301598895703E-4</v>
      </c>
      <c r="M52" s="211">
        <f t="shared" ref="M52:M86" si="4">O52-N52</f>
        <v>-2.2148053019627634E-2</v>
      </c>
      <c r="N52" s="211">
        <f>INDEX(calculation2!F:F,MATCH('graph data'!$A52,calculation2!$A:$A,0))</f>
        <v>2.2300713673518935E-2</v>
      </c>
      <c r="O52" s="211">
        <f>INDEX(calculation2!AT:AT,MATCH('graph data'!$A52,calculation2!$A:$A,0))</f>
        <v>1.5266065389130112E-4</v>
      </c>
      <c r="P52" s="212">
        <f t="shared" ref="P52:P86" si="5">O52-N52</f>
        <v>-2.2148053019627634E-2</v>
      </c>
      <c r="Q52" s="94"/>
      <c r="R52" s="94"/>
      <c r="S52" s="94"/>
      <c r="T52" s="94"/>
      <c r="U52" s="94"/>
      <c r="V52" s="94"/>
      <c r="W52" s="94"/>
      <c r="X52" s="94"/>
    </row>
    <row r="53" spans="1:24" x14ac:dyDescent="0.2">
      <c r="A53" s="347" t="s">
        <v>134</v>
      </c>
      <c r="B53" s="344" t="s">
        <v>135</v>
      </c>
      <c r="C53" s="211">
        <f>INDEX(calculation2!J:J,MATCH('graph data'!$A53,calculation2!$A:$A,0))</f>
        <v>-1.6373399596246729E-2</v>
      </c>
      <c r="D53" s="211">
        <f>INDEX(calculation2!N:N,MATCH('graph data'!$A53,calculation2!$A:$A,0))</f>
        <v>4.1834394366424554E-4</v>
      </c>
      <c r="E53" s="211">
        <f>INDEX(calculation2!R:R,MATCH('graph data'!$A53,calculation2!$A:$A,0))</f>
        <v>1.0556086353724625E-3</v>
      </c>
      <c r="F53" s="211">
        <f>INDEX(calculation2!V:V,MATCH('graph data'!$A53,calculation2!$A:$A,0))</f>
        <v>-6.8219041470252151E-5</v>
      </c>
      <c r="G53" s="211">
        <f>INDEX(calculation2!Z:Z,MATCH('graph data'!$A53,calculation2!$A:$A,0))</f>
        <v>-1.4838986624423622E-3</v>
      </c>
      <c r="H53" s="211">
        <f>INDEX(calculation2!AD:AD,MATCH('graph data'!$A53,calculation2!$A:$A,0))</f>
        <v>1.9582886988624981E-3</v>
      </c>
      <c r="I53" s="211">
        <f>INDEX(calculation2!AH:AH,MATCH('graph data'!$A53,calculation2!$A:$A,0))</f>
        <v>-1.5362920810323422E-3</v>
      </c>
      <c r="J53" s="211">
        <f>INDEX(calculation2!AL:AL,MATCH('graph data'!$A53,calculation2!$A:$A,0))</f>
        <v>2.3159750865106021E-3</v>
      </c>
      <c r="K53" s="211">
        <f>INDEX(calculation2!AP:AP,MATCH('graph data'!$A53,calculation2!$A:$A,0))</f>
        <v>-6.3501540774413279E-4</v>
      </c>
      <c r="L53" s="211">
        <f>INDEX(calculation2!AQ:AQ,MATCH('graph data'!$A53,calculation2!$A:$A,0))</f>
        <v>3.1183662986677962E-4</v>
      </c>
      <c r="M53" s="211">
        <f t="shared" si="4"/>
        <v>-1.4036771794659231E-2</v>
      </c>
      <c r="N53" s="211">
        <f>INDEX(calculation2!F:F,MATCH('graph data'!$A53,calculation2!$A:$A,0))</f>
        <v>1.0123726089866336E-2</v>
      </c>
      <c r="O53" s="211">
        <f>INDEX(calculation2!AT:AT,MATCH('graph data'!$A53,calculation2!$A:$A,0))</f>
        <v>-3.9130457047928946E-3</v>
      </c>
      <c r="P53" s="212">
        <f t="shared" si="5"/>
        <v>-1.4036771794659231E-2</v>
      </c>
      <c r="Q53" s="94"/>
      <c r="R53" s="94"/>
      <c r="S53" s="94"/>
      <c r="T53" s="94"/>
      <c r="U53" s="94"/>
      <c r="V53" s="94"/>
      <c r="W53" s="94"/>
      <c r="X53" s="94"/>
    </row>
    <row r="54" spans="1:24" x14ac:dyDescent="0.2">
      <c r="A54" s="350" t="s">
        <v>138</v>
      </c>
      <c r="B54" s="348" t="s">
        <v>139</v>
      </c>
      <c r="C54" s="449">
        <f>INDEX(calculation2!J:J,MATCH('graph data'!$A54,calculation2!$A:$A,0))</f>
        <v>-1.6137685058072893E-2</v>
      </c>
      <c r="D54" s="449">
        <f>INDEX(calculation2!N:N,MATCH('graph data'!$A54,calculation2!$A:$A,0))</f>
        <v>9.4770131168309124E-4</v>
      </c>
      <c r="E54" s="449">
        <f>INDEX(calculation2!R:R,MATCH('graph data'!$A54,calculation2!$A:$A,0))</f>
        <v>4.4249686250352749E-4</v>
      </c>
      <c r="F54" s="449">
        <f>INDEX(calculation2!V:V,MATCH('graph data'!$A54,calculation2!$A:$A,0))</f>
        <v>-6.7232660770133457E-5</v>
      </c>
      <c r="G54" s="449">
        <f>INDEX(calculation2!Z:Z,MATCH('graph data'!$A54,calculation2!$A:$A,0))</f>
        <v>5.400373674924297E-3</v>
      </c>
      <c r="H54" s="449">
        <f>INDEX(calculation2!AD:AD,MATCH('graph data'!$A54,calculation2!$A:$A,0))</f>
        <v>5.994949817239581E-4</v>
      </c>
      <c r="I54" s="449">
        <f>INDEX(calculation2!AH:AH,MATCH('graph data'!$A54,calculation2!$A:$A,0))</f>
        <v>1.2125312663870957E-3</v>
      </c>
      <c r="J54" s="449">
        <f>INDEX(calculation2!AL:AL,MATCH('graph data'!$A54,calculation2!$A:$A,0))</f>
        <v>1.0215984955700419E-3</v>
      </c>
      <c r="K54" s="449">
        <f>INDEX(calculation2!AP:AP,MATCH('graph data'!$A54,calculation2!$A:$A,0))</f>
        <v>4.0671889509513726E-5</v>
      </c>
      <c r="L54" s="449">
        <f>INDEX(calculation2!AQ:AQ,MATCH('graph data'!$A54,calculation2!$A:$A,0))</f>
        <v>1.9708204984417721E-3</v>
      </c>
      <c r="M54" s="449">
        <f t="shared" si="4"/>
        <v>-4.5692287380997287E-3</v>
      </c>
      <c r="N54" s="449">
        <f>INDEX(calculation2!F:F,MATCH('graph data'!$A54,calculation2!$A:$A,0))</f>
        <v>-4.4182049363731268E-3</v>
      </c>
      <c r="O54" s="449">
        <f>INDEX(calculation2!AT:AT,MATCH('graph data'!$A54,calculation2!$A:$A,0))</f>
        <v>-8.9874336744728556E-3</v>
      </c>
      <c r="P54" s="450">
        <f t="shared" si="5"/>
        <v>-4.5692287380997287E-3</v>
      </c>
      <c r="Q54" s="94"/>
      <c r="R54" s="94"/>
      <c r="S54" s="94"/>
      <c r="T54" s="94"/>
      <c r="U54" s="94"/>
      <c r="V54" s="94"/>
      <c r="W54" s="94"/>
      <c r="X54" s="94"/>
    </row>
    <row r="55" spans="1:24" x14ac:dyDescent="0.2">
      <c r="A55" s="347" t="s">
        <v>143</v>
      </c>
      <c r="B55" s="344" t="s">
        <v>144</v>
      </c>
      <c r="C55" s="211">
        <f>INDEX(calculation2!J:J,MATCH('graph data'!$A55,calculation2!$A:$A,0))</f>
        <v>-1.687846075410282E-2</v>
      </c>
      <c r="D55" s="211">
        <f>INDEX(calculation2!N:N,MATCH('graph data'!$A55,calculation2!$A:$A,0))</f>
        <v>-8.8640875271739361E-4</v>
      </c>
      <c r="E55" s="211">
        <f>INDEX(calculation2!R:R,MATCH('graph data'!$A55,calculation2!$A:$A,0))</f>
        <v>-7.7383856190649247E-4</v>
      </c>
      <c r="F55" s="211">
        <f>INDEX(calculation2!V:V,MATCH('graph data'!$A55,calculation2!$A:$A,0))</f>
        <v>-7.0105401666298306E-5</v>
      </c>
      <c r="G55" s="211">
        <f>INDEX(calculation2!Z:Z,MATCH('graph data'!$A55,calculation2!$A:$A,0))</f>
        <v>-2.067890765938607E-3</v>
      </c>
      <c r="H55" s="211">
        <f>INDEX(calculation2!AD:AD,MATCH('graph data'!$A55,calculation2!$A:$A,0))</f>
        <v>-6.5076791495921604E-4</v>
      </c>
      <c r="I55" s="211">
        <f>INDEX(calculation2!AH:AH,MATCH('graph data'!$A55,calculation2!$A:$A,0))</f>
        <v>4.7716758690241612E-4</v>
      </c>
      <c r="J55" s="211">
        <f>INDEX(calculation2!AL:AL,MATCH('graph data'!$A55,calculation2!$A:$A,0))</f>
        <v>-1.9515024256766544E-4</v>
      </c>
      <c r="K55" s="211">
        <f>INDEX(calculation2!AP:AP,MATCH('graph data'!$A55,calculation2!$A:$A,0))</f>
        <v>-8.1614742231117532E-5</v>
      </c>
      <c r="L55" s="211">
        <f>INDEX(calculation2!AQ:AQ,MATCH('graph data'!$A55,calculation2!$A:$A,0))</f>
        <v>1.4015504973154957E-3</v>
      </c>
      <c r="M55" s="211">
        <f t="shared" si="4"/>
        <v>-1.9725519051871698E-2</v>
      </c>
      <c r="N55" s="211">
        <f>INDEX(calculation2!F:F,MATCH('graph data'!$A55,calculation2!$A:$A,0))</f>
        <v>4.1282451294012423E-2</v>
      </c>
      <c r="O55" s="211">
        <f>INDEX(calculation2!AT:AT,MATCH('graph data'!$A55,calculation2!$A:$A,0))</f>
        <v>2.1556932242140725E-2</v>
      </c>
      <c r="P55" s="212">
        <f t="shared" si="5"/>
        <v>-1.9725519051871698E-2</v>
      </c>
      <c r="Q55" s="94"/>
      <c r="R55" s="94"/>
      <c r="S55" s="94"/>
      <c r="T55" s="94"/>
      <c r="U55" s="94"/>
      <c r="V55" s="94"/>
      <c r="W55" s="94"/>
      <c r="X55" s="94"/>
    </row>
    <row r="56" spans="1:24" x14ac:dyDescent="0.2">
      <c r="A56" s="347" t="s">
        <v>150</v>
      </c>
      <c r="B56" s="344" t="s">
        <v>151</v>
      </c>
      <c r="C56" s="211">
        <f>INDEX(calculation2!J:J,MATCH('graph data'!$A56,calculation2!$A:$A,0))</f>
        <v>-1.6400932019440595E-2</v>
      </c>
      <c r="D56" s="211">
        <f>INDEX(calculation2!N:N,MATCH('graph data'!$A56,calculation2!$A:$A,0))</f>
        <v>2.106635684061553E-4</v>
      </c>
      <c r="E56" s="211">
        <f>INDEX(calculation2!R:R,MATCH('graph data'!$A56,calculation2!$A:$A,0))</f>
        <v>1.5100574217419283E-4</v>
      </c>
      <c r="F56" s="211">
        <f>INDEX(calculation2!V:V,MATCH('graph data'!$A56,calculation2!$A:$A,0))</f>
        <v>-6.8257341181321429E-5</v>
      </c>
      <c r="G56" s="211">
        <f>INDEX(calculation2!Z:Z,MATCH('graph data'!$A56,calculation2!$A:$A,0))</f>
        <v>-1.8516736712224091E-3</v>
      </c>
      <c r="H56" s="211">
        <f>INDEX(calculation2!AD:AD,MATCH('graph data'!$A56,calculation2!$A:$A,0))</f>
        <v>-2.6109016542162911E-3</v>
      </c>
      <c r="I56" s="211">
        <f>INDEX(calculation2!AH:AH,MATCH('graph data'!$A56,calculation2!$A:$A,0))</f>
        <v>4.6297689548834287E-3</v>
      </c>
      <c r="J56" s="211">
        <f>INDEX(calculation2!AL:AL,MATCH('graph data'!$A56,calculation2!$A:$A,0))</f>
        <v>1.2780570369348432E-3</v>
      </c>
      <c r="K56" s="211">
        <f>INDEX(calculation2!AP:AP,MATCH('graph data'!$A56,calculation2!$A:$A,0))</f>
        <v>7.10794583305141E-5</v>
      </c>
      <c r="L56" s="211">
        <f>INDEX(calculation2!AQ:AQ,MATCH('graph data'!$A56,calculation2!$A:$A,0))</f>
        <v>2.0043941089773476E-3</v>
      </c>
      <c r="M56" s="211">
        <f t="shared" si="4"/>
        <v>-1.2586795816354135E-2</v>
      </c>
      <c r="N56" s="211">
        <f>INDEX(calculation2!F:F,MATCH('graph data'!$A56,calculation2!$A:$A,0))</f>
        <v>1.1822283175796588E-2</v>
      </c>
      <c r="O56" s="211">
        <f>INDEX(calculation2!AT:AT,MATCH('graph data'!$A56,calculation2!$A:$A,0))</f>
        <v>-7.6451264055754642E-4</v>
      </c>
      <c r="P56" s="212">
        <f t="shared" si="5"/>
        <v>-1.2586795816354135E-2</v>
      </c>
      <c r="Q56" s="94"/>
      <c r="R56" s="94"/>
      <c r="S56" s="94"/>
      <c r="T56" s="94"/>
      <c r="U56" s="94"/>
      <c r="V56" s="94"/>
      <c r="W56" s="94"/>
      <c r="X56" s="94"/>
    </row>
    <row r="57" spans="1:24" x14ac:dyDescent="0.2">
      <c r="A57" s="350" t="s">
        <v>154</v>
      </c>
      <c r="B57" s="348" t="s">
        <v>155</v>
      </c>
      <c r="C57" s="449">
        <f>INDEX(calculation2!J:J,MATCH('graph data'!$A57,calculation2!$A:$A,0))</f>
        <v>-1.6916661238603359E-2</v>
      </c>
      <c r="D57" s="449">
        <f>INDEX(calculation2!N:N,MATCH('graph data'!$A57,calculation2!$A:$A,0))</f>
        <v>-8.3963473671078148E-4</v>
      </c>
      <c r="E57" s="449">
        <f>INDEX(calculation2!R:R,MATCH('graph data'!$A57,calculation2!$A:$A,0))</f>
        <v>-1.2765311731615103E-3</v>
      </c>
      <c r="F57" s="449">
        <f>INDEX(calculation2!V:V,MATCH('graph data'!$A57,calculation2!$A:$A,0))</f>
        <v>-7.0233074987324784E-5</v>
      </c>
      <c r="G57" s="449">
        <f>INDEX(calculation2!Z:Z,MATCH('graph data'!$A57,calculation2!$A:$A,0))</f>
        <v>-2.3244522953254076E-3</v>
      </c>
      <c r="H57" s="449">
        <f>INDEX(calculation2!AD:AD,MATCH('graph data'!$A57,calculation2!$A:$A,0))</f>
        <v>-2.5614886676561532E-4</v>
      </c>
      <c r="I57" s="449">
        <f>INDEX(calculation2!AH:AH,MATCH('graph data'!$A57,calculation2!$A:$A,0))</f>
        <v>-9.0692032758976637E-4</v>
      </c>
      <c r="J57" s="449">
        <f>INDEX(calculation2!AL:AL,MATCH('graph data'!$A57,calculation2!$A:$A,0))</f>
        <v>-3.8350606634958151E-3</v>
      </c>
      <c r="K57" s="449">
        <f>INDEX(calculation2!AP:AP,MATCH('graph data'!$A57,calculation2!$A:$A,0))</f>
        <v>-2.8893207233160467E-4</v>
      </c>
      <c r="L57" s="449">
        <f>INDEX(calculation2!AQ:AQ,MATCH('graph data'!$A57,calculation2!$A:$A,0))</f>
        <v>2.8263443669078736E-3</v>
      </c>
      <c r="M57" s="449">
        <f t="shared" si="4"/>
        <v>-2.3888230082063311E-2</v>
      </c>
      <c r="N57" s="449">
        <f>INDEX(calculation2!F:F,MATCH('graph data'!$A57,calculation2!$A:$A,0))</f>
        <v>4.3639152815589277E-2</v>
      </c>
      <c r="O57" s="449">
        <f>INDEX(calculation2!AT:AT,MATCH('graph data'!$A57,calculation2!$A:$A,0))</f>
        <v>1.9750922733525966E-2</v>
      </c>
      <c r="P57" s="450">
        <f t="shared" si="5"/>
        <v>-2.3888230082063311E-2</v>
      </c>
      <c r="Q57" s="94"/>
      <c r="R57" s="94"/>
      <c r="S57" s="94"/>
      <c r="T57" s="94"/>
      <c r="U57" s="94"/>
      <c r="V57" s="94"/>
      <c r="W57" s="94"/>
      <c r="X57" s="94"/>
    </row>
    <row r="58" spans="1:24" x14ac:dyDescent="0.2">
      <c r="A58" s="347" t="s">
        <v>132</v>
      </c>
      <c r="B58" s="344" t="s">
        <v>133</v>
      </c>
      <c r="C58" s="211">
        <f>INDEX(calculation2!J:J,MATCH('graph data'!$A58,calculation2!$A:$A,0))</f>
        <v>-1.5492168032777087E-2</v>
      </c>
      <c r="D58" s="211">
        <f>INDEX(calculation2!N:N,MATCH('graph data'!$A58,calculation2!$A:$A,0))</f>
        <v>2.7595173440171372E-3</v>
      </c>
      <c r="E58" s="211">
        <f>INDEX(calculation2!R:R,MATCH('graph data'!$A58,calculation2!$A:$A,0))</f>
        <v>1.9113851635751411E-3</v>
      </c>
      <c r="F58" s="211">
        <f>INDEX(calculation2!V:V,MATCH('graph data'!$A58,calculation2!$A:$A,0))</f>
        <v>2.4995812133394857E-3</v>
      </c>
      <c r="G58" s="211">
        <f>INDEX(calculation2!Z:Z,MATCH('graph data'!$A58,calculation2!$A:$A,0))</f>
        <v>1.0219195425754224E-2</v>
      </c>
      <c r="H58" s="211">
        <f>INDEX(calculation2!AD:AD,MATCH('graph data'!$A58,calculation2!$A:$A,0))</f>
        <v>-2.3232106052211154E-3</v>
      </c>
      <c r="I58" s="211">
        <f>INDEX(calculation2!AH:AH,MATCH('graph data'!$A58,calculation2!$A:$A,0))</f>
        <v>3.0530705942946046E-3</v>
      </c>
      <c r="J58" s="211">
        <f>INDEX(calculation2!AL:AL,MATCH('graph data'!$A58,calculation2!$A:$A,0))</f>
        <v>7.4345380928375615E-4</v>
      </c>
      <c r="K58" s="211">
        <f>INDEX(calculation2!AP:AP,MATCH('graph data'!$A58,calculation2!$A:$A,0))</f>
        <v>2.168842309423491E-4</v>
      </c>
      <c r="L58" s="211">
        <f>INDEX(calculation2!AQ:AQ,MATCH('graph data'!$A58,calculation2!$A:$A,0))</f>
        <v>1.7621218385104331E-3</v>
      </c>
      <c r="M58" s="211">
        <f t="shared" si="4"/>
        <v>5.3498309817189282E-3</v>
      </c>
      <c r="N58" s="211">
        <f>INDEX(calculation2!F:F,MATCH('graph data'!$A58,calculation2!$A:$A,0))</f>
        <v>-4.4242070408737733E-2</v>
      </c>
      <c r="O58" s="211">
        <f>INDEX(calculation2!AT:AT,MATCH('graph data'!$A58,calculation2!$A:$A,0))</f>
        <v>-3.8892239427018804E-2</v>
      </c>
      <c r="P58" s="212">
        <f t="shared" si="5"/>
        <v>5.3498309817189282E-3</v>
      </c>
      <c r="Q58" s="94"/>
      <c r="R58" s="94"/>
      <c r="S58" s="94"/>
      <c r="T58" s="94"/>
      <c r="U58" s="94"/>
      <c r="V58" s="94"/>
      <c r="W58" s="94"/>
      <c r="X58" s="94"/>
    </row>
    <row r="59" spans="1:24" x14ac:dyDescent="0.2">
      <c r="A59" s="347" t="s">
        <v>136</v>
      </c>
      <c r="B59" s="344" t="s">
        <v>137</v>
      </c>
      <c r="C59" s="211">
        <f>INDEX(calculation2!J:J,MATCH('graph data'!$A59,calculation2!$A:$A,0))</f>
        <v>-1.6180556263665324E-2</v>
      </c>
      <c r="D59" s="211">
        <f>INDEX(calculation2!N:N,MATCH('graph data'!$A59,calculation2!$A:$A,0))</f>
        <v>8.6355967405138401E-4</v>
      </c>
      <c r="E59" s="211">
        <f>INDEX(calculation2!R:R,MATCH('graph data'!$A59,calculation2!$A:$A,0))</f>
        <v>1.1728480491161042E-3</v>
      </c>
      <c r="F59" s="211">
        <f>INDEX(calculation2!V:V,MATCH('graph data'!$A59,calculation2!$A:$A,0))</f>
        <v>-6.7455312538378109E-5</v>
      </c>
      <c r="G59" s="211">
        <f>INDEX(calculation2!Z:Z,MATCH('graph data'!$A59,calculation2!$A:$A,0))</f>
        <v>-1.6631819017864924E-3</v>
      </c>
      <c r="H59" s="211">
        <f>INDEX(calculation2!AD:AD,MATCH('graph data'!$A59,calculation2!$A:$A,0))</f>
        <v>-8.8908820019151236E-4</v>
      </c>
      <c r="I59" s="211">
        <f>INDEX(calculation2!AH:AH,MATCH('graph data'!$A59,calculation2!$A:$A,0))</f>
        <v>-2.066811100769117E-3</v>
      </c>
      <c r="J59" s="211">
        <f>INDEX(calculation2!AL:AL,MATCH('graph data'!$A59,calculation2!$A:$A,0))</f>
        <v>2.1507318018411103E-3</v>
      </c>
      <c r="K59" s="211">
        <f>INDEX(calculation2!AP:AP,MATCH('graph data'!$A59,calculation2!$A:$A,0))</f>
        <v>4.6788521532858951E-4</v>
      </c>
      <c r="L59" s="211">
        <f>INDEX(calculation2!AQ:AQ,MATCH('graph data'!$A59,calculation2!$A:$A,0))</f>
        <v>4.4513461437815094E-3</v>
      </c>
      <c r="M59" s="211">
        <f t="shared" si="4"/>
        <v>-1.1760721894832127E-2</v>
      </c>
      <c r="N59" s="211">
        <f>INDEX(calculation2!F:F,MATCH('graph data'!$A59,calculation2!$A:$A,0))</f>
        <v>-1.7733527368987145E-3</v>
      </c>
      <c r="O59" s="211">
        <f>INDEX(calculation2!AT:AT,MATCH('graph data'!$A59,calculation2!$A:$A,0))</f>
        <v>-1.3534074631730841E-2</v>
      </c>
      <c r="P59" s="212">
        <f t="shared" si="5"/>
        <v>-1.1760721894832127E-2</v>
      </c>
      <c r="Q59" s="94"/>
      <c r="R59" s="94"/>
      <c r="S59" s="94"/>
      <c r="T59" s="94"/>
      <c r="U59" s="94"/>
      <c r="V59" s="94"/>
      <c r="W59" s="94"/>
      <c r="X59" s="94"/>
    </row>
    <row r="60" spans="1:24" x14ac:dyDescent="0.2">
      <c r="A60" s="347" t="s">
        <v>161</v>
      </c>
      <c r="B60" s="344" t="s">
        <v>162</v>
      </c>
      <c r="C60" s="211">
        <f>INDEX(calculation2!J:J,MATCH('graph data'!$A60,calculation2!$A:$A,0))</f>
        <v>-1.6175284783340627E-2</v>
      </c>
      <c r="D60" s="211">
        <f>INDEX(calculation2!N:N,MATCH('graph data'!$A60,calculation2!$A:$A,0))</f>
        <v>1.0574262821486657E-3</v>
      </c>
      <c r="E60" s="211">
        <f>INDEX(calculation2!R:R,MATCH('graph data'!$A60,calculation2!$A:$A,0))</f>
        <v>-6.1282839311338488E-4</v>
      </c>
      <c r="F60" s="211">
        <f>INDEX(calculation2!V:V,MATCH('graph data'!$A60,calculation2!$A:$A,0))</f>
        <v>-6.7324268844703994E-5</v>
      </c>
      <c r="G60" s="211">
        <f>INDEX(calculation2!Z:Z,MATCH('graph data'!$A60,calculation2!$A:$A,0))</f>
        <v>5.0316299969396239E-3</v>
      </c>
      <c r="H60" s="211">
        <f>INDEX(calculation2!AD:AD,MATCH('graph data'!$A60,calculation2!$A:$A,0))</f>
        <v>-4.2950996706088151E-3</v>
      </c>
      <c r="I60" s="211">
        <f>INDEX(calculation2!AH:AH,MATCH('graph data'!$A60,calculation2!$A:$A,0))</f>
        <v>2.1284293849144209E-4</v>
      </c>
      <c r="J60" s="211">
        <f>INDEX(calculation2!AL:AL,MATCH('graph data'!$A60,calculation2!$A:$A,0))</f>
        <v>2.6212843736106439E-4</v>
      </c>
      <c r="K60" s="211">
        <f>INDEX(calculation2!AP:AP,MATCH('graph data'!$A60,calculation2!$A:$A,0))</f>
        <v>2.6173861373257612E-4</v>
      </c>
      <c r="L60" s="211">
        <f>INDEX(calculation2!AQ:AQ,MATCH('graph data'!$A60,calculation2!$A:$A,0))</f>
        <v>3.7381753115531824E-3</v>
      </c>
      <c r="M60" s="211">
        <f t="shared" si="4"/>
        <v>-1.0586595535680976E-2</v>
      </c>
      <c r="N60" s="211">
        <f>INDEX(calculation2!F:F,MATCH('graph data'!$A60,calculation2!$A:$A,0))</f>
        <v>-2.0985660388904703E-3</v>
      </c>
      <c r="O60" s="211">
        <f>INDEX(calculation2!AT:AT,MATCH('graph data'!$A60,calculation2!$A:$A,0))</f>
        <v>-1.2685161574571446E-2</v>
      </c>
      <c r="P60" s="212">
        <f t="shared" si="5"/>
        <v>-1.0586595535680976E-2</v>
      </c>
      <c r="Q60" s="94"/>
      <c r="R60" s="94"/>
      <c r="S60" s="94"/>
      <c r="T60" s="94"/>
      <c r="U60" s="94"/>
      <c r="V60" s="94"/>
      <c r="W60" s="94"/>
      <c r="X60" s="94"/>
    </row>
    <row r="61" spans="1:24" x14ac:dyDescent="0.2">
      <c r="A61" s="347" t="s">
        <v>163</v>
      </c>
      <c r="B61" s="344" t="s">
        <v>164</v>
      </c>
      <c r="C61" s="211">
        <f>INDEX(calculation2!J:J,MATCH('graph data'!$A61,calculation2!$A:$A,0))</f>
        <v>-1.6393886910087696E-2</v>
      </c>
      <c r="D61" s="211">
        <f>INDEX(calculation2!N:N,MATCH('graph data'!$A61,calculation2!$A:$A,0))</f>
        <v>4.6014935927551903E-4</v>
      </c>
      <c r="E61" s="211">
        <f>INDEX(calculation2!R:R,MATCH('graph data'!$A61,calculation2!$A:$A,0))</f>
        <v>-7.6978381812209395E-4</v>
      </c>
      <c r="F61" s="211">
        <f>INDEX(calculation2!V:V,MATCH('graph data'!$A61,calculation2!$A:$A,0))</f>
        <v>-6.8182016062401374E-5</v>
      </c>
      <c r="G61" s="211">
        <f>INDEX(calculation2!Z:Z,MATCH('graph data'!$A61,calculation2!$A:$A,0))</f>
        <v>-1.8051769515987637E-3</v>
      </c>
      <c r="H61" s="211">
        <f>INDEX(calculation2!AD:AD,MATCH('graph data'!$A61,calculation2!$A:$A,0))</f>
        <v>4.8781314463242076E-4</v>
      </c>
      <c r="I61" s="211">
        <f>INDEX(calculation2!AH:AH,MATCH('graph data'!$A61,calculation2!$A:$A,0))</f>
        <v>-4.3205458192985269E-4</v>
      </c>
      <c r="J61" s="211">
        <f>INDEX(calculation2!AL:AL,MATCH('graph data'!$A61,calculation2!$A:$A,0))</f>
        <v>-7.927025893170736E-4</v>
      </c>
      <c r="K61" s="211">
        <f>INDEX(calculation2!AP:AP,MATCH('graph data'!$A61,calculation2!$A:$A,0))</f>
        <v>3.8300253426215569E-5</v>
      </c>
      <c r="L61" s="211">
        <f>INDEX(calculation2!AQ:AQ,MATCH('graph data'!$A61,calculation2!$A:$A,0))</f>
        <v>9.5652518197175684E-4</v>
      </c>
      <c r="M61" s="211">
        <f t="shared" si="4"/>
        <v>-1.8318998927811969E-2</v>
      </c>
      <c r="N61" s="211">
        <f>INDEX(calculation2!F:F,MATCH('graph data'!$A61,calculation2!$A:$A,0))</f>
        <v>1.1387649423130863E-2</v>
      </c>
      <c r="O61" s="211">
        <f>INDEX(calculation2!AT:AT,MATCH('graph data'!$A61,calculation2!$A:$A,0))</f>
        <v>-6.9313495046811058E-3</v>
      </c>
      <c r="P61" s="212">
        <f t="shared" si="5"/>
        <v>-1.8318998927811969E-2</v>
      </c>
      <c r="Q61" s="94"/>
      <c r="R61" s="94"/>
      <c r="S61" s="94"/>
      <c r="T61" s="94"/>
      <c r="U61" s="94"/>
      <c r="V61" s="94"/>
      <c r="W61" s="94"/>
      <c r="X61" s="94"/>
    </row>
    <row r="62" spans="1:24" x14ac:dyDescent="0.2">
      <c r="A62" s="347" t="s">
        <v>169</v>
      </c>
      <c r="B62" s="344" t="s">
        <v>170</v>
      </c>
      <c r="C62" s="211">
        <f>INDEX(calculation2!J:J,MATCH('graph data'!$A62,calculation2!$A:$A,0))</f>
        <v>-1.6771938998248137E-2</v>
      </c>
      <c r="D62" s="211">
        <f>INDEX(calculation2!N:N,MATCH('graph data'!$A62,calculation2!$A:$A,0))</f>
        <v>-2.571273803864127E-4</v>
      </c>
      <c r="E62" s="211">
        <f>INDEX(calculation2!R:R,MATCH('graph data'!$A62,calculation2!$A:$A,0))</f>
        <v>-1.5958706110190679E-3</v>
      </c>
      <c r="F62" s="211">
        <f>INDEX(calculation2!V:V,MATCH('graph data'!$A62,calculation2!$A:$A,0))</f>
        <v>-6.9649028447527073E-5</v>
      </c>
      <c r="G62" s="211">
        <f>INDEX(calculation2!Z:Z,MATCH('graph data'!$A62,calculation2!$A:$A,0))</f>
        <v>-2.4257894548032066E-3</v>
      </c>
      <c r="H62" s="211">
        <f>INDEX(calculation2!AD:AD,MATCH('graph data'!$A62,calculation2!$A:$A,0))</f>
        <v>2.9130697395880478E-3</v>
      </c>
      <c r="I62" s="211">
        <f>INDEX(calculation2!AH:AH,MATCH('graph data'!$A62,calculation2!$A:$A,0))</f>
        <v>-1.1156449279507541E-2</v>
      </c>
      <c r="J62" s="211">
        <f>INDEX(calculation2!AL:AL,MATCH('graph data'!$A62,calculation2!$A:$A,0))</f>
        <v>-1.1016600543656274E-4</v>
      </c>
      <c r="K62" s="211">
        <f>INDEX(calculation2!AP:AP,MATCH('graph data'!$A62,calculation2!$A:$A,0))</f>
        <v>3.8682628543318387E-4</v>
      </c>
      <c r="L62" s="211">
        <f>INDEX(calculation2!AQ:AQ,MATCH('graph data'!$A62,calculation2!$A:$A,0))</f>
        <v>1.3006401011601554E-3</v>
      </c>
      <c r="M62" s="211">
        <f t="shared" si="4"/>
        <v>-2.7786454631667068E-2</v>
      </c>
      <c r="N62" s="211">
        <f>INDEX(calculation2!F:F,MATCH('graph data'!$A62,calculation2!$A:$A,0))</f>
        <v>3.4710807311275405E-2</v>
      </c>
      <c r="O62" s="211">
        <f>INDEX(calculation2!AT:AT,MATCH('graph data'!$A62,calculation2!$A:$A,0))</f>
        <v>6.9243526796083366E-3</v>
      </c>
      <c r="P62" s="212">
        <f t="shared" si="5"/>
        <v>-2.7786454631667068E-2</v>
      </c>
      <c r="Q62" s="94"/>
      <c r="R62" s="94"/>
      <c r="S62" s="94"/>
      <c r="T62" s="94"/>
      <c r="U62" s="94"/>
      <c r="V62" s="94"/>
      <c r="W62" s="94"/>
      <c r="X62" s="94"/>
    </row>
    <row r="63" spans="1:24" x14ac:dyDescent="0.2">
      <c r="A63" s="347" t="s">
        <v>173</v>
      </c>
      <c r="B63" s="344" t="s">
        <v>174</v>
      </c>
      <c r="C63" s="211">
        <f>INDEX(calculation2!J:J,MATCH('graph data'!$A63,calculation2!$A:$A,0))</f>
        <v>-1.6263788860487627E-2</v>
      </c>
      <c r="D63" s="211">
        <f>INDEX(calculation2!N:N,MATCH('graph data'!$A63,calculation2!$A:$A,0))</f>
        <v>6.979214151628943E-4</v>
      </c>
      <c r="E63" s="211">
        <f>INDEX(calculation2!R:R,MATCH('graph data'!$A63,calculation2!$A:$A,0))</f>
        <v>1.0264427811912391E-4</v>
      </c>
      <c r="F63" s="211">
        <f>INDEX(calculation2!V:V,MATCH('graph data'!$A63,calculation2!$A:$A,0))</f>
        <v>-6.7716871333223239E-5</v>
      </c>
      <c r="G63" s="211">
        <f>INDEX(calculation2!Z:Z,MATCH('graph data'!$A63,calculation2!$A:$A,0))</f>
        <v>-1.8836423206508579E-3</v>
      </c>
      <c r="H63" s="211">
        <f>INDEX(calculation2!AD:AD,MATCH('graph data'!$A63,calculation2!$A:$A,0))</f>
        <v>1.7862920508930902E-3</v>
      </c>
      <c r="I63" s="211">
        <f>INDEX(calculation2!AH:AH,MATCH('graph data'!$A63,calculation2!$A:$A,0))</f>
        <v>9.3297916621637444E-4</v>
      </c>
      <c r="J63" s="211">
        <f>INDEX(calculation2!AL:AL,MATCH('graph data'!$A63,calculation2!$A:$A,0))</f>
        <v>8.2414952324572077E-4</v>
      </c>
      <c r="K63" s="211">
        <f>INDEX(calculation2!AP:AP,MATCH('graph data'!$A63,calculation2!$A:$A,0))</f>
        <v>-3.0311403056537678E-4</v>
      </c>
      <c r="L63" s="211">
        <f>INDEX(calculation2!AQ:AQ,MATCH('graph data'!$A63,calculation2!$A:$A,0))</f>
        <v>-4.4325607605266715E-4</v>
      </c>
      <c r="M63" s="211">
        <f t="shared" si="4"/>
        <v>-1.4617531725452548E-2</v>
      </c>
      <c r="N63" s="211">
        <f>INDEX(calculation2!F:F,MATCH('graph data'!$A63,calculation2!$A:$A,0))</f>
        <v>3.3615137482285729E-3</v>
      </c>
      <c r="O63" s="211">
        <f>INDEX(calculation2!AT:AT,MATCH('graph data'!$A63,calculation2!$A:$A,0))</f>
        <v>-1.1256017977223975E-2</v>
      </c>
      <c r="P63" s="212">
        <f t="shared" si="5"/>
        <v>-1.4617531725452548E-2</v>
      </c>
      <c r="Q63" s="94"/>
      <c r="R63" s="94"/>
      <c r="S63" s="94"/>
      <c r="T63" s="94"/>
      <c r="U63" s="94"/>
      <c r="V63" s="94"/>
      <c r="W63" s="94"/>
      <c r="X63" s="94"/>
    </row>
    <row r="64" spans="1:24" x14ac:dyDescent="0.2">
      <c r="A64" s="347" t="s">
        <v>177</v>
      </c>
      <c r="B64" s="344" t="s">
        <v>178</v>
      </c>
      <c r="C64" s="211">
        <f>INDEX(calculation2!J:J,MATCH('graph data'!$A64,calculation2!$A:$A,0))</f>
        <v>-1.6871059413045675E-2</v>
      </c>
      <c r="D64" s="211">
        <f>INDEX(calculation2!N:N,MATCH('graph data'!$A64,calculation2!$A:$A,0))</f>
        <v>-4.1509456440480541E-4</v>
      </c>
      <c r="E64" s="211">
        <f>INDEX(calculation2!R:R,MATCH('graph data'!$A64,calculation2!$A:$A,0))</f>
        <v>-1.2213924538859722E-3</v>
      </c>
      <c r="F64" s="211">
        <f>INDEX(calculation2!V:V,MATCH('graph data'!$A64,calculation2!$A:$A,0))</f>
        <v>-7.0076238661842538E-5</v>
      </c>
      <c r="G64" s="211">
        <f>INDEX(calculation2!Z:Z,MATCH('graph data'!$A64,calculation2!$A:$A,0))</f>
        <v>-2.6223955225916917E-3</v>
      </c>
      <c r="H64" s="211">
        <f>INDEX(calculation2!AD:AD,MATCH('graph data'!$A64,calculation2!$A:$A,0))</f>
        <v>2.5673011992335404E-3</v>
      </c>
      <c r="I64" s="211">
        <f>INDEX(calculation2!AH:AH,MATCH('graph data'!$A64,calculation2!$A:$A,0))</f>
        <v>-1.2360668720329704E-2</v>
      </c>
      <c r="J64" s="211">
        <f>INDEX(calculation2!AL:AL,MATCH('graph data'!$A64,calculation2!$A:$A,0))</f>
        <v>-9.7648136165062738E-4</v>
      </c>
      <c r="K64" s="211">
        <f>INDEX(calculation2!AP:AP,MATCH('graph data'!$A64,calculation2!$A:$A,0))</f>
        <v>-2.9118538059669241E-4</v>
      </c>
      <c r="L64" s="211">
        <f>INDEX(calculation2!AQ:AQ,MATCH('graph data'!$A64,calculation2!$A:$A,0))</f>
        <v>1.8737093370027047E-3</v>
      </c>
      <c r="M64" s="211">
        <f t="shared" si="4"/>
        <v>-3.0387343118930765E-2</v>
      </c>
      <c r="N64" s="211">
        <f>INDEX(calculation2!F:F,MATCH('graph data'!$A64,calculation2!$A:$A,0))</f>
        <v>4.0825840547846104E-2</v>
      </c>
      <c r="O64" s="211">
        <f>INDEX(calculation2!AT:AT,MATCH('graph data'!$A64,calculation2!$A:$A,0))</f>
        <v>1.0438497428915339E-2</v>
      </c>
      <c r="P64" s="212">
        <f t="shared" si="5"/>
        <v>-3.0387343118930765E-2</v>
      </c>
      <c r="Q64" s="94"/>
      <c r="R64" s="94"/>
      <c r="S64" s="94"/>
      <c r="T64" s="94"/>
      <c r="U64" s="94"/>
      <c r="V64" s="94"/>
      <c r="W64" s="94"/>
      <c r="X64" s="94"/>
    </row>
    <row r="65" spans="1:24" x14ac:dyDescent="0.2">
      <c r="A65" s="347" t="s">
        <v>179</v>
      </c>
      <c r="B65" s="344" t="s">
        <v>180</v>
      </c>
      <c r="C65" s="211">
        <f>INDEX(calculation2!J:J,MATCH('graph data'!$A65,calculation2!$A:$A,0))</f>
        <v>-1.6224342299457573E-2</v>
      </c>
      <c r="D65" s="211">
        <f>INDEX(calculation2!N:N,MATCH('graph data'!$A65,calculation2!$A:$A,0))</f>
        <v>8.6282658279457358E-4</v>
      </c>
      <c r="E65" s="211">
        <f>INDEX(calculation2!R:R,MATCH('graph data'!$A65,calculation2!$A:$A,0))</f>
        <v>-2.134497791850265E-5</v>
      </c>
      <c r="F65" s="211">
        <f>INDEX(calculation2!V:V,MATCH('graph data'!$A65,calculation2!$A:$A,0))</f>
        <v>-6.7555567038635189E-5</v>
      </c>
      <c r="G65" s="211">
        <f>INDEX(calculation2!Z:Z,MATCH('graph data'!$A65,calculation2!$A:$A,0))</f>
        <v>-2.2018718942482529E-3</v>
      </c>
      <c r="H65" s="211">
        <f>INDEX(calculation2!AD:AD,MATCH('graph data'!$A65,calculation2!$A:$A,0))</f>
        <v>-2.8615559728671913E-3</v>
      </c>
      <c r="I65" s="211">
        <f>INDEX(calculation2!AH:AH,MATCH('graph data'!$A65,calculation2!$A:$A,0))</f>
        <v>4.9601583901655033E-3</v>
      </c>
      <c r="J65" s="211">
        <f>INDEX(calculation2!AL:AL,MATCH('graph data'!$A65,calculation2!$A:$A,0))</f>
        <v>-1.0154232276533559E-3</v>
      </c>
      <c r="K65" s="211">
        <f>INDEX(calculation2!AP:AP,MATCH('graph data'!$A65,calculation2!$A:$A,0))</f>
        <v>-1.8713087999910893E-4</v>
      </c>
      <c r="L65" s="211">
        <f>INDEX(calculation2!AQ:AQ,MATCH('graph data'!$A65,calculation2!$A:$A,0))</f>
        <v>6.2604908907804013E-4</v>
      </c>
      <c r="M65" s="211">
        <f t="shared" si="4"/>
        <v>-1.6130190757144502E-2</v>
      </c>
      <c r="N65" s="211">
        <f>INDEX(calculation2!F:F,MATCH('graph data'!$A65,calculation2!$A:$A,0))</f>
        <v>9.2793805889757053E-4</v>
      </c>
      <c r="O65" s="211">
        <f>INDEX(calculation2!AT:AT,MATCH('graph data'!$A65,calculation2!$A:$A,0))</f>
        <v>-1.5202252698246932E-2</v>
      </c>
      <c r="P65" s="212">
        <f t="shared" si="5"/>
        <v>-1.6130190757144502E-2</v>
      </c>
      <c r="Q65" s="94"/>
      <c r="R65" s="94"/>
      <c r="S65" s="94"/>
      <c r="T65" s="94"/>
      <c r="U65" s="94"/>
      <c r="V65" s="94"/>
      <c r="W65" s="94"/>
      <c r="X65" s="94"/>
    </row>
    <row r="66" spans="1:24" x14ac:dyDescent="0.2">
      <c r="A66" s="347" t="s">
        <v>183</v>
      </c>
      <c r="B66" s="344" t="s">
        <v>184</v>
      </c>
      <c r="C66" s="211">
        <f>INDEX(calculation2!J:J,MATCH('graph data'!$A66,calculation2!$A:$A,0))</f>
        <v>-1.6110101261952225E-2</v>
      </c>
      <c r="D66" s="211">
        <f>INDEX(calculation2!N:N,MATCH('graph data'!$A66,calculation2!$A:$A,0))</f>
        <v>1.0910005761632924E-3</v>
      </c>
      <c r="E66" s="211">
        <f>INDEX(calculation2!R:R,MATCH('graph data'!$A66,calculation2!$A:$A,0))</f>
        <v>-1.9703739957055433E-4</v>
      </c>
      <c r="F66" s="211">
        <f>INDEX(calculation2!V:V,MATCH('graph data'!$A66,calculation2!$A:$A,0))</f>
        <v>-6.7083889196739577E-5</v>
      </c>
      <c r="G66" s="211">
        <f>INDEX(calculation2!Z:Z,MATCH('graph data'!$A66,calculation2!$A:$A,0))</f>
        <v>-1.8322045920312613E-3</v>
      </c>
      <c r="H66" s="211">
        <f>INDEX(calculation2!AD:AD,MATCH('graph data'!$A66,calculation2!$A:$A,0))</f>
        <v>-2.6866543736658866E-4</v>
      </c>
      <c r="I66" s="211">
        <f>INDEX(calculation2!AH:AH,MATCH('graph data'!$A66,calculation2!$A:$A,0))</f>
        <v>1.7860801210594079E-3</v>
      </c>
      <c r="J66" s="211">
        <f>INDEX(calculation2!AL:AL,MATCH('graph data'!$A66,calculation2!$A:$A,0))</f>
        <v>-2.8262908060361358E-4</v>
      </c>
      <c r="K66" s="211">
        <f>INDEX(calculation2!AP:AP,MATCH('graph data'!$A66,calculation2!$A:$A,0))</f>
        <v>-2.6936530616161747E-4</v>
      </c>
      <c r="L66" s="211">
        <f>INDEX(calculation2!AQ:AQ,MATCH('graph data'!$A66,calculation2!$A:$A,0))</f>
        <v>2.3377875923746849E-3</v>
      </c>
      <c r="M66" s="211">
        <f t="shared" si="4"/>
        <v>-1.3812218677285215E-2</v>
      </c>
      <c r="N66" s="211">
        <f>INDEX(calculation2!F:F,MATCH('graph data'!$A66,calculation2!$A:$A,0))</f>
        <v>-6.1199313709566772E-3</v>
      </c>
      <c r="O66" s="211">
        <f>INDEX(calculation2!AT:AT,MATCH('graph data'!$A66,calculation2!$A:$A,0))</f>
        <v>-1.9932150048241892E-2</v>
      </c>
      <c r="P66" s="212">
        <f t="shared" si="5"/>
        <v>-1.3812218677285215E-2</v>
      </c>
      <c r="Q66" s="94"/>
      <c r="R66" s="94"/>
      <c r="S66" s="94"/>
      <c r="T66" s="94"/>
      <c r="U66" s="94"/>
      <c r="V66" s="94"/>
      <c r="W66" s="94"/>
      <c r="X66" s="94"/>
    </row>
    <row r="67" spans="1:24" x14ac:dyDescent="0.2">
      <c r="A67" s="347" t="s">
        <v>185</v>
      </c>
      <c r="B67" s="344" t="s">
        <v>186</v>
      </c>
      <c r="C67" s="211">
        <f>INDEX(calculation2!J:J,MATCH('graph data'!$A67,calculation2!$A:$A,0))</f>
        <v>-1.6658383678882949E-2</v>
      </c>
      <c r="D67" s="211">
        <f>INDEX(calculation2!N:N,MATCH('graph data'!$A67,calculation2!$A:$A,0))</f>
        <v>-3.6529964508869028E-5</v>
      </c>
      <c r="E67" s="211">
        <f>INDEX(calculation2!R:R,MATCH('graph data'!$A67,calculation2!$A:$A,0))</f>
        <v>-1.2147059247475944E-3</v>
      </c>
      <c r="F67" s="211">
        <f>INDEX(calculation2!V:V,MATCH('graph data'!$A67,calculation2!$A:$A,0))</f>
        <v>-6.9217854591352435E-5</v>
      </c>
      <c r="G67" s="211">
        <f>INDEX(calculation2!Z:Z,MATCH('graph data'!$A67,calculation2!$A:$A,0))</f>
        <v>-2.3212477486151961E-3</v>
      </c>
      <c r="H67" s="211">
        <f>INDEX(calculation2!AD:AD,MATCH('graph data'!$A67,calculation2!$A:$A,0))</f>
        <v>-4.6035482335216038E-4</v>
      </c>
      <c r="I67" s="211">
        <f>INDEX(calculation2!AH:AH,MATCH('graph data'!$A67,calculation2!$A:$A,0))</f>
        <v>-6.7053173177962222E-3</v>
      </c>
      <c r="J67" s="211">
        <f>INDEX(calculation2!AL:AL,MATCH('graph data'!$A67,calculation2!$A:$A,0))</f>
        <v>1.1948427631751635E-3</v>
      </c>
      <c r="K67" s="211">
        <f>INDEX(calculation2!AP:AP,MATCH('graph data'!$A67,calculation2!$A:$A,0))</f>
        <v>-2.9145617055625905E-4</v>
      </c>
      <c r="L67" s="211">
        <f>INDEX(calculation2!AQ:AQ,MATCH('graph data'!$A67,calculation2!$A:$A,0))</f>
        <v>1.5818274813474975E-3</v>
      </c>
      <c r="M67" s="211">
        <f t="shared" si="4"/>
        <v>-2.4980543238527941E-2</v>
      </c>
      <c r="N67" s="211">
        <f>INDEX(calculation2!F:F,MATCH('graph data'!$A67,calculation2!$A:$A,0))</f>
        <v>2.7705241873241526E-2</v>
      </c>
      <c r="O67" s="211">
        <f>INDEX(calculation2!AT:AT,MATCH('graph data'!$A67,calculation2!$A:$A,0))</f>
        <v>2.7246986347135849E-3</v>
      </c>
      <c r="P67" s="212">
        <f t="shared" si="5"/>
        <v>-2.4980543238527941E-2</v>
      </c>
      <c r="Q67" s="94"/>
      <c r="R67" s="94"/>
      <c r="S67" s="94"/>
      <c r="T67" s="94"/>
      <c r="U67" s="94"/>
      <c r="V67" s="94"/>
      <c r="W67" s="94"/>
      <c r="X67" s="94"/>
    </row>
    <row r="68" spans="1:24" x14ac:dyDescent="0.2">
      <c r="A68" s="350" t="s">
        <v>187</v>
      </c>
      <c r="B68" s="348" t="s">
        <v>188</v>
      </c>
      <c r="C68" s="449">
        <f>INDEX(calculation2!J:J,MATCH('graph data'!$A68,calculation2!$A:$A,0))</f>
        <v>-1.6516840395851773E-2</v>
      </c>
      <c r="D68" s="449">
        <f>INDEX(calculation2!N:N,MATCH('graph data'!$A68,calculation2!$A:$A,0))</f>
        <v>-4.7355097384516043E-5</v>
      </c>
      <c r="E68" s="449">
        <f>INDEX(calculation2!R:R,MATCH('graph data'!$A68,calculation2!$A:$A,0))</f>
        <v>-1.3262415316039888E-3</v>
      </c>
      <c r="F68" s="449">
        <f>INDEX(calculation2!V:V,MATCH('graph data'!$A68,calculation2!$A:$A,0))</f>
        <v>-6.8620606817892948E-5</v>
      </c>
      <c r="G68" s="449">
        <f>INDEX(calculation2!Z:Z,MATCH('graph data'!$A68,calculation2!$A:$A,0))</f>
        <v>-2.4644101624189396E-3</v>
      </c>
      <c r="H68" s="449">
        <f>INDEX(calculation2!AD:AD,MATCH('graph data'!$A68,calculation2!$A:$A,0))</f>
        <v>7.6541234010785164E-4</v>
      </c>
      <c r="I68" s="449">
        <f>INDEX(calculation2!AH:AH,MATCH('graph data'!$A68,calculation2!$A:$A,0))</f>
        <v>-1.9927115830739028E-3</v>
      </c>
      <c r="J68" s="449">
        <f>INDEX(calculation2!AL:AL,MATCH('graph data'!$A68,calculation2!$A:$A,0))</f>
        <v>2.4472263339987421E-3</v>
      </c>
      <c r="K68" s="449">
        <f>INDEX(calculation2!AP:AP,MATCH('graph data'!$A68,calculation2!$A:$A,0))</f>
        <v>-1.7202329307630659E-4</v>
      </c>
      <c r="L68" s="449">
        <f>INDEX(calculation2!AQ:AQ,MATCH('graph data'!$A68,calculation2!$A:$A,0))</f>
        <v>3.0782661162674918E-3</v>
      </c>
      <c r="M68" s="449">
        <f t="shared" si="4"/>
        <v>-1.6297297879853234E-2</v>
      </c>
      <c r="N68" s="449">
        <f>INDEX(calculation2!F:F,MATCH('graph data'!$A68,calculation2!$A:$A,0))</f>
        <v>1.8973015702497209E-2</v>
      </c>
      <c r="O68" s="449">
        <f>INDEX(calculation2!AT:AT,MATCH('graph data'!$A68,calculation2!$A:$A,0))</f>
        <v>2.6757178226439748E-3</v>
      </c>
      <c r="P68" s="450">
        <f t="shared" si="5"/>
        <v>-1.6297297879853234E-2</v>
      </c>
      <c r="Q68" s="94"/>
      <c r="R68" s="94"/>
      <c r="S68" s="94"/>
      <c r="T68" s="94"/>
      <c r="U68" s="94"/>
      <c r="V68" s="94"/>
      <c r="W68" s="94"/>
      <c r="X68" s="94"/>
    </row>
    <row r="69" spans="1:24" x14ac:dyDescent="0.2">
      <c r="A69" s="353" t="s">
        <v>148</v>
      </c>
      <c r="B69" s="351" t="s">
        <v>149</v>
      </c>
      <c r="C69" s="211">
        <f>INDEX(calculation2!J:J,MATCH('graph data'!$A69,calculation2!$A:$A,0))</f>
        <v>-1.6459818809525184E-2</v>
      </c>
      <c r="D69" s="211">
        <f>INDEX(calculation2!N:N,MATCH('graph data'!$A69,calculation2!$A:$A,0))</f>
        <v>2.9376348370879768E-4</v>
      </c>
      <c r="E69" s="211">
        <f>INDEX(calculation2!R:R,MATCH('graph data'!$A69,calculation2!$A:$A,0))</f>
        <v>8.0656034664594589E-4</v>
      </c>
      <c r="F69" s="211">
        <f>INDEX(calculation2!V:V,MATCH('graph data'!$A69,calculation2!$A:$A,0))</f>
        <v>-6.8552959114009937E-5</v>
      </c>
      <c r="G69" s="211">
        <f>INDEX(calculation2!Z:Z,MATCH('graph data'!$A69,calculation2!$A:$A,0))</f>
        <v>1.6339440085766377E-3</v>
      </c>
      <c r="H69" s="211">
        <f>INDEX(calculation2!AD:AD,MATCH('graph data'!$A69,calculation2!$A:$A,0))</f>
        <v>-2.1362522130402573E-3</v>
      </c>
      <c r="I69" s="211">
        <f>INDEX(calculation2!AH:AH,MATCH('graph data'!$A69,calculation2!$A:$A,0))</f>
        <v>4.2795670942962216E-3</v>
      </c>
      <c r="J69" s="211">
        <f>INDEX(calculation2!AL:AL,MATCH('graph data'!$A69,calculation2!$A:$A,0))</f>
        <v>-5.677363715801409E-4</v>
      </c>
      <c r="K69" s="211">
        <f>INDEX(calculation2!AP:AP,MATCH('graph data'!$A69,calculation2!$A:$A,0))</f>
        <v>3.0779687535575917E-4</v>
      </c>
      <c r="L69" s="211">
        <f>INDEX(calculation2!AQ:AQ,MATCH('graph data'!$A69,calculation2!$A:$A,0))</f>
        <v>-1.6139218910480313E-3</v>
      </c>
      <c r="M69" s="211">
        <f t="shared" si="4"/>
        <v>-1.3524650435724261E-2</v>
      </c>
      <c r="N69" s="211">
        <f>INDEX(calculation2!F:F,MATCH('graph data'!$A69,calculation2!$A:$A,0))</f>
        <v>1.5455184423225576E-2</v>
      </c>
      <c r="O69" s="211">
        <f>INDEX(calculation2!AT:AT,MATCH('graph data'!$A69,calculation2!$A:$A,0))</f>
        <v>1.930533987501315E-3</v>
      </c>
      <c r="P69" s="212">
        <f t="shared" si="5"/>
        <v>-1.3524650435724261E-2</v>
      </c>
      <c r="Q69" s="94"/>
      <c r="R69" s="94"/>
      <c r="S69" s="94"/>
      <c r="T69" s="94"/>
      <c r="U69" s="94"/>
      <c r="V69" s="94"/>
      <c r="W69" s="94"/>
      <c r="X69" s="94"/>
    </row>
    <row r="70" spans="1:24" x14ac:dyDescent="0.2">
      <c r="A70" s="353" t="s">
        <v>171</v>
      </c>
      <c r="B70" s="351" t="s">
        <v>172</v>
      </c>
      <c r="C70" s="211">
        <f>INDEX(calculation2!J:J,MATCH('graph data'!$A70,calculation2!$A:$A,0))</f>
        <v>-1.6716941526523366E-2</v>
      </c>
      <c r="D70" s="211">
        <f>INDEX(calculation2!N:N,MATCH('graph data'!$A70,calculation2!$A:$A,0))</f>
        <v>-2.3923461194930162E-4</v>
      </c>
      <c r="E70" s="211">
        <f>INDEX(calculation2!R:R,MATCH('graph data'!$A70,calculation2!$A:$A,0))</f>
        <v>-7.858232839621504E-4</v>
      </c>
      <c r="F70" s="211">
        <f>INDEX(calculation2!V:V,MATCH('graph data'!$A70,calculation2!$A:$A,0))</f>
        <v>-6.9476975608662173E-5</v>
      </c>
      <c r="G70" s="211">
        <f>INDEX(calculation2!Z:Z,MATCH('graph data'!$A70,calculation2!$A:$A,0))</f>
        <v>-2.7272402878677493E-3</v>
      </c>
      <c r="H70" s="211">
        <f>INDEX(calculation2!AD:AD,MATCH('graph data'!$A70,calculation2!$A:$A,0))</f>
        <v>-1.5120482738113505E-3</v>
      </c>
      <c r="I70" s="211">
        <f>INDEX(calculation2!AH:AH,MATCH('graph data'!$A70,calculation2!$A:$A,0))</f>
        <v>-2.0977677891642621E-3</v>
      </c>
      <c r="J70" s="211">
        <f>INDEX(calculation2!AL:AL,MATCH('graph data'!$A70,calculation2!$A:$A,0))</f>
        <v>-9.3621395165222054E-4</v>
      </c>
      <c r="K70" s="211">
        <f>INDEX(calculation2!AP:AP,MATCH('graph data'!$A70,calculation2!$A:$A,0))</f>
        <v>-9.6670752441463392E-5</v>
      </c>
      <c r="L70" s="211">
        <f>INDEX(calculation2!AQ:AQ,MATCH('graph data'!$A70,calculation2!$A:$A,0))</f>
        <v>-4.8116507737527847E-4</v>
      </c>
      <c r="M70" s="211">
        <f t="shared" si="4"/>
        <v>-2.5662582530355804E-2</v>
      </c>
      <c r="N70" s="211">
        <f>INDEX(calculation2!F:F,MATCH('graph data'!$A70,calculation2!$A:$A,0))</f>
        <v>3.1317849682791943E-2</v>
      </c>
      <c r="O70" s="211">
        <f>INDEX(calculation2!AT:AT,MATCH('graph data'!$A70,calculation2!$A:$A,0))</f>
        <v>5.6552671524361386E-3</v>
      </c>
      <c r="P70" s="212">
        <f t="shared" si="5"/>
        <v>-2.5662582530355804E-2</v>
      </c>
      <c r="Q70" s="94"/>
      <c r="R70" s="94"/>
      <c r="S70" s="94"/>
      <c r="T70" s="94"/>
      <c r="U70" s="94"/>
      <c r="V70" s="94"/>
      <c r="W70" s="94"/>
      <c r="X70" s="94"/>
    </row>
    <row r="71" spans="1:24" x14ac:dyDescent="0.2">
      <c r="A71" s="355" t="s">
        <v>193</v>
      </c>
      <c r="B71" s="356" t="s">
        <v>194</v>
      </c>
      <c r="C71" s="449">
        <f>INDEX(calculation2!J:J,MATCH('graph data'!$A71,calculation2!$A:$A,0))</f>
        <v>-1.6492330703941738E-2</v>
      </c>
      <c r="D71" s="449">
        <f>INDEX(calculation2!N:N,MATCH('graph data'!$A71,calculation2!$A:$A,0))</f>
        <v>6.4964202510653379E-4</v>
      </c>
      <c r="E71" s="449">
        <f>INDEX(calculation2!R:R,MATCH('graph data'!$A71,calculation2!$A:$A,0))</f>
        <v>-1.1550899893315592E-3</v>
      </c>
      <c r="F71" s="449">
        <f>INDEX(calculation2!V:V,MATCH('graph data'!$A71,calculation2!$A:$A,0))</f>
        <v>-6.8578147981890325E-5</v>
      </c>
      <c r="G71" s="449">
        <f>INDEX(calculation2!Z:Z,MATCH('graph data'!$A71,calculation2!$A:$A,0))</f>
        <v>-1.8905273958358393E-3</v>
      </c>
      <c r="H71" s="449">
        <f>INDEX(calculation2!AD:AD,MATCH('graph data'!$A71,calculation2!$A:$A,0))</f>
        <v>2.3379349287160345E-3</v>
      </c>
      <c r="I71" s="449">
        <f>INDEX(calculation2!AH:AH,MATCH('graph data'!$A71,calculation2!$A:$A,0))</f>
        <v>-1.1809452792624908E-2</v>
      </c>
      <c r="J71" s="449">
        <f>INDEX(calculation2!AL:AL,MATCH('graph data'!$A71,calculation2!$A:$A,0))</f>
        <v>-2.6023361244453813E-4</v>
      </c>
      <c r="K71" s="449">
        <f>INDEX(calculation2!AP:AP,MATCH('graph data'!$A71,calculation2!$A:$A,0))</f>
        <v>-2.8711974992678968E-4</v>
      </c>
      <c r="L71" s="449">
        <f>INDEX(calculation2!AQ:AQ,MATCH('graph data'!$A71,calculation2!$A:$A,0))</f>
        <v>1.2166047373841637E-3</v>
      </c>
      <c r="M71" s="449">
        <f t="shared" si="4"/>
        <v>-2.775915070088053E-2</v>
      </c>
      <c r="N71" s="449">
        <f>INDEX(calculation2!F:F,MATCH('graph data'!$A71,calculation2!$A:$A,0))</f>
        <v>1.7460939901018158E-2</v>
      </c>
      <c r="O71" s="449">
        <f>INDEX(calculation2!AT:AT,MATCH('graph data'!$A71,calculation2!$A:$A,0))</f>
        <v>-1.0298210799862373E-2</v>
      </c>
      <c r="P71" s="450">
        <f t="shared" si="5"/>
        <v>-2.775915070088053E-2</v>
      </c>
      <c r="Q71" s="94"/>
      <c r="R71" s="94"/>
      <c r="S71" s="94"/>
      <c r="T71" s="94"/>
      <c r="U71" s="94"/>
      <c r="V71" s="94"/>
      <c r="W71" s="94"/>
      <c r="X71" s="94"/>
    </row>
    <row r="72" spans="1:24" x14ac:dyDescent="0.2">
      <c r="A72" s="347" t="s">
        <v>195</v>
      </c>
      <c r="B72" s="344" t="s">
        <v>196</v>
      </c>
      <c r="C72" s="211">
        <f>INDEX(calculation2!J:J,MATCH('graph data'!$A72,calculation2!$A:$A,0))</f>
        <v>-1.5928587867365951E-2</v>
      </c>
      <c r="D72" s="211">
        <f>INDEX(calculation2!N:N,MATCH('graph data'!$A72,calculation2!$A:$A,0))</f>
        <v>1.3203311239379234E-3</v>
      </c>
      <c r="E72" s="211">
        <f>INDEX(calculation2!R:R,MATCH('graph data'!$A72,calculation2!$A:$A,0))</f>
        <v>2.3577697378490692E-3</v>
      </c>
      <c r="F72" s="211">
        <f>INDEX(calculation2!V:V,MATCH('graph data'!$A72,calculation2!$A:$A,0))</f>
        <v>-6.6519584374868934E-5</v>
      </c>
      <c r="G72" s="211">
        <f>INDEX(calculation2!Z:Z,MATCH('graph data'!$A72,calculation2!$A:$A,0))</f>
        <v>6.7477133803240941E-3</v>
      </c>
      <c r="H72" s="211">
        <f>INDEX(calculation2!AD:AD,MATCH('graph data'!$A72,calculation2!$A:$A,0))</f>
        <v>-7.363688545635183E-4</v>
      </c>
      <c r="I72" s="211">
        <f>INDEX(calculation2!AH:AH,MATCH('graph data'!$A72,calculation2!$A:$A,0))</f>
        <v>1.2395036074703825E-2</v>
      </c>
      <c r="J72" s="211">
        <f>INDEX(calculation2!AL:AL,MATCH('graph data'!$A72,calculation2!$A:$A,0))</f>
        <v>1.945426377718551E-4</v>
      </c>
      <c r="K72" s="211">
        <f>INDEX(calculation2!AP:AP,MATCH('graph data'!$A72,calculation2!$A:$A,0))</f>
        <v>1.7256259401128293E-3</v>
      </c>
      <c r="L72" s="211">
        <f>INDEX(calculation2!AQ:AQ,MATCH('graph data'!$A72,calculation2!$A:$A,0))</f>
        <v>-4.477729689079224E-3</v>
      </c>
      <c r="M72" s="211">
        <f t="shared" si="4"/>
        <v>3.5318128993160336E-3</v>
      </c>
      <c r="N72" s="211">
        <f>INDEX(calculation2!F:F,MATCH('graph data'!$A72,calculation2!$A:$A,0))</f>
        <v>-1.7318032620311063E-2</v>
      </c>
      <c r="O72" s="211">
        <f>INDEX(calculation2!AT:AT,MATCH('graph data'!$A72,calculation2!$A:$A,0))</f>
        <v>-1.378621972099503E-2</v>
      </c>
      <c r="P72" s="212">
        <f t="shared" si="5"/>
        <v>3.5318128993160336E-3</v>
      </c>
      <c r="Q72" s="94"/>
      <c r="R72" s="94"/>
      <c r="S72" s="94"/>
      <c r="T72" s="94"/>
      <c r="U72" s="94"/>
      <c r="V72" s="94"/>
      <c r="W72" s="94"/>
      <c r="X72" s="94"/>
    </row>
    <row r="73" spans="1:24" x14ac:dyDescent="0.2">
      <c r="A73" s="347" t="s">
        <v>199</v>
      </c>
      <c r="B73" s="344" t="s">
        <v>200</v>
      </c>
      <c r="C73" s="211">
        <f>INDEX(calculation2!J:J,MATCH('graph data'!$A73,calculation2!$A:$A,0))</f>
        <v>-1.7157814471547406E-2</v>
      </c>
      <c r="D73" s="211">
        <f>INDEX(calculation2!N:N,MATCH('graph data'!$A73,calculation2!$A:$A,0))</f>
        <v>-9.4327167008250168E-3</v>
      </c>
      <c r="E73" s="211">
        <f>INDEX(calculation2!R:R,MATCH('graph data'!$A73,calculation2!$A:$A,0))</f>
        <v>1.6313869112596358E-3</v>
      </c>
      <c r="F73" s="211">
        <f>INDEX(calculation2!V:V,MATCH('graph data'!$A73,calculation2!$A:$A,0))</f>
        <v>-7.0846643627220374E-5</v>
      </c>
      <c r="G73" s="211">
        <f>INDEX(calculation2!Z:Z,MATCH('graph data'!$A73,calculation2!$A:$A,0))</f>
        <v>-1.8283266281211574E-3</v>
      </c>
      <c r="H73" s="211">
        <f>INDEX(calculation2!AD:AD,MATCH('graph data'!$A73,calculation2!$A:$A,0))</f>
        <v>-3.9432983661824572E-4</v>
      </c>
      <c r="I73" s="211">
        <f>INDEX(calculation2!AH:AH,MATCH('graph data'!$A73,calculation2!$A:$A,0))</f>
        <v>9.1349393077331253E-3</v>
      </c>
      <c r="J73" s="211">
        <f>INDEX(calculation2!AL:AL,MATCH('graph data'!$A73,calculation2!$A:$A,0))</f>
        <v>1.0794908251399171E-4</v>
      </c>
      <c r="K73" s="211">
        <f>INDEX(calculation2!AP:AP,MATCH('graph data'!$A73,calculation2!$A:$A,0))</f>
        <v>3.5634761746061727E-5</v>
      </c>
      <c r="L73" s="211">
        <f>INDEX(calculation2!AQ:AQ,MATCH('graph data'!$A73,calculation2!$A:$A,0))</f>
        <v>-4.3634795130373938E-3</v>
      </c>
      <c r="M73" s="211">
        <f t="shared" si="4"/>
        <v>-2.2337603730523625E-2</v>
      </c>
      <c r="N73" s="211">
        <f>INDEX(calculation2!F:F,MATCH('graph data'!$A73,calculation2!$A:$A,0))</f>
        <v>5.8516613100384474E-2</v>
      </c>
      <c r="O73" s="211">
        <f>INDEX(calculation2!AT:AT,MATCH('graph data'!$A73,calculation2!$A:$A,0))</f>
        <v>3.6179009369860848E-2</v>
      </c>
      <c r="P73" s="212">
        <f t="shared" si="5"/>
        <v>-2.2337603730523625E-2</v>
      </c>
      <c r="Q73" s="94"/>
      <c r="R73" s="94"/>
      <c r="S73" s="94"/>
      <c r="T73" s="94"/>
      <c r="U73" s="94"/>
      <c r="V73" s="94"/>
      <c r="W73" s="94"/>
      <c r="X73" s="94"/>
    </row>
    <row r="74" spans="1:24" x14ac:dyDescent="0.2">
      <c r="A74" s="347" t="s">
        <v>201</v>
      </c>
      <c r="B74" s="344" t="s">
        <v>202</v>
      </c>
      <c r="C74" s="211">
        <f>INDEX(calculation2!J:J,MATCH('graph data'!$A74,calculation2!$A:$A,0))</f>
        <v>-1.6779506421803259E-2</v>
      </c>
      <c r="D74" s="211">
        <f>INDEX(calculation2!N:N,MATCH('graph data'!$A74,calculation2!$A:$A,0))</f>
        <v>-8.6977967796975086E-4</v>
      </c>
      <c r="E74" s="211">
        <f>INDEX(calculation2!R:R,MATCH('graph data'!$A74,calculation2!$A:$A,0))</f>
        <v>5.3064061479535241E-4</v>
      </c>
      <c r="F74" s="211">
        <f>INDEX(calculation2!V:V,MATCH('graph data'!$A74,calculation2!$A:$A,0))</f>
        <v>-6.9784280665174947E-5</v>
      </c>
      <c r="G74" s="211">
        <f>INDEX(calculation2!Z:Z,MATCH('graph data'!$A74,calculation2!$A:$A,0))</f>
        <v>8.9505414030255359E-4</v>
      </c>
      <c r="H74" s="211">
        <f>INDEX(calculation2!AD:AD,MATCH('graph data'!$A74,calculation2!$A:$A,0))</f>
        <v>1.6380587650055567E-3</v>
      </c>
      <c r="I74" s="211">
        <f>INDEX(calculation2!AH:AH,MATCH('graph data'!$A74,calculation2!$A:$A,0))</f>
        <v>1.0073592801797426E-2</v>
      </c>
      <c r="J74" s="211">
        <f>INDEX(calculation2!AL:AL,MATCH('graph data'!$A74,calculation2!$A:$A,0))</f>
        <v>4.9902822098468747E-4</v>
      </c>
      <c r="K74" s="211">
        <f>INDEX(calculation2!AP:AP,MATCH('graph data'!$A74,calculation2!$A:$A,0))</f>
        <v>-3.2867642044087653E-4</v>
      </c>
      <c r="L74" s="211">
        <f>INDEX(calculation2!AQ:AQ,MATCH('graph data'!$A74,calculation2!$A:$A,0))</f>
        <v>-5.1818109580579197E-3</v>
      </c>
      <c r="M74" s="211">
        <f t="shared" si="4"/>
        <v>-9.5931832160514041E-3</v>
      </c>
      <c r="N74" s="211">
        <f>INDEX(calculation2!F:F,MATCH('graph data'!$A74,calculation2!$A:$A,0))</f>
        <v>3.5177664180759738E-2</v>
      </c>
      <c r="O74" s="211">
        <f>INDEX(calculation2!AT:AT,MATCH('graph data'!$A74,calculation2!$A:$A,0))</f>
        <v>2.5584480964708334E-2</v>
      </c>
      <c r="P74" s="212">
        <f t="shared" si="5"/>
        <v>-9.5931832160514041E-3</v>
      </c>
      <c r="Q74" s="94"/>
      <c r="R74" s="94"/>
      <c r="S74" s="94"/>
      <c r="T74" s="94"/>
      <c r="U74" s="94"/>
      <c r="V74" s="94"/>
      <c r="W74" s="94"/>
      <c r="X74" s="94"/>
    </row>
    <row r="75" spans="1:24" x14ac:dyDescent="0.2">
      <c r="A75" s="355" t="s">
        <v>203</v>
      </c>
      <c r="B75" s="356" t="s">
        <v>204</v>
      </c>
      <c r="C75" s="449">
        <f>INDEX(calculation2!J:J,MATCH('graph data'!$A75,calculation2!$A:$A,0))</f>
        <v>-1.6054901030306268E-2</v>
      </c>
      <c r="D75" s="449">
        <f>INDEX(calculation2!N:N,MATCH('graph data'!$A75,calculation2!$A:$A,0))</f>
        <v>1.3203970623483219E-3</v>
      </c>
      <c r="E75" s="449">
        <f>INDEX(calculation2!R:R,MATCH('graph data'!$A75,calculation2!$A:$A,0))</f>
        <v>1.5966928824413529E-3</v>
      </c>
      <c r="F75" s="449">
        <f>INDEX(calculation2!V:V,MATCH('graph data'!$A75,calculation2!$A:$A,0))</f>
        <v>-6.6992918562380765E-5</v>
      </c>
      <c r="G75" s="449">
        <f>INDEX(calculation2!Z:Z,MATCH('graph data'!$A75,calculation2!$A:$A,0))</f>
        <v>5.2417154740508343E-3</v>
      </c>
      <c r="H75" s="449">
        <f>INDEX(calculation2!AD:AD,MATCH('graph data'!$A75,calculation2!$A:$A,0))</f>
        <v>-2.5992402790523395E-3</v>
      </c>
      <c r="I75" s="449">
        <f>INDEX(calculation2!AH:AH,MATCH('graph data'!$A75,calculation2!$A:$A,0))</f>
        <v>7.9186351628366403E-3</v>
      </c>
      <c r="J75" s="449">
        <f>INDEX(calculation2!AL:AL,MATCH('graph data'!$A75,calculation2!$A:$A,0))</f>
        <v>1.5608162522292579E-3</v>
      </c>
      <c r="K75" s="449">
        <f>INDEX(calculation2!AP:AP,MATCH('graph data'!$A75,calculation2!$A:$A,0))</f>
        <v>-2.2411086958873394E-4</v>
      </c>
      <c r="L75" s="449">
        <f>INDEX(calculation2!AQ:AQ,MATCH('graph data'!$A75,calculation2!$A:$A,0))</f>
        <v>-5.0776277270324632E-3</v>
      </c>
      <c r="M75" s="449">
        <f t="shared" si="4"/>
        <v>-6.384615990635778E-3</v>
      </c>
      <c r="N75" s="449">
        <f>INDEX(calculation2!F:F,MATCH('graph data'!$A75,calculation2!$A:$A,0))</f>
        <v>-9.5253978621243629E-3</v>
      </c>
      <c r="O75" s="449">
        <f>INDEX(calculation2!AT:AT,MATCH('graph data'!$A75,calculation2!$A:$A,0))</f>
        <v>-1.5910013852760141E-2</v>
      </c>
      <c r="P75" s="450">
        <f t="shared" si="5"/>
        <v>-6.384615990635778E-3</v>
      </c>
      <c r="Q75" s="94"/>
      <c r="R75" s="94"/>
      <c r="S75" s="94"/>
      <c r="T75" s="94"/>
      <c r="U75" s="94"/>
      <c r="V75" s="94"/>
      <c r="W75" s="94"/>
      <c r="X75" s="94"/>
    </row>
    <row r="76" spans="1:24" x14ac:dyDescent="0.2">
      <c r="A76" s="353" t="s">
        <v>181</v>
      </c>
      <c r="B76" s="351" t="s">
        <v>182</v>
      </c>
      <c r="C76" s="211">
        <f>INDEX(calculation2!J:J,MATCH('graph data'!$A76,calculation2!$A:$A,0))</f>
        <v>-1.6431323240428508E-2</v>
      </c>
      <c r="D76" s="211">
        <f>INDEX(calculation2!N:N,MATCH('graph data'!$A76,calculation2!$A:$A,0))</f>
        <v>4.947982381260374E-4</v>
      </c>
      <c r="E76" s="211">
        <f>INDEX(calculation2!R:R,MATCH('graph data'!$A76,calculation2!$A:$A,0))</f>
        <v>-5.2215725502635646E-4</v>
      </c>
      <c r="F76" s="211">
        <f>INDEX(calculation2!V:V,MATCH('graph data'!$A76,calculation2!$A:$A,0))</f>
        <v>-6.8357110828198842E-5</v>
      </c>
      <c r="G76" s="211">
        <f>INDEX(calculation2!Z:Z,MATCH('graph data'!$A76,calculation2!$A:$A,0))</f>
        <v>-2.1149816303575042E-3</v>
      </c>
      <c r="H76" s="211">
        <f>INDEX(calculation2!AD:AD,MATCH('graph data'!$A76,calculation2!$A:$A,0))</f>
        <v>2.5324672374552604E-3</v>
      </c>
      <c r="I76" s="211">
        <f>INDEX(calculation2!AH:AH,MATCH('graph data'!$A76,calculation2!$A:$A,0))</f>
        <v>-2.9145762936452213E-3</v>
      </c>
      <c r="J76" s="211">
        <f>INDEX(calculation2!AL:AL,MATCH('graph data'!$A76,calculation2!$A:$A,0))</f>
        <v>-2.3500722204183866E-4</v>
      </c>
      <c r="K76" s="211">
        <f>INDEX(calculation2!AP:AP,MATCH('graph data'!$A76,calculation2!$A:$A,0))</f>
        <v>-6.0300039674610062E-5</v>
      </c>
      <c r="L76" s="211">
        <f>INDEX(calculation2!AQ:AQ,MATCH('graph data'!$A76,calculation2!$A:$A,0))</f>
        <v>-2.2353034038383734E-3</v>
      </c>
      <c r="M76" s="211">
        <f t="shared" si="4"/>
        <v>-2.1554740720259313E-2</v>
      </c>
      <c r="N76" s="211">
        <f>INDEX(calculation2!F:F,MATCH('graph data'!$A76,calculation2!$A:$A,0))</f>
        <v>1.3697208001529182E-2</v>
      </c>
      <c r="O76" s="211">
        <f>INDEX(calculation2!AT:AT,MATCH('graph data'!$A76,calculation2!$A:$A,0))</f>
        <v>-7.8575327187301314E-3</v>
      </c>
      <c r="P76" s="212">
        <f t="shared" si="5"/>
        <v>-2.1554740720259313E-2</v>
      </c>
      <c r="Q76" s="94"/>
      <c r="R76" s="94"/>
      <c r="S76" s="94"/>
      <c r="T76" s="94"/>
      <c r="U76" s="94"/>
      <c r="V76" s="94"/>
      <c r="W76" s="94"/>
      <c r="X76" s="94"/>
    </row>
    <row r="77" spans="1:24" x14ac:dyDescent="0.2">
      <c r="A77" s="347" t="s">
        <v>189</v>
      </c>
      <c r="B77" s="344" t="s">
        <v>190</v>
      </c>
      <c r="C77" s="211">
        <f>INDEX(calculation2!J:J,MATCH('graph data'!$A77,calculation2!$A:$A,0))</f>
        <v>-1.6524856016213896E-2</v>
      </c>
      <c r="D77" s="211">
        <f>INDEX(calculation2!N:N,MATCH('graph data'!$A77,calculation2!$A:$A,0))</f>
        <v>4.4602370022306381E-4</v>
      </c>
      <c r="E77" s="211">
        <f>INDEX(calculation2!R:R,MATCH('graph data'!$A77,calculation2!$A:$A,0))</f>
        <v>-1.0204138969975851E-3</v>
      </c>
      <c r="F77" s="211">
        <f>INDEX(calculation2!V:V,MATCH('graph data'!$A77,calculation2!$A:$A,0))</f>
        <v>-6.8708736806089021E-5</v>
      </c>
      <c r="G77" s="211">
        <f>INDEX(calculation2!Z:Z,MATCH('graph data'!$A77,calculation2!$A:$A,0))</f>
        <v>-2.3374853399132922E-3</v>
      </c>
      <c r="H77" s="211">
        <f>INDEX(calculation2!AD:AD,MATCH('graph data'!$A77,calculation2!$A:$A,0))</f>
        <v>-1.6962476028439255E-3</v>
      </c>
      <c r="I77" s="211">
        <f>INDEX(calculation2!AH:AH,MATCH('graph data'!$A77,calculation2!$A:$A,0))</f>
        <v>-3.4082879229184737E-3</v>
      </c>
      <c r="J77" s="211">
        <f>INDEX(calculation2!AL:AL,MATCH('graph data'!$A77,calculation2!$A:$A,0))</f>
        <v>-1.8106463875211531E-4</v>
      </c>
      <c r="K77" s="211">
        <f>INDEX(calculation2!AP:AP,MATCH('graph data'!$A77,calculation2!$A:$A,0))</f>
        <v>3.2992213606208853E-4</v>
      </c>
      <c r="L77" s="211">
        <f>INDEX(calculation2!AQ:AQ,MATCH('graph data'!$A77,calculation2!$A:$A,0))</f>
        <v>-2.322122979279917E-3</v>
      </c>
      <c r="M77" s="211">
        <f t="shared" si="4"/>
        <v>-2.6783241297440141E-2</v>
      </c>
      <c r="N77" s="211">
        <f>INDEX(calculation2!F:F,MATCH('graph data'!$A77,calculation2!$A:$A,0))</f>
        <v>1.9467523166237122E-2</v>
      </c>
      <c r="O77" s="211">
        <f>INDEX(calculation2!AT:AT,MATCH('graph data'!$A77,calculation2!$A:$A,0))</f>
        <v>-7.3157181312030195E-3</v>
      </c>
      <c r="P77" s="212">
        <f t="shared" si="5"/>
        <v>-2.6783241297440141E-2</v>
      </c>
      <c r="Q77" s="94"/>
      <c r="R77" s="94"/>
      <c r="S77" s="94"/>
      <c r="T77" s="94"/>
      <c r="U77" s="94"/>
      <c r="V77" s="94"/>
      <c r="W77" s="94"/>
      <c r="X77" s="94"/>
    </row>
    <row r="78" spans="1:24" x14ac:dyDescent="0.2">
      <c r="A78" s="353" t="s">
        <v>207</v>
      </c>
      <c r="B78" s="351" t="s">
        <v>208</v>
      </c>
      <c r="C78" s="211">
        <f>INDEX(calculation2!J:J,MATCH('graph data'!$A78,calculation2!$A:$A,0))</f>
        <v>-1.7293462632405276E-2</v>
      </c>
      <c r="D78" s="211">
        <f>INDEX(calculation2!N:N,MATCH('graph data'!$A78,calculation2!$A:$A,0))</f>
        <v>-1.9943357328979783E-3</v>
      </c>
      <c r="E78" s="211">
        <f>INDEX(calculation2!R:R,MATCH('graph data'!$A78,calculation2!$A:$A,0))</f>
        <v>-1.4086493867717653E-3</v>
      </c>
      <c r="F78" s="211">
        <f>INDEX(calculation2!V:V,MATCH('graph data'!$A78,calculation2!$A:$A,0))</f>
        <v>-7.171246931725328E-5</v>
      </c>
      <c r="G78" s="211">
        <f>INDEX(calculation2!Z:Z,MATCH('graph data'!$A78,calculation2!$A:$A,0))</f>
        <v>-2.4636364734806904E-3</v>
      </c>
      <c r="H78" s="211">
        <f>INDEX(calculation2!AD:AD,MATCH('graph data'!$A78,calculation2!$A:$A,0))</f>
        <v>2.2518115819942786E-3</v>
      </c>
      <c r="I78" s="211">
        <f>INDEX(calculation2!AH:AH,MATCH('graph data'!$A78,calculation2!$A:$A,0))</f>
        <v>-4.0902013450183627E-3</v>
      </c>
      <c r="J78" s="211">
        <f>INDEX(calculation2!AL:AL,MATCH('graph data'!$A78,calculation2!$A:$A,0))</f>
        <v>-2.0868899896719917E-4</v>
      </c>
      <c r="K78" s="211">
        <f>INDEX(calculation2!AP:AP,MATCH('graph data'!$A78,calculation2!$A:$A,0))</f>
        <v>-3.2066367581395916E-4</v>
      </c>
      <c r="L78" s="211">
        <f>INDEX(calculation2!AQ:AQ,MATCH('graph data'!$A78,calculation2!$A:$A,0))</f>
        <v>2.8125488271861787E-3</v>
      </c>
      <c r="M78" s="211">
        <f t="shared" si="4"/>
        <v>-2.2786990305492028E-2</v>
      </c>
      <c r="N78" s="211">
        <f>INDEX(calculation2!F:F,MATCH('graph data'!$A78,calculation2!$A:$A,0))</f>
        <v>6.688515164838349E-2</v>
      </c>
      <c r="O78" s="211">
        <f>INDEX(calculation2!AT:AT,MATCH('graph data'!$A78,calculation2!$A:$A,0))</f>
        <v>4.4098161342891462E-2</v>
      </c>
      <c r="P78" s="212">
        <f t="shared" si="5"/>
        <v>-2.2786990305492028E-2</v>
      </c>
      <c r="Q78" s="94"/>
      <c r="R78" s="94"/>
      <c r="S78" s="94"/>
      <c r="T78" s="94"/>
      <c r="U78" s="94"/>
      <c r="V78" s="94"/>
      <c r="W78" s="94"/>
      <c r="X78" s="94"/>
    </row>
    <row r="79" spans="1:24" x14ac:dyDescent="0.2">
      <c r="A79" s="355" t="s">
        <v>211</v>
      </c>
      <c r="B79" s="356" t="s">
        <v>212</v>
      </c>
      <c r="C79" s="449">
        <f>INDEX(calculation2!J:J,MATCH('graph data'!$A79,calculation2!$A:$A,0))</f>
        <v>-1.6058410125126987E-2</v>
      </c>
      <c r="D79" s="449">
        <f>INDEX(calculation2!N:N,MATCH('graph data'!$A79,calculation2!$A:$A,0))</f>
        <v>1.4226562676317167E-3</v>
      </c>
      <c r="E79" s="449">
        <f>INDEX(calculation2!R:R,MATCH('graph data'!$A79,calculation2!$A:$A,0))</f>
        <v>-7.6005711134208287E-4</v>
      </c>
      <c r="F79" s="449">
        <f>INDEX(calculation2!V:V,MATCH('graph data'!$A79,calculation2!$A:$A,0))</f>
        <v>-6.6852980169507248E-5</v>
      </c>
      <c r="G79" s="449">
        <f>INDEX(calculation2!Z:Z,MATCH('graph data'!$A79,calculation2!$A:$A,0))</f>
        <v>5.0473307970022585E-3</v>
      </c>
      <c r="H79" s="449">
        <f>INDEX(calculation2!AD:AD,MATCH('graph data'!$A79,calculation2!$A:$A,0))</f>
        <v>-2.1488912063148957E-3</v>
      </c>
      <c r="I79" s="449">
        <f>INDEX(calculation2!AH:AH,MATCH('graph data'!$A79,calculation2!$A:$A,0))</f>
        <v>4.9362807310715517E-3</v>
      </c>
      <c r="J79" s="449">
        <f>INDEX(calculation2!AL:AL,MATCH('graph data'!$A79,calculation2!$A:$A,0))</f>
        <v>-4.9625346108905788E-4</v>
      </c>
      <c r="K79" s="449">
        <f>INDEX(calculation2!AP:AP,MATCH('graph data'!$A79,calculation2!$A:$A,0))</f>
        <v>-1.9036428874064093E-4</v>
      </c>
      <c r="L79" s="449">
        <f>INDEX(calculation2!AQ:AQ,MATCH('graph data'!$A79,calculation2!$A:$A,0))</f>
        <v>-2.6783313126446107E-3</v>
      </c>
      <c r="M79" s="449">
        <f t="shared" si="4"/>
        <v>-1.0992892689722256E-2</v>
      </c>
      <c r="N79" s="449">
        <f>INDEX(calculation2!F:F,MATCH('graph data'!$A79,calculation2!$A:$A,0))</f>
        <v>-9.308911364320438E-3</v>
      </c>
      <c r="O79" s="449">
        <f>INDEX(calculation2!AT:AT,MATCH('graph data'!$A79,calculation2!$A:$A,0))</f>
        <v>-2.0301804054042694E-2</v>
      </c>
      <c r="P79" s="450">
        <f t="shared" si="5"/>
        <v>-1.0992892689722256E-2</v>
      </c>
      <c r="Q79" s="94"/>
      <c r="R79" s="94"/>
      <c r="S79" s="94"/>
      <c r="T79" s="94"/>
      <c r="U79" s="94"/>
      <c r="V79" s="94"/>
      <c r="W79" s="94"/>
      <c r="X79" s="94"/>
    </row>
    <row r="80" spans="1:24" x14ac:dyDescent="0.2">
      <c r="A80" s="347" t="s">
        <v>127</v>
      </c>
      <c r="B80" s="344" t="s">
        <v>128</v>
      </c>
      <c r="C80" s="211">
        <f>INDEX(calculation2!J:J,MATCH('graph data'!$A80,calculation2!$A:$A,0))</f>
        <v>-1.6442922759398182E-2</v>
      </c>
      <c r="D80" s="211">
        <f>INDEX(calculation2!N:N,MATCH('graph data'!$A80,calculation2!$A:$A,0))</f>
        <v>5.6136575015386381E-4</v>
      </c>
      <c r="E80" s="211">
        <f>INDEX(calculation2!R:R,MATCH('graph data'!$A80,calculation2!$A:$A,0))</f>
        <v>2.5042521253946237E-3</v>
      </c>
      <c r="F80" s="211">
        <f>INDEX(calculation2!V:V,MATCH('graph data'!$A80,calculation2!$A:$A,0))</f>
        <v>-6.8617380563074093E-5</v>
      </c>
      <c r="G80" s="211">
        <f>INDEX(calculation2!Z:Z,MATCH('graph data'!$A80,calculation2!$A:$A,0))</f>
        <v>-2.2406974962667636E-3</v>
      </c>
      <c r="H80" s="211">
        <f>INDEX(calculation2!AD:AD,MATCH('graph data'!$A80,calculation2!$A:$A,0))</f>
        <v>1.6217167451848535E-4</v>
      </c>
      <c r="I80" s="211">
        <f>INDEX(calculation2!AH:AH,MATCH('graph data'!$A80,calculation2!$A:$A,0))</f>
        <v>-2.6982041761590692E-3</v>
      </c>
      <c r="J80" s="211">
        <f>INDEX(calculation2!AL:AL,MATCH('graph data'!$A80,calculation2!$A:$A,0))</f>
        <v>-1.220174407950414E-3</v>
      </c>
      <c r="K80" s="211">
        <f>INDEX(calculation2!AP:AP,MATCH('graph data'!$A80,calculation2!$A:$A,0))</f>
        <v>3.4867466174082207E-4</v>
      </c>
      <c r="L80" s="211">
        <f>INDEX(calculation2!AQ:AQ,MATCH('graph data'!$A80,calculation2!$A:$A,0))</f>
        <v>-1.5100542393337024E-3</v>
      </c>
      <c r="M80" s="211">
        <f t="shared" si="4"/>
        <v>-2.060420624786341E-2</v>
      </c>
      <c r="N80" s="211">
        <f>INDEX(calculation2!F:F,MATCH('graph data'!$A80,calculation2!$A:$A,0))</f>
        <v>1.4412816831185227E-2</v>
      </c>
      <c r="O80" s="211">
        <f>INDEX(calculation2!AT:AT,MATCH('graph data'!$A80,calculation2!$A:$A,0))</f>
        <v>-6.1913894166781835E-3</v>
      </c>
      <c r="P80" s="212">
        <f t="shared" si="5"/>
        <v>-2.060420624786341E-2</v>
      </c>
      <c r="Q80" s="94"/>
      <c r="R80" s="94"/>
      <c r="S80" s="94"/>
      <c r="T80" s="94"/>
      <c r="U80" s="94"/>
      <c r="V80" s="94"/>
      <c r="W80" s="94"/>
      <c r="X80" s="94"/>
    </row>
    <row r="81" spans="1:24" x14ac:dyDescent="0.2">
      <c r="A81" s="347" t="s">
        <v>141</v>
      </c>
      <c r="B81" s="344" t="s">
        <v>142</v>
      </c>
      <c r="C81" s="211">
        <f>INDEX(calculation2!J:J,MATCH('graph data'!$A81,calculation2!$A:$A,0))</f>
        <v>-1.6044720915213251E-2</v>
      </c>
      <c r="D81" s="211">
        <f>INDEX(calculation2!N:N,MATCH('graph data'!$A81,calculation2!$A:$A,0))</f>
        <v>9.662121307856264E-4</v>
      </c>
      <c r="E81" s="211">
        <f>INDEX(calculation2!R:R,MATCH('graph data'!$A81,calculation2!$A:$A,0))</f>
        <v>1.0816445253669649E-4</v>
      </c>
      <c r="F81" s="211">
        <f>INDEX(calculation2!V:V,MATCH('graph data'!$A81,calculation2!$A:$A,0))</f>
        <v>-6.6824255016140199E-5</v>
      </c>
      <c r="G81" s="211">
        <f>INDEX(calculation2!Z:Z,MATCH('graph data'!$A81,calculation2!$A:$A,0))</f>
        <v>-1.8563413032228748E-3</v>
      </c>
      <c r="H81" s="211">
        <f>INDEX(calculation2!AD:AD,MATCH('graph data'!$A81,calculation2!$A:$A,0))</f>
        <v>4.6730151261353825E-4</v>
      </c>
      <c r="I81" s="211">
        <f>INDEX(calculation2!AH:AH,MATCH('graph data'!$A81,calculation2!$A:$A,0))</f>
        <v>4.522089574756083E-3</v>
      </c>
      <c r="J81" s="211">
        <f>INDEX(calculation2!AL:AL,MATCH('graph data'!$A81,calculation2!$A:$A,0))</f>
        <v>1.4903081862642775E-3</v>
      </c>
      <c r="K81" s="211">
        <f>INDEX(calculation2!AP:AP,MATCH('graph data'!$A81,calculation2!$A:$A,0))</f>
        <v>4.5091547685549571E-4</v>
      </c>
      <c r="L81" s="211">
        <f>INDEX(calculation2!AQ:AQ,MATCH('graph data'!$A81,calculation2!$A:$A,0))</f>
        <v>2.9857064260468968E-3</v>
      </c>
      <c r="M81" s="211">
        <f t="shared" si="4"/>
        <v>-6.9771887135936517E-3</v>
      </c>
      <c r="N81" s="211">
        <f>INDEX(calculation2!F:F,MATCH('graph data'!$A81,calculation2!$A:$A,0))</f>
        <v>-1.0153439444399504E-2</v>
      </c>
      <c r="O81" s="211">
        <f>INDEX(calculation2!AT:AT,MATCH('graph data'!$A81,calculation2!$A:$A,0))</f>
        <v>-1.7130628157993155E-2</v>
      </c>
      <c r="P81" s="212">
        <f t="shared" si="5"/>
        <v>-6.9771887135936517E-3</v>
      </c>
      <c r="Q81" s="94"/>
      <c r="R81" s="94"/>
      <c r="S81" s="94"/>
      <c r="T81" s="94"/>
      <c r="U81" s="94"/>
      <c r="V81" s="94"/>
      <c r="W81" s="94"/>
      <c r="X81" s="94"/>
    </row>
    <row r="82" spans="1:24" x14ac:dyDescent="0.2">
      <c r="A82" s="347" t="s">
        <v>158</v>
      </c>
      <c r="B82" s="344" t="s">
        <v>62</v>
      </c>
      <c r="C82" s="211">
        <f>INDEX(calculation2!J:J,MATCH('graph data'!$A82,calculation2!$A:$A,0))</f>
        <v>-1.6585503119870282E-2</v>
      </c>
      <c r="D82" s="211">
        <f>INDEX(calculation2!N:N,MATCH('graph data'!$A82,calculation2!$A:$A,0))</f>
        <v>1.3741629685415369E-4</v>
      </c>
      <c r="E82" s="211">
        <f>INDEX(calculation2!R:R,MATCH('graph data'!$A82,calculation2!$A:$A,0))</f>
        <v>-1.0274791194961885E-3</v>
      </c>
      <c r="F82" s="211">
        <f>INDEX(calculation2!V:V,MATCH('graph data'!$A82,calculation2!$A:$A,0))</f>
        <v>-6.8939407814605502E-5</v>
      </c>
      <c r="G82" s="211">
        <f>INDEX(calculation2!Z:Z,MATCH('graph data'!$A82,calculation2!$A:$A,0))</f>
        <v>-2.4269489765715857E-3</v>
      </c>
      <c r="H82" s="211">
        <f>INDEX(calculation2!AD:AD,MATCH('graph data'!$A82,calculation2!$A:$A,0))</f>
        <v>3.6235218135145519E-3</v>
      </c>
      <c r="I82" s="211">
        <f>INDEX(calculation2!AH:AH,MATCH('graph data'!$A82,calculation2!$A:$A,0))</f>
        <v>-1.4007947707923352E-2</v>
      </c>
      <c r="J82" s="211">
        <f>INDEX(calculation2!AL:AL,MATCH('graph data'!$A82,calculation2!$A:$A,0))</f>
        <v>-1.650736106734163E-3</v>
      </c>
      <c r="K82" s="211">
        <f>INDEX(calculation2!AP:AP,MATCH('graph data'!$A82,calculation2!$A:$A,0))</f>
        <v>-1.7241006447454854E-4</v>
      </c>
      <c r="L82" s="211">
        <f>INDEX(calculation2!AQ:AQ,MATCH('graph data'!$A82,calculation2!$A:$A,0))</f>
        <v>8.0798944576118137E-3</v>
      </c>
      <c r="M82" s="211">
        <f t="shared" si="4"/>
        <v>-2.4099131934904205E-2</v>
      </c>
      <c r="N82" s="211">
        <f>INDEX(calculation2!F:F,MATCH('graph data'!$A82,calculation2!$A:$A,0))</f>
        <v>2.3209023394183736E-2</v>
      </c>
      <c r="O82" s="211">
        <f>INDEX(calculation2!AT:AT,MATCH('graph data'!$A82,calculation2!$A:$A,0))</f>
        <v>-8.9010854072046897E-4</v>
      </c>
      <c r="P82" s="212">
        <f t="shared" si="5"/>
        <v>-2.4099131934904205E-2</v>
      </c>
      <c r="Q82" s="94"/>
      <c r="R82" s="94"/>
      <c r="S82" s="94"/>
      <c r="T82" s="94"/>
      <c r="U82" s="94"/>
      <c r="V82" s="94"/>
      <c r="W82" s="94"/>
      <c r="X82" s="94"/>
    </row>
    <row r="83" spans="1:24" x14ac:dyDescent="0.2">
      <c r="A83" s="347" t="s">
        <v>165</v>
      </c>
      <c r="B83" s="344" t="s">
        <v>166</v>
      </c>
      <c r="C83" s="211">
        <f>INDEX(calculation2!J:J,MATCH('graph data'!$A83,calculation2!$A:$A,0))</f>
        <v>-1.7130136709531119E-2</v>
      </c>
      <c r="D83" s="211">
        <f>INDEX(calculation2!N:N,MATCH('graph data'!$A83,calculation2!$A:$A,0))</f>
        <v>-1.2323637156717027E-3</v>
      </c>
      <c r="E83" s="211">
        <f>INDEX(calculation2!R:R,MATCH('graph data'!$A83,calculation2!$A:$A,0))</f>
        <v>-1.0300165714074438E-3</v>
      </c>
      <c r="F83" s="211">
        <f>INDEX(calculation2!V:V,MATCH('graph data'!$A83,calculation2!$A:$A,0))</f>
        <v>-7.1111171299653719E-5</v>
      </c>
      <c r="G83" s="211">
        <f>INDEX(calculation2!Z:Z,MATCH('graph data'!$A83,calculation2!$A:$A,0))</f>
        <v>-2.3186543097695189E-3</v>
      </c>
      <c r="H83" s="211">
        <f>INDEX(calculation2!AD:AD,MATCH('graph data'!$A83,calculation2!$A:$A,0))</f>
        <v>4.7318658325197216E-3</v>
      </c>
      <c r="I83" s="211">
        <f>INDEX(calculation2!AH:AH,MATCH('graph data'!$A83,calculation2!$A:$A,0))</f>
        <v>-1.3690917655850621E-2</v>
      </c>
      <c r="J83" s="211">
        <f>INDEX(calculation2!AL:AL,MATCH('graph data'!$A83,calculation2!$A:$A,0))</f>
        <v>-3.6188660003522166E-4</v>
      </c>
      <c r="K83" s="211">
        <f>INDEX(calculation2!AP:AP,MATCH('graph data'!$A83,calculation2!$A:$A,0))</f>
        <v>-2.5863720135999024E-4</v>
      </c>
      <c r="L83" s="211">
        <f>INDEX(calculation2!AQ:AQ,MATCH('graph data'!$A83,calculation2!$A:$A,0))</f>
        <v>2.8228462741770599E-3</v>
      </c>
      <c r="M83" s="211">
        <f t="shared" si="4"/>
        <v>-2.8539011828228489E-2</v>
      </c>
      <c r="N83" s="211">
        <f>INDEX(calculation2!F:F,MATCH('graph data'!$A83,calculation2!$A:$A,0))</f>
        <v>5.6809089630182941E-2</v>
      </c>
      <c r="O83" s="211">
        <f>INDEX(calculation2!AT:AT,MATCH('graph data'!$A83,calculation2!$A:$A,0))</f>
        <v>2.8270077801954452E-2</v>
      </c>
      <c r="P83" s="212">
        <f t="shared" si="5"/>
        <v>-2.8539011828228489E-2</v>
      </c>
      <c r="Q83" s="94"/>
      <c r="R83" s="94"/>
      <c r="S83" s="94"/>
      <c r="T83" s="94"/>
      <c r="U83" s="94"/>
      <c r="V83" s="94"/>
      <c r="W83" s="94"/>
      <c r="X83" s="94"/>
    </row>
    <row r="84" spans="1:24" x14ac:dyDescent="0.2">
      <c r="A84" s="347" t="s">
        <v>167</v>
      </c>
      <c r="B84" s="344" t="s">
        <v>168</v>
      </c>
      <c r="C84" s="211">
        <f>INDEX(calculation2!J:J,MATCH('graph data'!$A84,calculation2!$A:$A,0))</f>
        <v>-1.6785858395618636E-2</v>
      </c>
      <c r="D84" s="211">
        <f>INDEX(calculation2!N:N,MATCH('graph data'!$A84,calculation2!$A:$A,0))</f>
        <v>-2.8083004767109898E-4</v>
      </c>
      <c r="E84" s="211">
        <f>INDEX(calculation2!R:R,MATCH('graph data'!$A84,calculation2!$A:$A,0))</f>
        <v>-9.4018715467236724E-4</v>
      </c>
      <c r="F84" s="211">
        <f>INDEX(calculation2!V:V,MATCH('graph data'!$A84,calculation2!$A:$A,0))</f>
        <v>-6.9750257114309377E-5</v>
      </c>
      <c r="G84" s="211">
        <f>INDEX(calculation2!Z:Z,MATCH('graph data'!$A84,calculation2!$A:$A,0))</f>
        <v>-1.800039905468287E-3</v>
      </c>
      <c r="H84" s="211">
        <f>INDEX(calculation2!AD:AD,MATCH('graph data'!$A84,calculation2!$A:$A,0))</f>
        <v>6.2135574138055816E-3</v>
      </c>
      <c r="I84" s="211">
        <f>INDEX(calculation2!AH:AH,MATCH('graph data'!$A84,calculation2!$A:$A,0))</f>
        <v>-1.0928047109831862E-2</v>
      </c>
      <c r="J84" s="211">
        <f>INDEX(calculation2!AL:AL,MATCH('graph data'!$A84,calculation2!$A:$A,0))</f>
        <v>1.4688194895429163E-4</v>
      </c>
      <c r="K84" s="211">
        <f>INDEX(calculation2!AP:AP,MATCH('graph data'!$A84,calculation2!$A:$A,0))</f>
        <v>-2.9536455317957788E-4</v>
      </c>
      <c r="L84" s="211">
        <f>INDEX(calculation2!AQ:AQ,MATCH('graph data'!$A84,calculation2!$A:$A,0))</f>
        <v>-2.1320381523783904E-3</v>
      </c>
      <c r="M84" s="211">
        <f t="shared" si="4"/>
        <v>-2.6871676213174656E-2</v>
      </c>
      <c r="N84" s="211">
        <f>INDEX(calculation2!F:F,MATCH('graph data'!$A84,calculation2!$A:$A,0))</f>
        <v>3.5569536340273711E-2</v>
      </c>
      <c r="O84" s="211">
        <f>INDEX(calculation2!AT:AT,MATCH('graph data'!$A84,calculation2!$A:$A,0))</f>
        <v>8.6978601270990552E-3</v>
      </c>
      <c r="P84" s="212">
        <f t="shared" si="5"/>
        <v>-2.6871676213174656E-2</v>
      </c>
      <c r="Q84" s="94"/>
      <c r="R84" s="94"/>
      <c r="S84" s="94"/>
      <c r="T84" s="94"/>
      <c r="U84" s="94"/>
      <c r="V84" s="94"/>
      <c r="W84" s="94"/>
      <c r="X84" s="94"/>
    </row>
    <row r="85" spans="1:24" x14ac:dyDescent="0.2">
      <c r="A85" s="347" t="s">
        <v>175</v>
      </c>
      <c r="B85" s="344" t="s">
        <v>176</v>
      </c>
      <c r="C85" s="211">
        <f>INDEX(calculation2!J:J,MATCH('graph data'!$A85,calculation2!$A:$A,0))</f>
        <v>-1.6516462448935121E-2</v>
      </c>
      <c r="D85" s="211">
        <f>INDEX(calculation2!N:N,MATCH('graph data'!$A85,calculation2!$A:$A,0))</f>
        <v>5.9426476867163736E-4</v>
      </c>
      <c r="E85" s="211">
        <f>INDEX(calculation2!R:R,MATCH('graph data'!$A85,calculation2!$A:$A,0))</f>
        <v>-5.4572147651521519E-4</v>
      </c>
      <c r="F85" s="211">
        <f>INDEX(calculation2!V:V,MATCH('graph data'!$A85,calculation2!$A:$A,0))</f>
        <v>-6.8716517023004187E-5</v>
      </c>
      <c r="G85" s="211">
        <f>INDEX(calculation2!Z:Z,MATCH('graph data'!$A85,calculation2!$A:$A,0))</f>
        <v>-2.2528042700156181E-3</v>
      </c>
      <c r="H85" s="211">
        <f>INDEX(calculation2!AD:AD,MATCH('graph data'!$A85,calculation2!$A:$A,0))</f>
        <v>-1.4790426211952479E-4</v>
      </c>
      <c r="I85" s="211">
        <f>INDEX(calculation2!AH:AH,MATCH('graph data'!$A85,calculation2!$A:$A,0))</f>
        <v>-6.4368510756237507E-3</v>
      </c>
      <c r="J85" s="211">
        <f>INDEX(calculation2!AL:AL,MATCH('graph data'!$A85,calculation2!$A:$A,0))</f>
        <v>-4.6814213129986459E-4</v>
      </c>
      <c r="K85" s="211">
        <f>INDEX(calculation2!AP:AP,MATCH('graph data'!$A85,calculation2!$A:$A,0))</f>
        <v>-1.9267853002613577E-4</v>
      </c>
      <c r="L85" s="211">
        <f>INDEX(calculation2!AQ:AQ,MATCH('graph data'!$A85,calculation2!$A:$A,0))</f>
        <v>-2.7729114725748572E-3</v>
      </c>
      <c r="M85" s="211">
        <f t="shared" si="4"/>
        <v>-2.8807927415461454E-2</v>
      </c>
      <c r="N85" s="211">
        <f>INDEX(calculation2!F:F,MATCH('graph data'!$A85,calculation2!$A:$A,0))</f>
        <v>1.894969903293986E-2</v>
      </c>
      <c r="O85" s="211">
        <f>INDEX(calculation2!AT:AT,MATCH('graph data'!$A85,calculation2!$A:$A,0))</f>
        <v>-9.8582283825215944E-3</v>
      </c>
      <c r="P85" s="212">
        <f t="shared" si="5"/>
        <v>-2.8807927415461454E-2</v>
      </c>
      <c r="Q85" s="94"/>
      <c r="R85" s="94"/>
      <c r="S85" s="94"/>
      <c r="T85" s="94"/>
      <c r="U85" s="94"/>
      <c r="V85" s="94"/>
      <c r="W85" s="94"/>
      <c r="X85" s="94"/>
    </row>
    <row r="86" spans="1:24" x14ac:dyDescent="0.2">
      <c r="A86" s="347" t="s">
        <v>209</v>
      </c>
      <c r="B86" s="344" t="s">
        <v>210</v>
      </c>
      <c r="C86" s="211">
        <f>INDEX(calculation2!J:J,MATCH('graph data'!$A86,calculation2!$A:$A,0))</f>
        <v>-1.6816671122720228E-2</v>
      </c>
      <c r="D86" s="211">
        <f>INDEX(calculation2!N:N,MATCH('graph data'!$A86,calculation2!$A:$A,0))</f>
        <v>-1.7446440425561427E-4</v>
      </c>
      <c r="E86" s="211">
        <f>INDEX(calculation2!R:R,MATCH('graph data'!$A86,calculation2!$A:$A,0))</f>
        <v>-8.8914591337196924E-4</v>
      </c>
      <c r="F86" s="211">
        <f>INDEX(calculation2!V:V,MATCH('graph data'!$A86,calculation2!$A:$A,0))</f>
        <v>-6.9889236513409614E-5</v>
      </c>
      <c r="G86" s="211">
        <f>INDEX(calculation2!Z:Z,MATCH('graph data'!$A86,calculation2!$A:$A,0))</f>
        <v>-2.3312120045517748E-3</v>
      </c>
      <c r="H86" s="211">
        <f>INDEX(calculation2!AD:AD,MATCH('graph data'!$A86,calculation2!$A:$A,0))</f>
        <v>2.6335169929252444E-3</v>
      </c>
      <c r="I86" s="211">
        <f>INDEX(calculation2!AH:AH,MATCH('graph data'!$A86,calculation2!$A:$A,0))</f>
        <v>-1.1884461635093047E-2</v>
      </c>
      <c r="J86" s="211">
        <f>INDEX(calculation2!AL:AL,MATCH('graph data'!$A86,calculation2!$A:$A,0))</f>
        <v>-1.2025904374719509E-3</v>
      </c>
      <c r="K86" s="211">
        <f>INDEX(calculation2!AP:AP,MATCH('graph data'!$A86,calculation2!$A:$A,0))</f>
        <v>-3.4829969453209486E-4</v>
      </c>
      <c r="L86" s="211">
        <f>INDEX(calculation2!AQ:AQ,MATCH('graph data'!$A86,calculation2!$A:$A,0))</f>
        <v>-4.2091081103001748E-4</v>
      </c>
      <c r="M86" s="211">
        <f t="shared" si="4"/>
        <v>-3.1504128266614861E-2</v>
      </c>
      <c r="N86" s="211">
        <f>INDEX(calculation2!F:F,MATCH('graph data'!$A86,calculation2!$A:$A,0))</f>
        <v>3.747046513200436E-2</v>
      </c>
      <c r="O86" s="211">
        <f>INDEX(calculation2!AT:AT,MATCH('graph data'!$A86,calculation2!$A:$A,0))</f>
        <v>5.9663368653894988E-3</v>
      </c>
      <c r="P86" s="212">
        <f t="shared" si="5"/>
        <v>-3.1504128266614861E-2</v>
      </c>
      <c r="Q86" s="94"/>
      <c r="R86" s="94"/>
      <c r="S86" s="94"/>
      <c r="T86" s="94"/>
      <c r="U86" s="94"/>
      <c r="V86" s="94"/>
      <c r="W86" s="94"/>
      <c r="X86" s="94"/>
    </row>
    <row r="87" spans="1:24" x14ac:dyDescent="0.2">
      <c r="A87" s="94"/>
      <c r="B87" s="94"/>
      <c r="C87" s="211"/>
      <c r="D87" s="211"/>
      <c r="E87" s="211"/>
      <c r="F87" s="211"/>
      <c r="G87" s="211"/>
      <c r="H87" s="211"/>
      <c r="I87" s="211"/>
      <c r="J87" s="211"/>
      <c r="K87" s="211"/>
      <c r="L87" s="211"/>
      <c r="M87" s="211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</row>
    <row r="88" spans="1:24" x14ac:dyDescent="0.2">
      <c r="A88" s="208" t="str">
        <f>waterfalls!C1</f>
        <v>QOX</v>
      </c>
      <c r="B88" s="208" t="str">
        <f t="shared" ref="B88:P88" si="6">INDEX(B51:B86,MATCH($A$88,$A$51:$A$86,0))</f>
        <v>NHS Bath and North East Somerset, Swindon and Wiltshire ICB</v>
      </c>
      <c r="C88" s="213">
        <f t="shared" si="6"/>
        <v>-1.6442922759398182E-2</v>
      </c>
      <c r="D88" s="213">
        <f t="shared" si="6"/>
        <v>5.6136575015386381E-4</v>
      </c>
      <c r="E88" s="213">
        <f t="shared" si="6"/>
        <v>2.5042521253946237E-3</v>
      </c>
      <c r="F88" s="213">
        <f t="shared" si="6"/>
        <v>-6.8617380563074093E-5</v>
      </c>
      <c r="G88" s="213">
        <f t="shared" si="6"/>
        <v>-2.2406974962667636E-3</v>
      </c>
      <c r="H88" s="213">
        <f t="shared" si="6"/>
        <v>1.6217167451848535E-4</v>
      </c>
      <c r="I88" s="213">
        <f t="shared" si="6"/>
        <v>-2.6982041761590692E-3</v>
      </c>
      <c r="J88" s="213">
        <f t="shared" si="6"/>
        <v>-1.220174407950414E-3</v>
      </c>
      <c r="K88" s="213">
        <f t="shared" si="6"/>
        <v>3.4867466174082207E-4</v>
      </c>
      <c r="L88" s="213">
        <f t="shared" si="6"/>
        <v>-1.5100542393337024E-3</v>
      </c>
      <c r="M88" s="213">
        <f t="shared" si="6"/>
        <v>-2.060420624786341E-2</v>
      </c>
      <c r="N88" s="213">
        <f t="shared" si="6"/>
        <v>1.4412816831185227E-2</v>
      </c>
      <c r="O88" s="213">
        <f t="shared" si="6"/>
        <v>-6.1913894166781835E-3</v>
      </c>
      <c r="P88" s="213">
        <f t="shared" si="6"/>
        <v>-2.060420624786341E-2</v>
      </c>
      <c r="Q88" s="94"/>
      <c r="R88" s="94"/>
      <c r="S88" s="94"/>
      <c r="T88" s="94"/>
      <c r="U88" s="94"/>
      <c r="V88" s="94"/>
      <c r="W88" s="94"/>
      <c r="X88" s="94"/>
    </row>
    <row r="89" spans="1:24" x14ac:dyDescent="0.2">
      <c r="A89" s="94"/>
      <c r="B89" s="157" t="s">
        <v>157</v>
      </c>
      <c r="C89" s="158">
        <f t="shared" ref="C89:O89" si="7">$M$88</f>
        <v>-2.060420624786341E-2</v>
      </c>
      <c r="D89" s="158">
        <f t="shared" si="7"/>
        <v>-2.060420624786341E-2</v>
      </c>
      <c r="E89" s="158">
        <f t="shared" si="7"/>
        <v>-2.060420624786341E-2</v>
      </c>
      <c r="F89" s="158">
        <f t="shared" si="7"/>
        <v>-2.060420624786341E-2</v>
      </c>
      <c r="G89" s="158">
        <f t="shared" si="7"/>
        <v>-2.060420624786341E-2</v>
      </c>
      <c r="H89" s="158">
        <f t="shared" si="7"/>
        <v>-2.060420624786341E-2</v>
      </c>
      <c r="I89" s="158">
        <f t="shared" si="7"/>
        <v>-2.060420624786341E-2</v>
      </c>
      <c r="J89" s="158">
        <f t="shared" si="7"/>
        <v>-2.060420624786341E-2</v>
      </c>
      <c r="K89" s="158">
        <f t="shared" si="7"/>
        <v>-2.060420624786341E-2</v>
      </c>
      <c r="L89" s="158">
        <f t="shared" si="7"/>
        <v>-2.060420624786341E-2</v>
      </c>
      <c r="M89" s="158">
        <f t="shared" si="7"/>
        <v>-2.060420624786341E-2</v>
      </c>
      <c r="N89" s="158">
        <f t="shared" si="7"/>
        <v>-2.060420624786341E-2</v>
      </c>
      <c r="O89" s="158">
        <f t="shared" si="7"/>
        <v>-2.060420624786341E-2</v>
      </c>
      <c r="P89" s="94"/>
      <c r="Q89" s="94"/>
      <c r="R89" s="94"/>
      <c r="S89" s="94"/>
      <c r="T89" s="94"/>
      <c r="U89" s="94"/>
      <c r="V89" s="94"/>
      <c r="W89" s="94"/>
      <c r="X89" s="94"/>
    </row>
    <row r="90" spans="1:24" x14ac:dyDescent="0.2"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</row>
    <row r="91" spans="1:24" ht="25.5" x14ac:dyDescent="0.35">
      <c r="A91" s="7" t="s">
        <v>223</v>
      </c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</row>
    <row r="92" spans="1:24" x14ac:dyDescent="0.2"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</row>
    <row r="93" spans="1:24" x14ac:dyDescent="0.2">
      <c r="A93" s="179"/>
      <c r="B93" s="180" t="s">
        <v>85</v>
      </c>
      <c r="C93" s="96" t="s">
        <v>19</v>
      </c>
      <c r="D93" s="96" t="s">
        <v>21</v>
      </c>
      <c r="E93" s="96" t="s">
        <v>23</v>
      </c>
      <c r="F93" s="96" t="s">
        <v>25</v>
      </c>
      <c r="G93" s="96" t="s">
        <v>27</v>
      </c>
      <c r="H93" s="178" t="s">
        <v>30</v>
      </c>
      <c r="I93" s="178" t="s">
        <v>32</v>
      </c>
      <c r="J93" s="178" t="s">
        <v>34</v>
      </c>
      <c r="K93" s="178" t="s">
        <v>73</v>
      </c>
      <c r="L93" s="178" t="s">
        <v>75</v>
      </c>
      <c r="M93" s="401" t="s">
        <v>224</v>
      </c>
      <c r="N93" s="401"/>
      <c r="O93" s="401" t="s">
        <v>222</v>
      </c>
      <c r="P93" s="94"/>
      <c r="Q93" s="94"/>
      <c r="R93" s="94"/>
      <c r="S93" s="94"/>
      <c r="T93" s="94"/>
      <c r="U93" s="94"/>
      <c r="V93" s="94"/>
      <c r="W93" s="94"/>
      <c r="X93" s="94"/>
    </row>
    <row r="94" spans="1:24" x14ac:dyDescent="0.2">
      <c r="A94" s="2" t="s">
        <v>225</v>
      </c>
      <c r="B94" s="188">
        <f>INDEX(calculation2!F:F,MATCH('graph data'!$A$88,calculation2!$A:$A,0))</f>
        <v>1.4412816831185227E-2</v>
      </c>
      <c r="C94" s="188">
        <f>B94+INDEX(calculation2!J:J,MATCH('graph data'!$A$88,calculation2!$A:$A,0))</f>
        <v>-2.0301059282129552E-3</v>
      </c>
      <c r="D94" s="188">
        <f>C94+INDEX(calculation2!N:N,MATCH('graph data'!$A$88,calculation2!$A:$A,0))</f>
        <v>-1.4687401780590914E-3</v>
      </c>
      <c r="E94" s="188">
        <f>D94+INDEX(calculation2!R:R,MATCH('graph data'!$A$88,calculation2!$A:$A,0))</f>
        <v>1.0355119473355323E-3</v>
      </c>
      <c r="F94" s="188">
        <f>E94+INDEX(calculation2!V:V,MATCH('graph data'!$A$88,calculation2!$A:$A,0))</f>
        <v>9.6689456677245822E-4</v>
      </c>
      <c r="G94" s="188">
        <f>F94+INDEX(calculation2!Z:Z,MATCH('graph data'!$A$88,calculation2!$A:$A,0))</f>
        <v>-1.2738029294943054E-3</v>
      </c>
      <c r="H94" s="188">
        <f>G94+INDEX(calculation2!AD:AD,MATCH('graph data'!$A$88,calculation2!$A:$A,0))</f>
        <v>-1.11163125497582E-3</v>
      </c>
      <c r="I94" s="188">
        <f>H94+INDEX(calculation2!AH:AH,MATCH('graph data'!$A$88,calculation2!$A:$A,0))</f>
        <v>-3.8098354311348892E-3</v>
      </c>
      <c r="J94" s="188">
        <f>I94+INDEX(calculation2!AL:AL,MATCH('graph data'!$A$88,calculation2!$A:$A,0))</f>
        <v>-5.0300098390853032E-3</v>
      </c>
      <c r="K94" s="188">
        <f>J94+INDEX(calculation2!AP:AP,MATCH('graph data'!$A$88,calculation2!$A:$A,0))</f>
        <v>-4.6813351773444811E-3</v>
      </c>
      <c r="L94" s="188">
        <f>K94+INDEX(calculation2!AQ:AQ,MATCH('graph data'!$A$88,calculation2!$A:$A,0))</f>
        <v>-6.1913894166781835E-3</v>
      </c>
      <c r="M94" s="188">
        <f>L94</f>
        <v>-6.1913894166781835E-3</v>
      </c>
      <c r="N94" s="162" t="s">
        <v>225</v>
      </c>
      <c r="O94" s="188">
        <f>M94-B94</f>
        <v>-2.060420624786341E-2</v>
      </c>
      <c r="P94" s="94"/>
      <c r="Q94" s="94"/>
      <c r="R94" s="94"/>
      <c r="S94" s="94"/>
      <c r="T94" s="94"/>
      <c r="U94" s="94"/>
      <c r="V94" s="94"/>
      <c r="W94" s="94"/>
      <c r="X94" s="94"/>
    </row>
    <row r="95" spans="1:24" x14ac:dyDescent="0.2">
      <c r="A95" s="2" t="s">
        <v>84</v>
      </c>
      <c r="B95" s="214">
        <f>INDEX(calculation2!C:C,MATCH('graph data'!$A$88,calculation2!$A:$A,0))</f>
        <v>1715501.7869708186</v>
      </c>
      <c r="C95" s="214">
        <f>INDEX(calculation2!G:G,MATCH('graph data'!$A$88,calculation2!$A:$A,0))</f>
        <v>1743767.0317886565</v>
      </c>
      <c r="D95" s="214">
        <f>INDEX(calculation2!K:K,MATCH('graph data'!$A$88,calculation2!$A:$A,0))</f>
        <v>1825468.4528856189</v>
      </c>
      <c r="E95" s="214">
        <f>INDEX(calculation2!O:O,MATCH('graph data'!$A$88,calculation2!$A:$A,0))</f>
        <v>1850595.9727855758</v>
      </c>
      <c r="F95" s="214">
        <f>INDEX(calculation2!S:S,MATCH('graph data'!$A$88,calculation2!$A:$A,0))</f>
        <v>1850722.8331730894</v>
      </c>
      <c r="G95" s="214">
        <f>INDEX(calculation2!W:W,MATCH('graph data'!$A$88,calculation2!$A:$A,0))</f>
        <v>1878573.3615918909</v>
      </c>
      <c r="H95" s="214">
        <f>INDEX(calculation2!AA:AA,MATCH('graph data'!$A$88,calculation2!$A:$A,0))</f>
        <v>1878268.3711672472</v>
      </c>
      <c r="I95" s="214">
        <f>INDEX(calculation2!AE:AE,MATCH('graph data'!$A$88,calculation2!$A:$A,0))</f>
        <v>1883355.7046335682</v>
      </c>
      <c r="J95" s="214">
        <f>INDEX(calculation2!AI:AI,MATCH('graph data'!$A$88,calculation2!$A:$A,0))</f>
        <v>1885665.3445770701</v>
      </c>
      <c r="K95" s="214">
        <f>INDEX(calculation2!AM:AM,MATCH('graph data'!$A$88,calculation2!$A:$A,0))</f>
        <v>1885004.7684727388</v>
      </c>
      <c r="L95" s="214">
        <f>INDEX(calculation2!AR:AR,MATCH('graph data'!$A$88,calculation2!$A:$A,0))</f>
        <v>1887868.9612473673</v>
      </c>
      <c r="M95" s="214">
        <f t="shared" ref="M95:M96" si="8">L95</f>
        <v>1887868.9612473673</v>
      </c>
      <c r="N95" s="163" t="s">
        <v>84</v>
      </c>
      <c r="O95" s="214">
        <f>M95-B95</f>
        <v>172367.17427654867</v>
      </c>
      <c r="P95" s="94"/>
      <c r="Q95" s="94"/>
      <c r="R95" s="94"/>
      <c r="S95" s="94"/>
      <c r="T95" s="94"/>
      <c r="U95" s="94"/>
      <c r="V95" s="94"/>
      <c r="W95" s="94"/>
      <c r="X95" s="94"/>
    </row>
    <row r="96" spans="1:24" x14ac:dyDescent="0.2">
      <c r="A96" s="2" t="s">
        <v>85</v>
      </c>
      <c r="B96" s="214">
        <f>INDEX(calculation2!D:D,MATCH('graph data'!$A$88,calculation2!$A:$A,0))</f>
        <v>1740227</v>
      </c>
      <c r="C96" s="214">
        <f>INDEX(calculation2!H:H,MATCH('graph data'!$A$88,calculation2!$A:$A,0))</f>
        <v>1740227</v>
      </c>
      <c r="D96" s="214">
        <f>INDEX(calculation2!L:L,MATCH('graph data'!$A$88,calculation2!$A:$A,0))</f>
        <v>1822787.3140250864</v>
      </c>
      <c r="E96" s="214">
        <f>INDEX(calculation2!P:P,MATCH('graph data'!$A$88,calculation2!$A:$A,0))</f>
        <v>1852512.2870250863</v>
      </c>
      <c r="F96" s="214">
        <f>INDEX(calculation2!T:T,MATCH('graph data'!$A$88,calculation2!$A:$A,0))</f>
        <v>1852512.2870250863</v>
      </c>
      <c r="G96" s="214">
        <f>INDEX(calculation2!X:X,MATCH('graph data'!$A$88,calculation2!$A:$A,0))</f>
        <v>1876180.4293406252</v>
      </c>
      <c r="H96" s="214">
        <f>INDEX(calculation2!AB:AB,MATCH('graph data'!$A$88,calculation2!$A:$A,0))</f>
        <v>1.4934627511716177E-2</v>
      </c>
      <c r="I96" s="214">
        <f>INDEX(calculation2!AF:AF,MATCH('graph data'!$A$88,calculation2!$A:$A,0))</f>
        <v>1.4975078296872175E-2</v>
      </c>
      <c r="J96" s="214">
        <f>INDEX(calculation2!AJ:AJ,MATCH('graph data'!$A$88,calculation2!$A:$A,0))</f>
        <v>1.4993442878191801E-2</v>
      </c>
      <c r="K96" s="214">
        <f>INDEX(calculation2!AN:AN,MATCH('graph data'!$A$88,calculation2!$A:$A,0))</f>
        <v>1.4988190456220175E-2</v>
      </c>
      <c r="L96" s="214">
        <f>INDEX(calculation2!AS:AS,MATCH('graph data'!$A$88,calculation2!$A:$A,0))</f>
        <v>1876180.4293406252</v>
      </c>
      <c r="M96" s="214">
        <f t="shared" si="8"/>
        <v>1876180.4293406252</v>
      </c>
      <c r="N96" s="163" t="s">
        <v>85</v>
      </c>
      <c r="O96" s="214">
        <f>M96-B96</f>
        <v>135953.42934062518</v>
      </c>
      <c r="P96" s="94"/>
      <c r="Q96" s="94"/>
      <c r="R96" s="94"/>
      <c r="S96" s="94"/>
      <c r="T96" s="94"/>
      <c r="U96" s="94"/>
      <c r="V96" s="94"/>
      <c r="W96" s="94"/>
      <c r="X96" s="94"/>
    </row>
    <row r="97" spans="1:24" x14ac:dyDescent="0.2">
      <c r="A97" s="2" t="s">
        <v>86</v>
      </c>
      <c r="B97" s="188">
        <f>B95/B98</f>
        <v>1.493705257431991E-2</v>
      </c>
      <c r="C97" s="188">
        <f>C95/C98</f>
        <v>1.4937052574319907E-2</v>
      </c>
      <c r="D97" s="188">
        <f>D95/D98</f>
        <v>1.4937052574319907E-2</v>
      </c>
      <c r="E97" s="188">
        <f>E95/E98</f>
        <v>1.4937052574319912E-2</v>
      </c>
      <c r="F97" s="188">
        <f>F95/F98</f>
        <v>1.4937052574319914E-2</v>
      </c>
      <c r="G97" s="188">
        <f t="shared" ref="G97:M97" si="9">G95/G98</f>
        <v>1.4937052574319912E-2</v>
      </c>
      <c r="H97" s="188">
        <f t="shared" si="9"/>
        <v>1.4934627511716177E-2</v>
      </c>
      <c r="I97" s="188">
        <f t="shared" si="9"/>
        <v>1.4975078296872175E-2</v>
      </c>
      <c r="J97" s="188">
        <f t="shared" si="9"/>
        <v>1.4993442878191801E-2</v>
      </c>
      <c r="K97" s="188">
        <f t="shared" si="9"/>
        <v>1.4988190456220175E-2</v>
      </c>
      <c r="L97" s="188">
        <f t="shared" si="9"/>
        <v>1.5010964439356698E-2</v>
      </c>
      <c r="M97" s="188">
        <f t="shared" si="9"/>
        <v>1.5010964439356698E-2</v>
      </c>
      <c r="N97" s="162" t="s">
        <v>86</v>
      </c>
      <c r="O97" s="188">
        <f>M97-B97</f>
        <v>7.3911865036788149E-5</v>
      </c>
      <c r="P97" s="94"/>
      <c r="Q97" s="94"/>
      <c r="R97" s="94"/>
      <c r="S97" s="94"/>
      <c r="T97" s="94"/>
      <c r="U97" s="94"/>
      <c r="V97" s="94"/>
      <c r="W97" s="94"/>
      <c r="X97" s="94"/>
    </row>
    <row r="98" spans="1:24" x14ac:dyDescent="0.2">
      <c r="A98" s="2" t="s">
        <v>226</v>
      </c>
      <c r="B98" s="425">
        <f>calculation2!C7</f>
        <v>114848748</v>
      </c>
      <c r="C98" s="425">
        <f>calculation2!G7</f>
        <v>116741038.64282952</v>
      </c>
      <c r="D98" s="425">
        <f>calculation2!K7</f>
        <v>122210753.68135227</v>
      </c>
      <c r="E98" s="425">
        <f>calculation2!O7</f>
        <v>123892981.13385223</v>
      </c>
      <c r="F98" s="425">
        <f>calculation2!S7</f>
        <v>123901474.13385221</v>
      </c>
      <c r="G98" s="425">
        <f>calculation2!W7</f>
        <v>125766000.5041137</v>
      </c>
      <c r="H98" s="425">
        <f t="shared" ref="H98:M98" si="10">G98</f>
        <v>125766000.5041137</v>
      </c>
      <c r="I98" s="425">
        <f t="shared" si="10"/>
        <v>125766000.5041137</v>
      </c>
      <c r="J98" s="425">
        <f t="shared" si="10"/>
        <v>125766000.5041137</v>
      </c>
      <c r="K98" s="425">
        <f t="shared" si="10"/>
        <v>125766000.5041137</v>
      </c>
      <c r="L98" s="425">
        <f t="shared" si="10"/>
        <v>125766000.5041137</v>
      </c>
      <c r="M98" s="425">
        <f t="shared" si="10"/>
        <v>125766000.5041137</v>
      </c>
      <c r="N98" s="162" t="s">
        <v>72</v>
      </c>
      <c r="O98" s="188"/>
      <c r="P98" s="94"/>
      <c r="Q98" s="94"/>
      <c r="R98" s="94"/>
      <c r="S98" s="94"/>
      <c r="T98" s="94"/>
      <c r="U98" s="94"/>
      <c r="V98" s="94"/>
      <c r="W98" s="94"/>
      <c r="X98" s="94"/>
    </row>
    <row r="99" spans="1:24" x14ac:dyDescent="0.2">
      <c r="C99" s="211"/>
      <c r="D99" s="211"/>
      <c r="E99" s="211"/>
      <c r="F99" s="211"/>
      <c r="G99" s="211"/>
      <c r="H99" s="211"/>
      <c r="I99" s="211"/>
      <c r="J99" s="211"/>
      <c r="K99" s="211"/>
      <c r="L99" s="211"/>
      <c r="M99" s="211"/>
      <c r="N99" s="2"/>
      <c r="O99" s="94"/>
      <c r="P99" s="94"/>
      <c r="Q99" s="94"/>
      <c r="R99" s="94"/>
      <c r="S99" s="94"/>
      <c r="T99" s="94"/>
      <c r="U99" s="94"/>
      <c r="V99" s="94"/>
      <c r="W99" s="94"/>
      <c r="X99" s="94"/>
    </row>
    <row r="100" spans="1:24" x14ac:dyDescent="0.2">
      <c r="A100" s="2" t="s">
        <v>225</v>
      </c>
      <c r="B100" s="173" t="s">
        <v>227</v>
      </c>
      <c r="C100" s="175" t="s">
        <v>228</v>
      </c>
      <c r="D100" s="173" t="s">
        <v>229</v>
      </c>
      <c r="E100" s="175" t="s">
        <v>230</v>
      </c>
      <c r="F100" s="175" t="s">
        <v>231</v>
      </c>
      <c r="G100" s="175" t="s">
        <v>232</v>
      </c>
      <c r="H100" s="176" t="s">
        <v>233</v>
      </c>
      <c r="I100" s="176" t="s">
        <v>234</v>
      </c>
      <c r="J100" s="176" t="s">
        <v>235</v>
      </c>
      <c r="K100" s="176" t="s">
        <v>236</v>
      </c>
      <c r="L100" s="175" t="s">
        <v>237</v>
      </c>
      <c r="M100" s="171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</row>
    <row r="101" spans="1:24" x14ac:dyDescent="0.2">
      <c r="A101" s="2" t="s">
        <v>84</v>
      </c>
      <c r="B101" s="173" t="s">
        <v>238</v>
      </c>
      <c r="C101" s="173" t="s">
        <v>239</v>
      </c>
      <c r="D101" s="173" t="s">
        <v>240</v>
      </c>
      <c r="E101" s="173" t="s">
        <v>241</v>
      </c>
      <c r="F101" s="173" t="s">
        <v>242</v>
      </c>
      <c r="G101" s="173" t="s">
        <v>243</v>
      </c>
      <c r="H101" s="173" t="s">
        <v>244</v>
      </c>
      <c r="I101" s="173" t="s">
        <v>245</v>
      </c>
      <c r="J101" s="173" t="s">
        <v>246</v>
      </c>
      <c r="K101" s="173" t="s">
        <v>247</v>
      </c>
      <c r="L101" s="173" t="s">
        <v>248</v>
      </c>
      <c r="M101" s="173"/>
      <c r="N101" s="2"/>
      <c r="O101" s="94"/>
      <c r="P101" s="2"/>
      <c r="Q101" s="94"/>
      <c r="R101" s="94"/>
      <c r="S101" s="94"/>
      <c r="T101" s="94"/>
      <c r="U101" s="94"/>
      <c r="V101" s="94"/>
      <c r="W101" s="94"/>
      <c r="X101" s="94"/>
    </row>
    <row r="102" spans="1:24" x14ac:dyDescent="0.2">
      <c r="A102" s="2" t="s">
        <v>85</v>
      </c>
      <c r="B102" s="176" t="s">
        <v>249</v>
      </c>
      <c r="C102" s="176" t="s">
        <v>250</v>
      </c>
      <c r="D102" s="176" t="s">
        <v>251</v>
      </c>
      <c r="E102" s="176" t="s">
        <v>252</v>
      </c>
      <c r="F102" s="176" t="s">
        <v>253</v>
      </c>
      <c r="G102" s="176" t="s">
        <v>254</v>
      </c>
      <c r="H102" s="171" t="s">
        <v>255</v>
      </c>
      <c r="I102" s="171" t="s">
        <v>256</v>
      </c>
      <c r="J102" s="171" t="s">
        <v>257</v>
      </c>
      <c r="K102" s="171" t="s">
        <v>258</v>
      </c>
      <c r="L102" s="171" t="s">
        <v>259</v>
      </c>
      <c r="M102" s="171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</row>
    <row r="103" spans="1:24" x14ac:dyDescent="0.2">
      <c r="A103" s="2" t="s">
        <v>86</v>
      </c>
      <c r="B103" s="173" t="s">
        <v>260</v>
      </c>
      <c r="C103" s="175" t="s">
        <v>261</v>
      </c>
      <c r="D103" s="175" t="s">
        <v>262</v>
      </c>
      <c r="E103" s="175" t="s">
        <v>263</v>
      </c>
      <c r="F103" s="175" t="s">
        <v>264</v>
      </c>
      <c r="G103" s="175" t="s">
        <v>265</v>
      </c>
      <c r="H103" s="176" t="s">
        <v>266</v>
      </c>
      <c r="I103" s="176" t="s">
        <v>267</v>
      </c>
      <c r="J103" s="176" t="s">
        <v>268</v>
      </c>
      <c r="K103" s="176" t="s">
        <v>269</v>
      </c>
      <c r="L103" s="171" t="s">
        <v>270</v>
      </c>
      <c r="M103" s="171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</row>
    <row r="104" spans="1:24" x14ac:dyDescent="0.2">
      <c r="C104" s="9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</row>
    <row r="105" spans="1:24" x14ac:dyDescent="0.2"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</row>
    <row r="106" spans="1:24" x14ac:dyDescent="0.2">
      <c r="C106" s="2"/>
      <c r="D106" s="2"/>
      <c r="E106" s="2"/>
      <c r="F106" s="2"/>
      <c r="G106" s="2" t="s">
        <v>271</v>
      </c>
      <c r="H106" s="2"/>
      <c r="I106" s="2"/>
      <c r="J106" s="2"/>
      <c r="K106" s="2"/>
      <c r="L106" s="2"/>
      <c r="M106" s="2"/>
      <c r="N106" s="2"/>
      <c r="O106" s="94"/>
      <c r="P106" s="2"/>
      <c r="Q106" s="94"/>
      <c r="R106" s="94"/>
      <c r="S106" s="94"/>
      <c r="T106" s="94"/>
      <c r="U106" s="94"/>
      <c r="V106" s="94"/>
      <c r="W106" s="94"/>
      <c r="X106" s="94"/>
    </row>
    <row r="107" spans="1:24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94"/>
      <c r="P107" s="2"/>
      <c r="Q107" s="94"/>
      <c r="R107" s="94"/>
      <c r="S107" s="94"/>
      <c r="T107" s="94"/>
      <c r="U107" s="94"/>
      <c r="V107" s="94"/>
      <c r="W107" s="94"/>
      <c r="X107" s="94"/>
    </row>
    <row r="108" spans="1:24" x14ac:dyDescent="0.2">
      <c r="A108" s="2" t="s">
        <v>272</v>
      </c>
      <c r="B108" s="172">
        <f>B94</f>
        <v>1.4412816831185227E-2</v>
      </c>
      <c r="C108" s="162">
        <f t="shared" ref="C108:H108" si="11">B108+C88</f>
        <v>-2.0301059282129552E-3</v>
      </c>
      <c r="D108" s="162">
        <f t="shared" si="11"/>
        <v>-1.4687401780590914E-3</v>
      </c>
      <c r="E108" s="162">
        <f t="shared" si="11"/>
        <v>1.0355119473355323E-3</v>
      </c>
      <c r="F108" s="162">
        <f t="shared" si="11"/>
        <v>9.6689456677245822E-4</v>
      </c>
      <c r="G108" s="162">
        <f t="shared" si="11"/>
        <v>-1.2738029294943054E-3</v>
      </c>
      <c r="H108" s="162">
        <f t="shared" si="11"/>
        <v>-1.11163125497582E-3</v>
      </c>
      <c r="I108" s="162" t="e">
        <f>#REF!+I88</f>
        <v>#REF!</v>
      </c>
      <c r="J108" s="162" t="e">
        <f>K108+J88</f>
        <v>#REF!</v>
      </c>
      <c r="K108" s="162" t="e">
        <f>#REF!+K88</f>
        <v>#REF!</v>
      </c>
      <c r="L108" s="162" t="e">
        <f>J108+L88</f>
        <v>#REF!</v>
      </c>
      <c r="M108" s="162"/>
      <c r="N108" s="2"/>
      <c r="O108" s="94"/>
      <c r="P108" s="2"/>
      <c r="Q108" s="94"/>
      <c r="R108" s="94"/>
      <c r="S108" s="94"/>
      <c r="T108" s="94"/>
      <c r="U108" s="94"/>
      <c r="V108" s="94"/>
      <c r="W108" s="94"/>
      <c r="X108" s="94"/>
    </row>
    <row r="109" spans="1:24" x14ac:dyDescent="0.2">
      <c r="A109" s="2" t="s">
        <v>273</v>
      </c>
      <c r="B109" s="173" t="s">
        <v>238</v>
      </c>
      <c r="C109" s="173" t="s">
        <v>239</v>
      </c>
      <c r="D109" s="173" t="s">
        <v>240</v>
      </c>
      <c r="E109" s="173" t="s">
        <v>241</v>
      </c>
      <c r="F109" s="173" t="s">
        <v>242</v>
      </c>
      <c r="G109" s="173" t="s">
        <v>243</v>
      </c>
      <c r="H109" s="173" t="s">
        <v>244</v>
      </c>
      <c r="I109" s="173" t="s">
        <v>245</v>
      </c>
      <c r="J109" s="173" t="s">
        <v>246</v>
      </c>
      <c r="K109" s="173" t="s">
        <v>247</v>
      </c>
      <c r="L109" s="173" t="s">
        <v>248</v>
      </c>
      <c r="M109" s="173"/>
      <c r="N109" s="2"/>
      <c r="O109" s="94"/>
      <c r="P109" s="2"/>
      <c r="Q109" s="94"/>
      <c r="R109" s="94"/>
      <c r="S109" s="94"/>
      <c r="T109" s="94"/>
      <c r="U109" s="94"/>
      <c r="V109" s="94"/>
      <c r="W109" s="94"/>
      <c r="X109" s="94"/>
    </row>
    <row r="110" spans="1:24" x14ac:dyDescent="0.2">
      <c r="B110" s="176" t="s">
        <v>249</v>
      </c>
      <c r="C110" s="176" t="s">
        <v>250</v>
      </c>
      <c r="D110" s="176" t="s">
        <v>251</v>
      </c>
      <c r="E110" s="176" t="s">
        <v>252</v>
      </c>
      <c r="F110" s="176" t="s">
        <v>253</v>
      </c>
      <c r="G110" s="176" t="s">
        <v>254</v>
      </c>
      <c r="H110" s="171" t="s">
        <v>255</v>
      </c>
      <c r="I110" s="171" t="s">
        <v>256</v>
      </c>
      <c r="J110" s="171" t="s">
        <v>257</v>
      </c>
      <c r="K110" s="171" t="s">
        <v>258</v>
      </c>
      <c r="L110" s="171" t="s">
        <v>259</v>
      </c>
      <c r="M110" s="171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</row>
    <row r="111" spans="1:24" x14ac:dyDescent="0.2">
      <c r="B111" s="173" t="s">
        <v>260</v>
      </c>
      <c r="C111" s="175" t="s">
        <v>261</v>
      </c>
      <c r="D111" s="175" t="s">
        <v>262</v>
      </c>
      <c r="E111" s="175" t="s">
        <v>263</v>
      </c>
      <c r="F111" s="175" t="s">
        <v>264</v>
      </c>
      <c r="G111" s="175" t="s">
        <v>265</v>
      </c>
      <c r="H111" s="176" t="s">
        <v>266</v>
      </c>
      <c r="I111" s="176" t="s">
        <v>267</v>
      </c>
      <c r="J111" s="176" t="s">
        <v>268</v>
      </c>
      <c r="K111" s="176" t="s">
        <v>269</v>
      </c>
      <c r="L111" s="171" t="s">
        <v>270</v>
      </c>
      <c r="M111" s="171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</row>
    <row r="112" spans="1:24" x14ac:dyDescent="0.2">
      <c r="B112" s="173" t="s">
        <v>227</v>
      </c>
      <c r="C112" s="175" t="s">
        <v>228</v>
      </c>
      <c r="D112" s="173" t="s">
        <v>229</v>
      </c>
      <c r="E112" s="175" t="s">
        <v>230</v>
      </c>
      <c r="F112" s="175" t="s">
        <v>231</v>
      </c>
      <c r="G112" s="175" t="s">
        <v>232</v>
      </c>
      <c r="H112" s="176" t="s">
        <v>233</v>
      </c>
      <c r="I112" s="176" t="s">
        <v>234</v>
      </c>
      <c r="J112" s="176" t="s">
        <v>235</v>
      </c>
      <c r="K112" s="176" t="s">
        <v>236</v>
      </c>
      <c r="L112" s="175" t="s">
        <v>237</v>
      </c>
      <c r="M112" s="171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</row>
    <row r="113" spans="1:18" x14ac:dyDescent="0.2">
      <c r="C113" s="94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</row>
    <row r="114" spans="1:18" x14ac:dyDescent="0.2">
      <c r="A114" s="178" t="s">
        <v>274</v>
      </c>
      <c r="B114" s="179"/>
      <c r="C114" s="178" t="s">
        <v>19</v>
      </c>
      <c r="D114" s="178" t="s">
        <v>21</v>
      </c>
      <c r="E114" s="178" t="s">
        <v>23</v>
      </c>
      <c r="F114" s="178" t="s">
        <v>25</v>
      </c>
      <c r="G114" s="178" t="s">
        <v>27</v>
      </c>
      <c r="H114" s="178"/>
      <c r="I114" s="178"/>
      <c r="J114" s="178"/>
      <c r="K114" s="178"/>
      <c r="L114" s="178"/>
      <c r="M114" s="178"/>
      <c r="N114" s="178"/>
      <c r="O114" s="178"/>
      <c r="P114" s="94"/>
      <c r="Q114" s="94"/>
      <c r="R114" s="94"/>
    </row>
    <row r="115" spans="1:18" ht="89.25" x14ac:dyDescent="0.2">
      <c r="B115" s="174" t="str" cm="1">
        <f t="array" aca="1" ref="B115" ca="1">INDIRECT("Calculation2!"&amp;B109&amp;"8")</f>
        <v>2025/26 published target allocations (adj for boundary changes)</v>
      </c>
      <c r="C115" s="174" t="str" cm="1">
        <f t="array" aca="1" ref="C115" ca="1">INDIRECT("Calculation2!"&amp;C109&amp;"8")</f>
        <v>2025/26 target exc adjustments</v>
      </c>
      <c r="D115" s="174" t="str" cm="1">
        <f t="array" aca="1" ref="D115" ca="1">INDIRECT("Calculation2!"&amp;D109&amp;"8")</f>
        <v>2025/26 target exc adjustments + ERF</v>
      </c>
      <c r="E115" s="174" t="str" cm="1">
        <f t="array" aca="1" ref="E115" ca="1">INDIRECT("Calculation2!"&amp;E109&amp;"8")</f>
        <v>2025/26 target exc adjustments + ERF +SDF</v>
      </c>
      <c r="F115" s="174" t="str" cm="1">
        <f t="array" aca="1" ref="F115" ca="1">INDIRECT("Calculation2!"&amp;F109&amp;"8")</f>
        <v>2025/26 target exc adjustments + ERF +SDF + Deficit to revenue</v>
      </c>
      <c r="G115" s="174" t="str" cm="1">
        <f t="array" aca="1" ref="G115" ca="1">INDIRECT("Calculation2!"&amp;G109&amp;"8")</f>
        <v>2025/26 fair shares target - new quantum - old published shares</v>
      </c>
      <c r="H115" s="174" t="str" cm="1">
        <f t="array" aca="1" ref="H115" ca="1">INDIRECT("Calculation2!"&amp;H109&amp;"8")</f>
        <v>Population share target</v>
      </c>
      <c r="I115" s="174" t="str" cm="1">
        <f t="array" aca="1" ref="I115" ca="1">INDIRECT("Calculation2!"&amp;I109&amp;"8")</f>
        <v>Expenditure weights target</v>
      </c>
      <c r="J115" s="174" t="str" cm="1">
        <f t="array" aca="1" ref="J115" ca="1">INDIRECT("Calculation2!"&amp;J109&amp;"8")</f>
        <v>HI data target</v>
      </c>
      <c r="K115" s="174" t="str" cm="1">
        <f t="array" aca="1" ref="K115" ca="1">INDIRECT("Calculation2!"&amp;K109&amp;"8")</f>
        <v>PFI - target</v>
      </c>
      <c r="L115" s="174" t="str" cm="1">
        <f t="array" aca="1" ref="L115" ca="1">INDIRECT("Calculation2!"&amp;L109&amp;"8")</f>
        <v>2025/26 fair shares target</v>
      </c>
      <c r="M115" s="94"/>
      <c r="N115" s="94"/>
      <c r="O115" s="94"/>
      <c r="P115" s="94"/>
      <c r="Q115" s="94"/>
      <c r="R115" s="94"/>
    </row>
    <row r="116" spans="1:18" ht="63.75" x14ac:dyDescent="0.2">
      <c r="B116" s="174" t="str" cm="1">
        <f t="array" aca="1" ref="B116" ca="1">INDIRECT("Calculation2!"&amp;B110&amp;"8")</f>
        <v>Recurrent allocation - published (£k)</v>
      </c>
      <c r="C116" s="174" t="str" cm="1">
        <f t="array" aca="1" ref="C116" ca="1">INDIRECT("Calculation2!"&amp;C110&amp;"8")</f>
        <v>2025/26 recurrent baseline</v>
      </c>
      <c r="D116" s="174" t="str" cm="1">
        <f t="array" aca="1" ref="D116" ca="1">INDIRECT("Calculation2!"&amp;D110&amp;"8")</f>
        <v>Year 0 baseline +ERF</v>
      </c>
      <c r="E116" s="174" t="str" cm="1">
        <f t="array" aca="1" ref="E116" ca="1">INDIRECT("Calculation2!"&amp;E110&amp;"8")</f>
        <v>Year 0 baseline +SDF</v>
      </c>
      <c r="F116" s="174" t="str" cm="1">
        <f t="array" aca="1" ref="F116" ca="1">INDIRECT("Calculation2!"&amp;F110&amp;"8")</f>
        <v>Year 0 baseline + Deficit to revenue adjustment</v>
      </c>
      <c r="G116" s="174" t="str" cm="1">
        <f t="array" aca="1" ref="G116" ca="1">INDIRECT("Calculation2!"&amp;G110&amp;"8")</f>
        <v>Year 0 baseline + other adjustments</v>
      </c>
      <c r="H116" s="174" t="str" cm="1">
        <f t="array" aca="1" ref="H116" ca="1">INDIRECT("Calculation2!"&amp;H110&amp;"8")</f>
        <v>population share - target share</v>
      </c>
      <c r="I116" s="174" t="str" cm="1">
        <f t="array" aca="1" ref="I116" ca="1">INDIRECT("Calculation2!"&amp;I110&amp;"8")</f>
        <v>Expenditure weights - target share</v>
      </c>
      <c r="J116" s="174" t="str" cm="1">
        <f t="array" aca="1" ref="J116" ca="1">INDIRECT("Calculation2!"&amp;J110&amp;"8")</f>
        <v>HI data - target share</v>
      </c>
      <c r="K116" s="174" t="str" cm="1">
        <f t="array" aca="1" ref="K116" ca="1">INDIRECT("Calculation2!"&amp;K110&amp;"8")</f>
        <v>PFI - target share</v>
      </c>
      <c r="L116" s="174" t="str" cm="1">
        <f t="array" aca="1" ref="L116" ca="1">INDIRECT("Calculation2!"&amp;L110&amp;"8")</f>
        <v>2025/26 Adjusted recurrent baseline</v>
      </c>
      <c r="M116" s="94"/>
      <c r="N116" s="94"/>
      <c r="O116" s="94"/>
      <c r="P116" s="94"/>
      <c r="Q116" s="94"/>
      <c r="R116" s="94"/>
    </row>
    <row r="117" spans="1:18" ht="25.5" x14ac:dyDescent="0.2">
      <c r="B117" s="174" t="str" cm="1">
        <f t="array" aca="1" ref="B117" ca="1">INDIRECT("Calculation2!"&amp;B111&amp;"8")</f>
        <v>2025/26 published WP share (adj for boundary changes)</v>
      </c>
      <c r="C117" s="174" t="str" cm="1">
        <f t="array" aca="1" ref="C117" ca="1">INDIRECT("Calculation2!"&amp;C111&amp;"8")</f>
        <v>DfT</v>
      </c>
      <c r="D117" s="174" t="str" cm="1">
        <f t="array" aca="1" ref="D117" ca="1">INDIRECT("Calculation2!"&amp;D111&amp;"8")</f>
        <v>DfT</v>
      </c>
      <c r="E117" s="174" t="str" cm="1">
        <f t="array" aca="1" ref="E117" ca="1">INDIRECT("Calculation2!"&amp;E111&amp;"8")</f>
        <v>DfT</v>
      </c>
      <c r="F117" s="174" t="str" cm="1">
        <f t="array" aca="1" ref="F117" ca="1">INDIRECT("Calculation2!"&amp;F111&amp;"8")</f>
        <v>DfT</v>
      </c>
      <c r="G117" s="174" t="str" cm="1">
        <f t="array" aca="1" ref="G117" ca="1">INDIRECT("Calculation2!"&amp;G111&amp;"8")</f>
        <v>DfT</v>
      </c>
      <c r="H117" s="174" t="str" cm="1">
        <f t="array" aca="1" ref="H117" ca="1">INDIRECT("Calculation2!"&amp;H111&amp;"8")</f>
        <v>DfT</v>
      </c>
      <c r="I117" s="174" t="str" cm="1">
        <f t="array" aca="1" ref="I117" ca="1">INDIRECT("Calculation2!"&amp;I111&amp;"8")</f>
        <v>DfT</v>
      </c>
      <c r="J117" s="174" t="str" cm="1">
        <f t="array" aca="1" ref="J117" ca="1">INDIRECT("Calculation2!"&amp;J111&amp;"8")</f>
        <v>DfT</v>
      </c>
      <c r="K117" s="174" t="str" cm="1">
        <f t="array" aca="1" ref="K117" ca="1">INDIRECT("Calculation2!"&amp;K111&amp;"8")</f>
        <v>DfT</v>
      </c>
      <c r="L117" s="174" t="str" cm="1">
        <f t="array" aca="1" ref="L117" ca="1">INDIRECT("Calculation2!"&amp;L111&amp;"8")</f>
        <v>DfT</v>
      </c>
      <c r="M117" s="94"/>
      <c r="N117" s="94"/>
      <c r="O117" s="94"/>
      <c r="P117" s="94"/>
      <c r="Q117" s="94"/>
      <c r="R117" s="94"/>
    </row>
    <row r="118" spans="1:18" ht="38.25" x14ac:dyDescent="0.2">
      <c r="B118" s="174" t="str" cm="1">
        <f t="array" aca="1" ref="B118" ca="1">INDIRECT("Calculation2!"&amp;B112&amp;"8")</f>
        <v>DfT</v>
      </c>
      <c r="C118" s="174" t="str" cm="1">
        <f t="array" aca="1" ref="C118" ca="1">INDIRECT("Calculation2!"&amp;C112&amp;"8")</f>
        <v>Change in DfT</v>
      </c>
      <c r="D118" s="174" t="str" cm="1">
        <f t="array" aca="1" ref="D118" ca="1">INDIRECT("Calculation2!"&amp;D112&amp;"8")</f>
        <v>Change in DfT</v>
      </c>
      <c r="E118" s="174" t="str" cm="1">
        <f t="array" aca="1" ref="E118" ca="1">INDIRECT("Calculation2!"&amp;E112&amp;"8")</f>
        <v>Change in DfT</v>
      </c>
      <c r="F118" s="174" t="str" cm="1">
        <f t="array" aca="1" ref="F118" ca="1">INDIRECT("Calculation2!"&amp;F112&amp;"8")</f>
        <v>Change in DfT</v>
      </c>
      <c r="G118" s="174" t="str" cm="1">
        <f t="array" aca="1" ref="G118" ca="1">INDIRECT("Calculation2!"&amp;G112&amp;"8")</f>
        <v>Change in DfT</v>
      </c>
      <c r="H118" s="174" t="str" cm="1">
        <f t="array" aca="1" ref="H118" ca="1">INDIRECT("Calculation2!"&amp;H112&amp;"8")</f>
        <v>Change in DfT</v>
      </c>
      <c r="I118" s="174" t="str" cm="1">
        <f t="array" aca="1" ref="I118" ca="1">INDIRECT("Calculation2!"&amp;I112&amp;"8")</f>
        <v>Change in DfT</v>
      </c>
      <c r="J118" s="174" t="str" cm="1">
        <f t="array" aca="1" ref="J118" ca="1">INDIRECT("Calculation2!"&amp;J112&amp;"8")</f>
        <v>Change in DfT</v>
      </c>
      <c r="K118" s="174" t="str" cm="1">
        <f t="array" aca="1" ref="K118" ca="1">INDIRECT("Calculation2!"&amp;K112&amp;"8")</f>
        <v>Change in DfT</v>
      </c>
      <c r="L118" s="174" t="str" cm="1">
        <f t="array" aca="1" ref="L118" ca="1">INDIRECT("Calculation2!"&amp;L112&amp;"8")</f>
        <v>residual change in DfT</v>
      </c>
      <c r="M118" s="94"/>
      <c r="N118" s="94"/>
      <c r="O118" s="94"/>
      <c r="P118" s="94"/>
      <c r="Q118" s="94"/>
      <c r="R118" s="94"/>
    </row>
    <row r="119" spans="1:18" x14ac:dyDescent="0.2"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</row>
    <row r="120" spans="1:18" x14ac:dyDescent="0.2">
      <c r="B120" s="174" cm="1">
        <f t="array" aca="1" ref="B120" ca="1">INDIRECT("Calculation2!"&amp;B111&amp;"7")</f>
        <v>0</v>
      </c>
      <c r="C120" s="174" cm="1">
        <f t="array" aca="1" ref="C120" ca="1">INDIRECT("Calculation2!"&amp;C111&amp;"7")</f>
        <v>-5.5064570680940506E-9</v>
      </c>
      <c r="D120" s="174" cm="1">
        <f t="array" aca="1" ref="D120" ca="1">INDIRECT("Calculation2!"&amp;D111&amp;"7")</f>
        <v>-5.2600074296194066E-9</v>
      </c>
      <c r="E120" s="174" cm="1">
        <f t="array" aca="1" ref="E120" ca="1">INDIRECT("Calculation2!"&amp;E111&amp;"7")</f>
        <v>-5.1885870044898752E-9</v>
      </c>
      <c r="F120" s="174" cm="1">
        <f t="array" aca="1" ref="F120" ca="1">INDIRECT("Calculation2!"&amp;F111&amp;"7")</f>
        <v>-5.1882311780104828E-9</v>
      </c>
      <c r="G120" s="174" cm="1">
        <f t="array" aca="1" ref="G120" ca="1">INDIRECT("Calculation2!"&amp;G111&amp;"7")</f>
        <v>-5.1113137056191249E-9</v>
      </c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</row>
  </sheetData>
  <sortState xmlns:xlrd2="http://schemas.microsoft.com/office/spreadsheetml/2017/richdata2" ref="Y6:Z41">
    <sortCondition ref="Z8:Z41"/>
  </sortState>
  <conditionalFormatting sqref="B44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6:M41">
    <cfRule type="colorScale" priority="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44:M44">
    <cfRule type="colorScale" priority="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81482-7885-49C1-8B7B-46E78DDBE6F6}">
  <sheetPr>
    <tabColor rgb="FFFFFF99"/>
  </sheetPr>
  <dimension ref="A1:AX169"/>
  <sheetViews>
    <sheetView topLeftCell="A2" workbookViewId="0">
      <pane xSplit="2" ySplit="7" topLeftCell="C9" activePane="bottomRight" state="frozen"/>
      <selection pane="topRight" activeCell="H53" sqref="H53"/>
      <selection pane="bottomLeft" activeCell="H53" sqref="H53"/>
      <selection pane="bottomRight" activeCell="H53" sqref="H53"/>
    </sheetView>
  </sheetViews>
  <sheetFormatPr defaultColWidth="9.140625" defaultRowHeight="12.75" x14ac:dyDescent="0.2"/>
  <cols>
    <col min="1" max="1" width="9.140625" style="94"/>
    <col min="2" max="2" width="16.7109375" style="94" customWidth="1"/>
    <col min="3" max="3" width="13.85546875" style="94" customWidth="1"/>
    <col min="4" max="4" width="12.28515625" style="94" customWidth="1"/>
    <col min="5" max="6" width="9.140625" style="94"/>
    <col min="7" max="7" width="11.7109375" style="183" customWidth="1"/>
    <col min="8" max="8" width="12" style="94" customWidth="1"/>
    <col min="9" max="9" width="9.140625" style="94"/>
    <col min="10" max="10" width="9.140625" style="182"/>
    <col min="11" max="11" width="12" style="183" customWidth="1"/>
    <col min="12" max="12" width="12" style="94" customWidth="1"/>
    <col min="13" max="13" width="9.140625" style="94"/>
    <col min="14" max="14" width="9.140625" style="369"/>
    <col min="15" max="15" width="11.7109375" style="94" customWidth="1"/>
    <col min="16" max="16" width="12.7109375" style="94" customWidth="1"/>
    <col min="17" max="18" width="9.140625" style="94"/>
    <col min="19" max="19" width="11.5703125" style="364" customWidth="1"/>
    <col min="20" max="20" width="11.85546875" style="94" customWidth="1"/>
    <col min="21" max="21" width="9.140625" style="94"/>
    <col min="22" max="22" width="9.140625" style="369"/>
    <col min="23" max="23" width="12.28515625" style="94" customWidth="1"/>
    <col min="24" max="24" width="11.42578125" style="94" customWidth="1"/>
    <col min="25" max="26" width="9.140625" style="94"/>
    <col min="27" max="27" width="13.42578125" style="183" customWidth="1"/>
    <col min="28" max="28" width="11.85546875" style="94" customWidth="1"/>
    <col min="29" max="29" width="9.140625" style="94"/>
    <col min="30" max="30" width="9.140625" style="369"/>
    <col min="31" max="31" width="12" style="94" customWidth="1"/>
    <col min="32" max="34" width="9.140625" style="94"/>
    <col min="35" max="35" width="12.7109375" style="364" customWidth="1"/>
    <col min="36" max="37" width="9.140625" style="94"/>
    <col min="38" max="38" width="9.140625" style="369"/>
    <col min="39" max="39" width="11.42578125" style="94" customWidth="1"/>
    <col min="40" max="42" width="9.140625" style="94"/>
    <col min="43" max="43" width="9.140625" style="370"/>
    <col min="44" max="44" width="13.140625" style="94" bestFit="1" customWidth="1"/>
    <col min="45" max="45" width="10.140625" style="94" customWidth="1"/>
    <col min="46" max="46" width="9.140625" style="182"/>
    <col min="47" max="16384" width="9.140625" style="94"/>
  </cols>
  <sheetData>
    <row r="1" spans="1:50" x14ac:dyDescent="0.2">
      <c r="AS1" s="94" t="s">
        <v>275</v>
      </c>
    </row>
    <row r="2" spans="1:50" x14ac:dyDescent="0.2">
      <c r="B2" s="94" t="s">
        <v>276</v>
      </c>
      <c r="C2" s="94" t="s">
        <v>277</v>
      </c>
      <c r="G2" s="183" t="s">
        <v>278</v>
      </c>
      <c r="K2" s="183" t="s">
        <v>279</v>
      </c>
      <c r="O2" s="94" t="s">
        <v>279</v>
      </c>
      <c r="S2" s="364" t="s">
        <v>279</v>
      </c>
      <c r="W2" s="94" t="s">
        <v>280</v>
      </c>
      <c r="AA2" s="183" t="s">
        <v>281</v>
      </c>
      <c r="AE2" s="94" t="s">
        <v>281</v>
      </c>
      <c r="AI2" s="364" t="s">
        <v>281</v>
      </c>
      <c r="AM2" s="94" t="s">
        <v>281</v>
      </c>
      <c r="AR2" s="94" t="s">
        <v>281</v>
      </c>
    </row>
    <row r="3" spans="1:50" x14ac:dyDescent="0.2">
      <c r="B3" s="94" t="s">
        <v>282</v>
      </c>
      <c r="C3" s="94" t="s">
        <v>277</v>
      </c>
      <c r="G3" s="183" t="s">
        <v>277</v>
      </c>
      <c r="K3" s="183" t="s">
        <v>277</v>
      </c>
      <c r="O3" s="94" t="s">
        <v>277</v>
      </c>
      <c r="S3" s="364" t="s">
        <v>277</v>
      </c>
      <c r="W3" s="94" t="s">
        <v>277</v>
      </c>
      <c r="AA3" s="183" t="s">
        <v>283</v>
      </c>
      <c r="AE3" s="94" t="s">
        <v>283</v>
      </c>
      <c r="AI3" s="364" t="s">
        <v>283</v>
      </c>
      <c r="AM3" s="94" t="s">
        <v>283</v>
      </c>
      <c r="AR3" s="94" t="s">
        <v>281</v>
      </c>
    </row>
    <row r="4" spans="1:50" x14ac:dyDescent="0.2">
      <c r="B4" s="94" t="s">
        <v>284</v>
      </c>
      <c r="C4" s="94" t="s">
        <v>277</v>
      </c>
      <c r="G4" s="183" t="s">
        <v>280</v>
      </c>
      <c r="K4" s="183" t="s">
        <v>279</v>
      </c>
      <c r="O4" s="94" t="s">
        <v>279</v>
      </c>
      <c r="S4" s="364" t="s">
        <v>279</v>
      </c>
      <c r="W4" s="94" t="s">
        <v>280</v>
      </c>
      <c r="AA4" s="183" t="s">
        <v>281</v>
      </c>
      <c r="AE4" s="94" t="s">
        <v>281</v>
      </c>
      <c r="AI4" s="364" t="s">
        <v>281</v>
      </c>
      <c r="AM4" s="94" t="s">
        <v>281</v>
      </c>
      <c r="AR4" s="94" t="s">
        <v>281</v>
      </c>
    </row>
    <row r="6" spans="1:50" s="184" customFormat="1" x14ac:dyDescent="0.2">
      <c r="C6" s="185" t="s">
        <v>285</v>
      </c>
      <c r="G6" s="185" t="s">
        <v>286</v>
      </c>
      <c r="J6" s="186"/>
      <c r="K6" s="371" t="s">
        <v>287</v>
      </c>
      <c r="N6" s="372"/>
      <c r="S6" s="373"/>
      <c r="V6" s="372"/>
      <c r="AA6" s="185" t="s">
        <v>288</v>
      </c>
      <c r="AD6" s="372"/>
      <c r="AI6" s="373"/>
      <c r="AL6" s="372"/>
      <c r="AQ6" s="374"/>
      <c r="AR6" s="184" t="s">
        <v>289</v>
      </c>
      <c r="AT6" s="186"/>
      <c r="AV6" s="94"/>
      <c r="AW6" s="94"/>
      <c r="AX6" s="94"/>
    </row>
    <row r="7" spans="1:50" x14ac:dyDescent="0.2">
      <c r="A7" s="94" t="s">
        <v>72</v>
      </c>
      <c r="C7" s="359">
        <v>114848748</v>
      </c>
      <c r="D7" s="187">
        <f>SUM(D9:D44)</f>
        <v>116741038</v>
      </c>
      <c r="F7" s="188">
        <f>D7/C7-1</f>
        <v>1.6476365941751503E-2</v>
      </c>
      <c r="G7" s="375">
        <f>SUM(G9:G44)</f>
        <v>116741038.64282952</v>
      </c>
      <c r="H7" s="187">
        <f>SUM(H9:H44)</f>
        <v>116741038</v>
      </c>
      <c r="I7" s="376">
        <f>H7/G7-1</f>
        <v>-5.5064570680940506E-9</v>
      </c>
      <c r="J7" s="192">
        <f>I7-F7</f>
        <v>-1.6476371448208571E-2</v>
      </c>
      <c r="K7" s="375">
        <f>SUM(K9:K44)</f>
        <v>122210753.68135227</v>
      </c>
      <c r="L7" s="187">
        <f>SUM(L9:L44)</f>
        <v>122210753.03852279</v>
      </c>
      <c r="M7" s="376">
        <f>L7/K7-1</f>
        <v>-5.2600074296194066E-9</v>
      </c>
      <c r="N7" s="377">
        <f>M7-I7</f>
        <v>2.4644963847464396E-10</v>
      </c>
      <c r="O7" s="187">
        <f>SUM(O9:O44)</f>
        <v>123892981.13385223</v>
      </c>
      <c r="P7" s="187">
        <f>SUM(P9:P44)</f>
        <v>123892980.49102272</v>
      </c>
      <c r="Q7" s="188">
        <f>P7/O7-1</f>
        <v>-5.1885870044898752E-9</v>
      </c>
      <c r="R7" s="189">
        <f>Q7-M7</f>
        <v>7.1420425129531395E-11</v>
      </c>
      <c r="S7" s="378">
        <f>SUM(S9:S44)</f>
        <v>123901474.13385221</v>
      </c>
      <c r="T7" s="187">
        <f>SUM(T9:T44)</f>
        <v>123901473.49102272</v>
      </c>
      <c r="U7" s="376">
        <f>T7/S7-1</f>
        <v>-5.1882311780104828E-9</v>
      </c>
      <c r="V7" s="377">
        <f>U7-Q7</f>
        <v>3.5582647939236267E-13</v>
      </c>
      <c r="W7" s="187">
        <f>SUM(W9:W44)</f>
        <v>125766000.5041137</v>
      </c>
      <c r="X7" s="187">
        <f>SUM(X9:X44)</f>
        <v>125765999.86128423</v>
      </c>
      <c r="Y7" s="188">
        <f>X7/W7-1</f>
        <v>-5.1113137056191249E-9</v>
      </c>
      <c r="Z7" s="189">
        <f>Y7-U7</f>
        <v>7.6917472391357933E-11</v>
      </c>
      <c r="AA7" s="375">
        <v>125766000.5041137</v>
      </c>
      <c r="AE7" s="187">
        <v>125766000.5041137</v>
      </c>
      <c r="AI7" s="378">
        <v>125766000.5041137</v>
      </c>
      <c r="AM7" s="187">
        <v>125766000.5041137</v>
      </c>
      <c r="AR7" s="94">
        <f>SUM(AR9:AR44)</f>
        <v>125766000.50411366</v>
      </c>
      <c r="AS7" s="94">
        <f>SUM(AS9:AS44)</f>
        <v>125765999.8612842</v>
      </c>
    </row>
    <row r="8" spans="1:50" s="6" customFormat="1" ht="102" x14ac:dyDescent="0.2">
      <c r="A8" s="9" t="s">
        <v>290</v>
      </c>
      <c r="B8" s="9" t="s">
        <v>218</v>
      </c>
      <c r="C8" s="386" t="s">
        <v>291</v>
      </c>
      <c r="D8" s="385" t="s">
        <v>292</v>
      </c>
      <c r="E8" s="385" t="s">
        <v>293</v>
      </c>
      <c r="F8" s="385" t="s">
        <v>225</v>
      </c>
      <c r="G8" s="387" t="s">
        <v>294</v>
      </c>
      <c r="H8" s="385" t="s">
        <v>295</v>
      </c>
      <c r="I8" s="385" t="s">
        <v>225</v>
      </c>
      <c r="J8" s="388" t="s">
        <v>296</v>
      </c>
      <c r="K8" s="387" t="s">
        <v>297</v>
      </c>
      <c r="L8" s="385" t="s">
        <v>298</v>
      </c>
      <c r="M8" s="385" t="s">
        <v>225</v>
      </c>
      <c r="N8" s="389" t="s">
        <v>296</v>
      </c>
      <c r="O8" s="385" t="s">
        <v>299</v>
      </c>
      <c r="P8" s="385" t="s">
        <v>300</v>
      </c>
      <c r="Q8" s="385" t="s">
        <v>225</v>
      </c>
      <c r="R8" s="385" t="s">
        <v>296</v>
      </c>
      <c r="S8" s="390" t="s">
        <v>301</v>
      </c>
      <c r="T8" s="385" t="s">
        <v>302</v>
      </c>
      <c r="U8" s="385" t="s">
        <v>225</v>
      </c>
      <c r="V8" s="389" t="s">
        <v>296</v>
      </c>
      <c r="W8" s="385" t="s">
        <v>303</v>
      </c>
      <c r="X8" s="385" t="s">
        <v>304</v>
      </c>
      <c r="Y8" s="385" t="s">
        <v>225</v>
      </c>
      <c r="Z8" s="385" t="s">
        <v>296</v>
      </c>
      <c r="AA8" s="387" t="s">
        <v>305</v>
      </c>
      <c r="AB8" s="459" t="s">
        <v>306</v>
      </c>
      <c r="AC8" s="385" t="s">
        <v>225</v>
      </c>
      <c r="AD8" s="389" t="s">
        <v>296</v>
      </c>
      <c r="AE8" s="385" t="s">
        <v>307</v>
      </c>
      <c r="AF8" s="459" t="s">
        <v>308</v>
      </c>
      <c r="AG8" s="385" t="s">
        <v>225</v>
      </c>
      <c r="AH8" s="385" t="s">
        <v>296</v>
      </c>
      <c r="AI8" s="390" t="s">
        <v>309</v>
      </c>
      <c r="AJ8" s="459" t="s">
        <v>310</v>
      </c>
      <c r="AK8" s="385" t="s">
        <v>225</v>
      </c>
      <c r="AL8" s="389" t="s">
        <v>296</v>
      </c>
      <c r="AM8" s="385" t="s">
        <v>311</v>
      </c>
      <c r="AN8" s="385" t="s">
        <v>312</v>
      </c>
      <c r="AO8" s="385" t="s">
        <v>225</v>
      </c>
      <c r="AP8" s="385" t="s">
        <v>296</v>
      </c>
      <c r="AQ8" s="391" t="s">
        <v>313</v>
      </c>
      <c r="AR8" s="385" t="s">
        <v>314</v>
      </c>
      <c r="AS8" s="385" t="s">
        <v>315</v>
      </c>
      <c r="AT8" s="388" t="s">
        <v>225</v>
      </c>
      <c r="AW8" s="6" t="s">
        <v>316</v>
      </c>
      <c r="AX8" s="6" t="s">
        <v>317</v>
      </c>
    </row>
    <row r="9" spans="1:50" x14ac:dyDescent="0.2">
      <c r="A9" s="94" t="s">
        <v>119</v>
      </c>
      <c r="B9" s="94" t="s">
        <v>318</v>
      </c>
      <c r="C9" s="379">
        <f>C$7*E9</f>
        <v>3381123.6288035405</v>
      </c>
      <c r="D9" s="363">
        <v>3413852</v>
      </c>
      <c r="E9" s="380">
        <v>2.9439795275813894E-2</v>
      </c>
      <c r="F9" s="399">
        <f>D9/C9-1</f>
        <v>9.6797321806423309E-3</v>
      </c>
      <c r="G9" s="381">
        <v>3436832.2779307789</v>
      </c>
      <c r="H9" s="363">
        <v>3413852</v>
      </c>
      <c r="I9" s="376">
        <f>H9/G9-1</f>
        <v>-6.6864705846555461E-3</v>
      </c>
      <c r="J9" s="192">
        <f>I9-F9</f>
        <v>-1.6366202765297877E-2</v>
      </c>
      <c r="K9" s="381">
        <v>3597859.5688819294</v>
      </c>
      <c r="L9" s="187">
        <v>3576503.6648867088</v>
      </c>
      <c r="M9" s="376">
        <f>L9/K9-1</f>
        <v>-5.9357247236464517E-3</v>
      </c>
      <c r="N9" s="377">
        <f>M9-I9</f>
        <v>7.5074586100909446E-4</v>
      </c>
      <c r="O9" s="366">
        <v>3647384.000690883</v>
      </c>
      <c r="P9" s="187">
        <v>3624263.6078867088</v>
      </c>
      <c r="Q9" s="188">
        <f>P9/O9-1</f>
        <v>-6.338897357611617E-3</v>
      </c>
      <c r="R9" s="189">
        <f>Q9-M9</f>
        <v>-4.0317263396516534E-4</v>
      </c>
      <c r="S9" s="382">
        <v>3647634.0328721604</v>
      </c>
      <c r="T9" s="187">
        <v>3624263.6078867088</v>
      </c>
      <c r="U9" s="376">
        <f>T9/S9-1</f>
        <v>-6.4070092489650898E-3</v>
      </c>
      <c r="V9" s="377">
        <f>U9-Q9</f>
        <v>-6.8111891353472842E-5</v>
      </c>
      <c r="W9" s="366">
        <v>3702525.3074990148</v>
      </c>
      <c r="X9" s="187">
        <v>3670079.5664069615</v>
      </c>
      <c r="Y9" s="188">
        <f>X9/W9-1</f>
        <v>-8.7631382360408017E-3</v>
      </c>
      <c r="Z9" s="189">
        <f>Y9-U9</f>
        <v>-2.3561289870757118E-3</v>
      </c>
      <c r="AA9" s="383">
        <f>AB9*$AA$7</f>
        <v>3694103.6493257717</v>
      </c>
      <c r="AB9" s="460">
        <v>2.9372832359449489E-2</v>
      </c>
      <c r="AC9" s="376">
        <f>X9/AA9-1</f>
        <v>-6.5033591905833132E-3</v>
      </c>
      <c r="AD9" s="377">
        <f>AC9-Y9</f>
        <v>2.2597790454574884E-3</v>
      </c>
      <c r="AE9" s="367">
        <f>AF9*$AE$7</f>
        <v>3716416.030759661</v>
      </c>
      <c r="AF9" s="462">
        <v>2.9550244230260786E-2</v>
      </c>
      <c r="AG9" s="188">
        <f>X9/AE9-1</f>
        <v>-1.2468050931108476E-2</v>
      </c>
      <c r="AH9" s="189">
        <f>AG9-AC9</f>
        <v>-5.9646917405251632E-3</v>
      </c>
      <c r="AI9" s="384">
        <f>AJ9*$AI$7</f>
        <v>3727239.6561765741</v>
      </c>
      <c r="AJ9" s="464">
        <v>2.9636305847657602E-2</v>
      </c>
      <c r="AK9" s="376">
        <f>X9/AI9-1</f>
        <v>-1.5335769910821306E-2</v>
      </c>
      <c r="AL9" s="377">
        <f>AK9-AG9</f>
        <v>-2.86771897971283E-3</v>
      </c>
      <c r="AM9" s="367">
        <f>AN9*$AM$7</f>
        <v>3728330.2575067929</v>
      </c>
      <c r="AN9" s="190">
        <v>2.9644977518266887E-2</v>
      </c>
      <c r="AO9" s="188">
        <f>X9/AM9-1</f>
        <v>-1.5623801293500383E-2</v>
      </c>
      <c r="AP9" s="189">
        <f>AO9-AK9</f>
        <v>-2.8803138267907702E-4</v>
      </c>
      <c r="AQ9" s="191">
        <f>AT9-AO9</f>
        <v>2.3942976768958069E-3</v>
      </c>
      <c r="AR9" s="367">
        <v>3719283.8454920775</v>
      </c>
      <c r="AS9" s="187">
        <v>3670079.5664069611</v>
      </c>
      <c r="AT9" s="400">
        <f>AS9/AR9-1</f>
        <v>-1.3229503616604577E-2</v>
      </c>
      <c r="AV9" s="94" t="s">
        <v>120</v>
      </c>
      <c r="AW9" s="94">
        <v>3670079.5664069611</v>
      </c>
      <c r="AX9" s="94">
        <v>3719283.8454920775</v>
      </c>
    </row>
    <row r="10" spans="1:50" x14ac:dyDescent="0.2">
      <c r="A10" s="94" t="s">
        <v>129</v>
      </c>
      <c r="B10" s="94" t="s">
        <v>319</v>
      </c>
      <c r="C10" s="379">
        <f t="shared" ref="C10:C44" si="0">C$7*E10</f>
        <v>6516966.9852423342</v>
      </c>
      <c r="D10" s="363">
        <v>6662300</v>
      </c>
      <c r="E10" s="380">
        <v>5.6743909696275789E-2</v>
      </c>
      <c r="F10" s="399">
        <f t="shared" ref="F10:F44" si="1">D10/C10-1</f>
        <v>2.2300713673518935E-2</v>
      </c>
      <c r="G10" s="381">
        <v>6624342.9545981586</v>
      </c>
      <c r="H10" s="363">
        <v>6662300</v>
      </c>
      <c r="I10" s="376">
        <f t="shared" ref="I10:I44" si="2">H10/G10-1</f>
        <v>5.7299336193779027E-3</v>
      </c>
      <c r="J10" s="192">
        <f t="shared" ref="J10:J44" si="3">I10-F10</f>
        <v>-1.6570780054141032E-2</v>
      </c>
      <c r="K10" s="381">
        <v>6934715.9708084557</v>
      </c>
      <c r="L10" s="187">
        <v>6975433.6314021386</v>
      </c>
      <c r="M10" s="376">
        <f t="shared" ref="M10:M44" si="4">L10/K10-1</f>
        <v>5.8715686071475481E-3</v>
      </c>
      <c r="N10" s="377">
        <f t="shared" ref="N10:N44" si="5">M10-I10</f>
        <v>1.4163498776964545E-4</v>
      </c>
      <c r="O10" s="366">
        <v>7030172.1334617119</v>
      </c>
      <c r="P10" s="187">
        <v>7069190.644902139</v>
      </c>
      <c r="Q10" s="188">
        <f t="shared" ref="Q10:Q44" si="6">P10/O10-1</f>
        <v>5.5501502238770595E-3</v>
      </c>
      <c r="R10" s="189">
        <f t="shared" ref="R10:R44" si="7">Q10-M10</f>
        <v>-3.2141838327048866E-4</v>
      </c>
      <c r="S10" s="382">
        <v>7030654.0594867626</v>
      </c>
      <c r="T10" s="187">
        <v>7069190.644902139</v>
      </c>
      <c r="U10" s="376">
        <f t="shared" ref="U10:U44" si="8">T10/S10-1</f>
        <v>5.4812233811130096E-3</v>
      </c>
      <c r="V10" s="377">
        <f t="shared" ref="V10:V44" si="9">U10-Q10</f>
        <v>-6.8926842764049923E-5</v>
      </c>
      <c r="W10" s="366">
        <v>7136454.5754672047</v>
      </c>
      <c r="X10" s="187">
        <v>7161385.1721820161</v>
      </c>
      <c r="Y10" s="188">
        <f t="shared" ref="Y10:Y44" si="10">X10/W10-1</f>
        <v>3.4934148954741673E-3</v>
      </c>
      <c r="Z10" s="189">
        <f t="shared" ref="Z10:Z44" si="11">Y10-U10</f>
        <v>-1.9878084856388423E-3</v>
      </c>
      <c r="AA10" s="383">
        <f t="shared" ref="AA10:AA44" si="12">AB10*$AA$7</f>
        <v>7126848.5604376225</v>
      </c>
      <c r="AB10" s="460">
        <v>5.6667529633372647E-2</v>
      </c>
      <c r="AC10" s="376">
        <f t="shared" ref="AC10:AC44" si="13">X10/AA10-1</f>
        <v>4.8459864765630911E-3</v>
      </c>
      <c r="AD10" s="377">
        <f t="shared" ref="AD10:AD44" si="14">AC10-Y10</f>
        <v>1.3525715810889238E-3</v>
      </c>
      <c r="AE10" s="367">
        <f t="shared" ref="AE10:AE44" si="15">AF10*$AE$7</f>
        <v>7156014.7073375583</v>
      </c>
      <c r="AF10" s="462">
        <v>5.6899437675156816E-2</v>
      </c>
      <c r="AG10" s="188">
        <f t="shared" ref="AG10:AG44" si="16">X10/AE10-1</f>
        <v>7.5048264489319116E-4</v>
      </c>
      <c r="AH10" s="189">
        <f t="shared" ref="AH10:AH44" si="17">AG10-AC10</f>
        <v>-4.0955038316699E-3</v>
      </c>
      <c r="AI10" s="384">
        <f t="shared" ref="AI10:AI44" si="18">AJ10*$AI$7</f>
        <v>7161580.603364489</v>
      </c>
      <c r="AJ10" s="464">
        <v>5.6943693642625137E-2</v>
      </c>
      <c r="AK10" s="376">
        <f t="shared" ref="AK10:AK44" si="19">X10/AI10-1</f>
        <v>-2.7288833750027663E-5</v>
      </c>
      <c r="AL10" s="377">
        <f t="shared" ref="AL10:AL44" si="20">AK10-AG10</f>
        <v>-7.7777147864321883E-4</v>
      </c>
      <c r="AM10" s="367">
        <f t="shared" ref="AM10:AM44" si="21">AN10*$AM$7</f>
        <v>7161469.4079783438</v>
      </c>
      <c r="AN10" s="190">
        <v>5.694280949758037E-2</v>
      </c>
      <c r="AO10" s="188">
        <f t="shared" ref="AO10:AO44" si="22">X10/AM10-1</f>
        <v>-1.176236209765591E-5</v>
      </c>
      <c r="AP10" s="189">
        <f t="shared" ref="AP10:AP44" si="23">AO10-AK10</f>
        <v>1.5526471652371754E-5</v>
      </c>
      <c r="AQ10" s="191">
        <f t="shared" ref="AQ10:AQ44" si="24">AT10-AO10</f>
        <v>1.6442301598895703E-4</v>
      </c>
      <c r="AR10" s="367">
        <v>7160292.0773114422</v>
      </c>
      <c r="AS10" s="187">
        <v>7161385.172182017</v>
      </c>
      <c r="AT10" s="400">
        <f t="shared" ref="AT10:AT44" si="25">AS10/AR10-1</f>
        <v>1.5266065389130112E-4</v>
      </c>
      <c r="AV10" s="94" t="s">
        <v>130</v>
      </c>
      <c r="AW10" s="94">
        <v>7161385.172182017</v>
      </c>
      <c r="AX10" s="94">
        <v>7160292.0773114422</v>
      </c>
    </row>
    <row r="11" spans="1:50" x14ac:dyDescent="0.2">
      <c r="A11" s="94" t="s">
        <v>134</v>
      </c>
      <c r="B11" s="94" t="s">
        <v>320</v>
      </c>
      <c r="C11" s="379">
        <f t="shared" si="0"/>
        <v>2893403.9707329678</v>
      </c>
      <c r="D11" s="363">
        <v>2922696</v>
      </c>
      <c r="E11" s="380">
        <v>2.5193169460871859E-2</v>
      </c>
      <c r="F11" s="399">
        <f t="shared" si="1"/>
        <v>1.0123726089866336E-2</v>
      </c>
      <c r="G11" s="381">
        <v>2941076.7695669937</v>
      </c>
      <c r="H11" s="363">
        <v>2922696</v>
      </c>
      <c r="I11" s="376">
        <f t="shared" si="2"/>
        <v>-6.2496735063803932E-3</v>
      </c>
      <c r="J11" s="192">
        <f t="shared" si="3"/>
        <v>-1.6373399596246729E-2</v>
      </c>
      <c r="K11" s="381">
        <v>3078876.2274351763</v>
      </c>
      <c r="L11" s="187">
        <v>3060922.2854701895</v>
      </c>
      <c r="M11" s="376">
        <f t="shared" si="4"/>
        <v>-5.8313295627161477E-3</v>
      </c>
      <c r="N11" s="377">
        <f t="shared" si="5"/>
        <v>4.1834394366424554E-4</v>
      </c>
      <c r="O11" s="366">
        <v>3121256.8687177398</v>
      </c>
      <c r="P11" s="187">
        <v>3106350.6169701894</v>
      </c>
      <c r="Q11" s="188">
        <f t="shared" si="6"/>
        <v>-4.7757209273436851E-3</v>
      </c>
      <c r="R11" s="189">
        <f t="shared" si="7"/>
        <v>1.0556086353724625E-3</v>
      </c>
      <c r="S11" s="382">
        <v>3121470.8343059709</v>
      </c>
      <c r="T11" s="187">
        <v>3106350.6169701894</v>
      </c>
      <c r="U11" s="376">
        <f t="shared" si="8"/>
        <v>-4.8439399688139373E-3</v>
      </c>
      <c r="V11" s="377">
        <f t="shared" si="9"/>
        <v>-6.8219041470252151E-5</v>
      </c>
      <c r="W11" s="366">
        <v>3168444.1631162325</v>
      </c>
      <c r="X11" s="187">
        <v>3148394.759739887</v>
      </c>
      <c r="Y11" s="188">
        <f t="shared" si="10"/>
        <v>-6.3278386312562995E-3</v>
      </c>
      <c r="Z11" s="189">
        <f t="shared" si="11"/>
        <v>-1.4838986624423622E-3</v>
      </c>
      <c r="AA11" s="383">
        <f t="shared" si="12"/>
        <v>3162212.2038614848</v>
      </c>
      <c r="AB11" s="460">
        <v>2.514361744180655E-2</v>
      </c>
      <c r="AC11" s="376">
        <f t="shared" si="13"/>
        <v>-4.3695499323938014E-3</v>
      </c>
      <c r="AD11" s="377">
        <f t="shared" si="14"/>
        <v>1.9582886988624981E-3</v>
      </c>
      <c r="AE11" s="367">
        <f t="shared" si="15"/>
        <v>3167099.1469425866</v>
      </c>
      <c r="AF11" s="462">
        <v>2.5182474867990998E-2</v>
      </c>
      <c r="AG11" s="188">
        <f t="shared" si="16"/>
        <v>-5.9058420134261436E-3</v>
      </c>
      <c r="AH11" s="189">
        <f t="shared" si="17"/>
        <v>-1.5362920810323422E-3</v>
      </c>
      <c r="AI11" s="384">
        <f t="shared" si="18"/>
        <v>3159737.797958503</v>
      </c>
      <c r="AJ11" s="464">
        <v>2.512394276110538E-2</v>
      </c>
      <c r="AK11" s="376">
        <f t="shared" si="19"/>
        <v>-3.5898669269155414E-3</v>
      </c>
      <c r="AL11" s="377">
        <f t="shared" si="20"/>
        <v>2.3159750865106021E-3</v>
      </c>
      <c r="AM11" s="367">
        <f t="shared" si="21"/>
        <v>3161752.7932627033</v>
      </c>
      <c r="AN11" s="190">
        <v>2.5139964542001039E-2</v>
      </c>
      <c r="AO11" s="188">
        <f t="shared" si="22"/>
        <v>-4.2248823346596742E-3</v>
      </c>
      <c r="AP11" s="189">
        <f t="shared" si="23"/>
        <v>-6.3501540774413279E-4</v>
      </c>
      <c r="AQ11" s="191">
        <f t="shared" si="24"/>
        <v>3.1183662986677962E-4</v>
      </c>
      <c r="AR11" s="367">
        <v>3160762.969702349</v>
      </c>
      <c r="AS11" s="187">
        <v>3148394.759739887</v>
      </c>
      <c r="AT11" s="400">
        <f t="shared" si="25"/>
        <v>-3.9130457047928946E-3</v>
      </c>
      <c r="AV11" s="94" t="s">
        <v>135</v>
      </c>
      <c r="AW11" s="94">
        <v>3148394.759739887</v>
      </c>
      <c r="AX11" s="94">
        <v>3160762.969702349</v>
      </c>
    </row>
    <row r="12" spans="1:50" x14ac:dyDescent="0.2">
      <c r="A12" s="95" t="s">
        <v>138</v>
      </c>
      <c r="B12" s="95" t="s">
        <v>321</v>
      </c>
      <c r="C12" s="452">
        <f t="shared" si="0"/>
        <v>4951280.7731533153</v>
      </c>
      <c r="D12" s="451">
        <v>4929405</v>
      </c>
      <c r="E12" s="453">
        <v>4.3111316922264713E-2</v>
      </c>
      <c r="F12" s="454">
        <f t="shared" si="1"/>
        <v>-4.4182049363731268E-3</v>
      </c>
      <c r="G12" s="455">
        <v>5032859.9147653738</v>
      </c>
      <c r="H12" s="451">
        <v>4929405</v>
      </c>
      <c r="I12" s="438">
        <f t="shared" si="2"/>
        <v>-2.0555889994446019E-2</v>
      </c>
      <c r="J12" s="456">
        <f t="shared" si="3"/>
        <v>-1.6137685058072893E-2</v>
      </c>
      <c r="K12" s="455">
        <v>5268666.5332656056</v>
      </c>
      <c r="L12" s="441">
        <v>5165357.5257747751</v>
      </c>
      <c r="M12" s="438">
        <f t="shared" si="4"/>
        <v>-1.9608188682762928E-2</v>
      </c>
      <c r="N12" s="442">
        <f t="shared" si="5"/>
        <v>9.4770131168309124E-4</v>
      </c>
      <c r="O12" s="443">
        <v>5341189.574105667</v>
      </c>
      <c r="P12" s="441">
        <v>5238821.9807747751</v>
      </c>
      <c r="Q12" s="438">
        <f t="shared" si="6"/>
        <v>-1.9165691820259401E-2</v>
      </c>
      <c r="R12" s="439">
        <f t="shared" si="7"/>
        <v>4.4249686250352749E-4</v>
      </c>
      <c r="S12" s="440">
        <v>5341555.7185202874</v>
      </c>
      <c r="T12" s="441">
        <v>5238821.9807747751</v>
      </c>
      <c r="U12" s="438">
        <f t="shared" si="8"/>
        <v>-1.9232924481029534E-2</v>
      </c>
      <c r="V12" s="442">
        <f t="shared" si="9"/>
        <v>-6.7232660770133457E-5</v>
      </c>
      <c r="W12" s="443">
        <v>5421937.9057785505</v>
      </c>
      <c r="X12" s="441">
        <v>5346938.6742293211</v>
      </c>
      <c r="Y12" s="438">
        <f t="shared" si="10"/>
        <v>-1.3832550806105237E-2</v>
      </c>
      <c r="Z12" s="439">
        <f t="shared" si="11"/>
        <v>5.400373674924297E-3</v>
      </c>
      <c r="AA12" s="444">
        <f t="shared" si="12"/>
        <v>5418643.8913358105</v>
      </c>
      <c r="AB12" s="461">
        <v>4.3085125309034307E-2</v>
      </c>
      <c r="AC12" s="438">
        <f t="shared" si="13"/>
        <v>-1.3233055824381279E-2</v>
      </c>
      <c r="AD12" s="442">
        <f t="shared" si="14"/>
        <v>5.994949817239581E-4</v>
      </c>
      <c r="AE12" s="368">
        <f t="shared" si="15"/>
        <v>5411993.6771330079</v>
      </c>
      <c r="AF12" s="463">
        <v>4.3032247630042E-2</v>
      </c>
      <c r="AG12" s="438">
        <f t="shared" si="16"/>
        <v>-1.2020524557994183E-2</v>
      </c>
      <c r="AH12" s="439">
        <f t="shared" si="17"/>
        <v>1.2125312663870957E-3</v>
      </c>
      <c r="AI12" s="445">
        <f t="shared" si="18"/>
        <v>5406403.3044384858</v>
      </c>
      <c r="AJ12" s="465">
        <v>4.2987797041869412E-2</v>
      </c>
      <c r="AK12" s="438">
        <f t="shared" si="19"/>
        <v>-1.0998926062424141E-2</v>
      </c>
      <c r="AL12" s="442">
        <f t="shared" si="20"/>
        <v>1.0215984955700419E-3</v>
      </c>
      <c r="AM12" s="368">
        <f t="shared" si="21"/>
        <v>5406180.9795075413</v>
      </c>
      <c r="AN12" s="414">
        <v>4.2986029275302505E-2</v>
      </c>
      <c r="AO12" s="438">
        <f t="shared" si="22"/>
        <v>-1.0958254172914628E-2</v>
      </c>
      <c r="AP12" s="439">
        <f t="shared" si="23"/>
        <v>4.0671889509513726E-5</v>
      </c>
      <c r="AQ12" s="446">
        <f t="shared" si="24"/>
        <v>1.9708204984417721E-3</v>
      </c>
      <c r="AR12" s="368">
        <v>5395429.741173394</v>
      </c>
      <c r="AS12" s="441">
        <v>5346938.6742293201</v>
      </c>
      <c r="AT12" s="447">
        <f t="shared" si="25"/>
        <v>-8.9874336744728556E-3</v>
      </c>
      <c r="AV12" s="94" t="s">
        <v>139</v>
      </c>
      <c r="AW12" s="94">
        <v>5346938.6742293201</v>
      </c>
      <c r="AX12" s="94">
        <v>5395429.741173394</v>
      </c>
    </row>
    <row r="13" spans="1:50" x14ac:dyDescent="0.2">
      <c r="A13" s="94" t="s">
        <v>143</v>
      </c>
      <c r="B13" s="94" t="s">
        <v>322</v>
      </c>
      <c r="C13" s="379">
        <f t="shared" si="0"/>
        <v>5659947.4932819214</v>
      </c>
      <c r="D13" s="363">
        <v>5893604</v>
      </c>
      <c r="E13" s="380">
        <v>4.9281751798303637E-2</v>
      </c>
      <c r="F13" s="399">
        <f t="shared" si="1"/>
        <v>4.1282451294012423E-2</v>
      </c>
      <c r="G13" s="381">
        <v>5753202.8910720963</v>
      </c>
      <c r="H13" s="363">
        <v>5893604</v>
      </c>
      <c r="I13" s="376">
        <f t="shared" si="2"/>
        <v>2.4403990539909604E-2</v>
      </c>
      <c r="J13" s="192">
        <f t="shared" si="3"/>
        <v>-1.687846075410282E-2</v>
      </c>
      <c r="K13" s="381">
        <v>6022760.0300080236</v>
      </c>
      <c r="L13" s="187">
        <v>6164400.7815983696</v>
      </c>
      <c r="M13" s="376">
        <f t="shared" si="4"/>
        <v>2.351758178719221E-2</v>
      </c>
      <c r="N13" s="377">
        <f t="shared" si="5"/>
        <v>-8.8640875271739361E-4</v>
      </c>
      <c r="O13" s="366">
        <v>6105663.1457904214</v>
      </c>
      <c r="P13" s="187">
        <v>6244528.7805983694</v>
      </c>
      <c r="Q13" s="188">
        <f t="shared" si="6"/>
        <v>2.2743743225285717E-2</v>
      </c>
      <c r="R13" s="189">
        <f t="shared" si="7"/>
        <v>-7.7383856190649247E-4</v>
      </c>
      <c r="S13" s="382">
        <v>6106081.6957084443</v>
      </c>
      <c r="T13" s="187">
        <v>6244528.7805983694</v>
      </c>
      <c r="U13" s="376">
        <f t="shared" si="8"/>
        <v>2.2673637823619419E-2</v>
      </c>
      <c r="V13" s="377">
        <f t="shared" si="9"/>
        <v>-7.0105401666298306E-5</v>
      </c>
      <c r="W13" s="366">
        <v>6197968.8215090623</v>
      </c>
      <c r="X13" s="187">
        <v>6325682.5993164703</v>
      </c>
      <c r="Y13" s="188">
        <f t="shared" si="10"/>
        <v>2.0605747057680812E-2</v>
      </c>
      <c r="Z13" s="189">
        <f t="shared" si="11"/>
        <v>-2.067890765938607E-3</v>
      </c>
      <c r="AA13" s="383">
        <f t="shared" si="12"/>
        <v>6201923.348257239</v>
      </c>
      <c r="AB13" s="460">
        <v>4.9313195326223157E-2</v>
      </c>
      <c r="AC13" s="376">
        <f t="shared" si="13"/>
        <v>1.9954979142721596E-2</v>
      </c>
      <c r="AD13" s="377">
        <f t="shared" si="14"/>
        <v>-6.5076791495921604E-4</v>
      </c>
      <c r="AE13" s="367">
        <f t="shared" si="15"/>
        <v>6199023.2467583539</v>
      </c>
      <c r="AF13" s="462">
        <v>4.9290135822961059E-2</v>
      </c>
      <c r="AG13" s="188">
        <f t="shared" si="16"/>
        <v>2.0432146729624012E-2</v>
      </c>
      <c r="AH13" s="189">
        <f t="shared" si="17"/>
        <v>4.7716758690241612E-4</v>
      </c>
      <c r="AI13" s="384">
        <f t="shared" si="18"/>
        <v>6200208.9917317796</v>
      </c>
      <c r="AJ13" s="464">
        <v>4.9299564006799884E-2</v>
      </c>
      <c r="AK13" s="376">
        <f t="shared" si="19"/>
        <v>2.0236996487056347E-2</v>
      </c>
      <c r="AL13" s="377">
        <f t="shared" si="20"/>
        <v>-1.9515024256766544E-4</v>
      </c>
      <c r="AM13" s="367">
        <f t="shared" si="21"/>
        <v>6200705.0225009099</v>
      </c>
      <c r="AN13" s="190">
        <v>4.9303508083634179E-2</v>
      </c>
      <c r="AO13" s="188">
        <f t="shared" si="22"/>
        <v>2.0155381744825229E-2</v>
      </c>
      <c r="AP13" s="189">
        <f t="shared" si="23"/>
        <v>-8.1614742231117532E-5</v>
      </c>
      <c r="AQ13" s="191">
        <f t="shared" si="24"/>
        <v>1.4015504973154957E-3</v>
      </c>
      <c r="AR13" s="367">
        <v>6192197.8106816737</v>
      </c>
      <c r="AS13" s="187">
        <v>6325682.5993164703</v>
      </c>
      <c r="AT13" s="400">
        <f t="shared" si="25"/>
        <v>2.1556932242140725E-2</v>
      </c>
      <c r="AV13" s="94" t="s">
        <v>144</v>
      </c>
      <c r="AW13" s="94">
        <v>6325682.5993164703</v>
      </c>
      <c r="AX13" s="94">
        <v>6192197.8106816737</v>
      </c>
    </row>
    <row r="14" spans="1:50" x14ac:dyDescent="0.2">
      <c r="A14" s="94" t="s">
        <v>150</v>
      </c>
      <c r="B14" s="94" t="s">
        <v>323</v>
      </c>
      <c r="C14" s="379">
        <f t="shared" si="0"/>
        <v>6255589.6477526864</v>
      </c>
      <c r="D14" s="363">
        <v>6329545</v>
      </c>
      <c r="E14" s="380">
        <v>5.4468070019820208E-2</v>
      </c>
      <c r="F14" s="399">
        <f t="shared" si="1"/>
        <v>1.1822283175796588E-2</v>
      </c>
      <c r="G14" s="381">
        <v>6358659.0669841738</v>
      </c>
      <c r="H14" s="363">
        <v>6329545</v>
      </c>
      <c r="I14" s="376">
        <f t="shared" si="2"/>
        <v>-4.5786488436440065E-3</v>
      </c>
      <c r="J14" s="192">
        <f t="shared" si="3"/>
        <v>-1.6400932019440595E-2</v>
      </c>
      <c r="K14" s="381">
        <v>6656583.8886908945</v>
      </c>
      <c r="L14" s="187">
        <v>6627508.0282817073</v>
      </c>
      <c r="M14" s="376">
        <f t="shared" si="4"/>
        <v>-4.3679852752378512E-3</v>
      </c>
      <c r="N14" s="377">
        <f t="shared" si="5"/>
        <v>2.106635684061553E-4</v>
      </c>
      <c r="O14" s="366">
        <v>6748211.5713629285</v>
      </c>
      <c r="P14" s="187">
        <v>6719754.5012817075</v>
      </c>
      <c r="Q14" s="188">
        <f t="shared" si="6"/>
        <v>-4.2169795330636584E-3</v>
      </c>
      <c r="R14" s="189">
        <f t="shared" si="7"/>
        <v>1.5100574217419283E-4</v>
      </c>
      <c r="S14" s="382">
        <v>6748674.1686816067</v>
      </c>
      <c r="T14" s="187">
        <v>6719754.5012817075</v>
      </c>
      <c r="U14" s="376">
        <f t="shared" si="8"/>
        <v>-4.2852368742449798E-3</v>
      </c>
      <c r="V14" s="377">
        <f t="shared" si="9"/>
        <v>-6.8257341181321429E-5</v>
      </c>
      <c r="W14" s="366">
        <v>6850231.3215708099</v>
      </c>
      <c r="X14" s="187">
        <v>6808192.0647345707</v>
      </c>
      <c r="Y14" s="188">
        <f t="shared" si="10"/>
        <v>-6.1369105454673889E-3</v>
      </c>
      <c r="Z14" s="189">
        <f t="shared" si="11"/>
        <v>-1.8516736712224091E-3</v>
      </c>
      <c r="AA14" s="383">
        <f t="shared" si="12"/>
        <v>6868274.4396686796</v>
      </c>
      <c r="AB14" s="460">
        <v>5.4611535805688789E-2</v>
      </c>
      <c r="AC14" s="376">
        <f t="shared" si="13"/>
        <v>-8.74781219968368E-3</v>
      </c>
      <c r="AD14" s="377">
        <f t="shared" si="14"/>
        <v>-2.6109016542162911E-3</v>
      </c>
      <c r="AE14" s="367">
        <f t="shared" si="15"/>
        <v>6836344.4267201535</v>
      </c>
      <c r="AF14" s="462">
        <v>5.4357651506112277E-2</v>
      </c>
      <c r="AG14" s="188">
        <f t="shared" si="16"/>
        <v>-4.1180432448002513E-3</v>
      </c>
      <c r="AH14" s="189">
        <f t="shared" si="17"/>
        <v>4.6297689548834287E-3</v>
      </c>
      <c r="AI14" s="384">
        <f t="shared" si="18"/>
        <v>6827582.3043118827</v>
      </c>
      <c r="AJ14" s="464">
        <v>5.428798146513817E-2</v>
      </c>
      <c r="AK14" s="376">
        <f t="shared" si="19"/>
        <v>-2.8399862078654081E-3</v>
      </c>
      <c r="AL14" s="377">
        <f t="shared" si="20"/>
        <v>1.2780570369348432E-3</v>
      </c>
      <c r="AM14" s="367">
        <f t="shared" si="21"/>
        <v>6827095.6559761232</v>
      </c>
      <c r="AN14" s="190">
        <v>5.4284111990607627E-2</v>
      </c>
      <c r="AO14" s="188">
        <f t="shared" si="22"/>
        <v>-2.768906749534894E-3</v>
      </c>
      <c r="AP14" s="189">
        <f t="shared" si="23"/>
        <v>7.10794583305141E-5</v>
      </c>
      <c r="AQ14" s="191">
        <f t="shared" si="24"/>
        <v>2.0043941089773476E-3</v>
      </c>
      <c r="AR14" s="367">
        <v>6813400.9959211396</v>
      </c>
      <c r="AS14" s="187">
        <v>6808192.0647345707</v>
      </c>
      <c r="AT14" s="400">
        <f t="shared" si="25"/>
        <v>-7.6451264055754642E-4</v>
      </c>
      <c r="AV14" s="94" t="s">
        <v>151</v>
      </c>
      <c r="AW14" s="94">
        <v>6808192.0647345707</v>
      </c>
      <c r="AX14" s="94">
        <v>6813400.9959211396</v>
      </c>
    </row>
    <row r="15" spans="1:50" x14ac:dyDescent="0.2">
      <c r="A15" s="95" t="s">
        <v>154</v>
      </c>
      <c r="B15" s="95" t="s">
        <v>324</v>
      </c>
      <c r="C15" s="452">
        <f t="shared" si="0"/>
        <v>3747191.727571208</v>
      </c>
      <c r="D15" s="451">
        <v>3910716</v>
      </c>
      <c r="E15" s="453">
        <v>3.26271883048408E-2</v>
      </c>
      <c r="F15" s="454">
        <f t="shared" si="1"/>
        <v>4.3639152815589277E-2</v>
      </c>
      <c r="G15" s="455">
        <v>3808931.8507022941</v>
      </c>
      <c r="H15" s="451">
        <v>3910716</v>
      </c>
      <c r="I15" s="438">
        <f t="shared" si="2"/>
        <v>2.6722491576985918E-2</v>
      </c>
      <c r="J15" s="456">
        <f t="shared" si="3"/>
        <v>-1.6916661238603359E-2</v>
      </c>
      <c r="K15" s="455">
        <v>3987393.2732379958</v>
      </c>
      <c r="L15" s="441">
        <v>4090598.4024950908</v>
      </c>
      <c r="M15" s="438">
        <f t="shared" si="4"/>
        <v>2.5882856840275137E-2</v>
      </c>
      <c r="N15" s="442">
        <f t="shared" si="5"/>
        <v>-8.3963473671078148E-4</v>
      </c>
      <c r="O15" s="443">
        <v>4042279.6251022858</v>
      </c>
      <c r="P15" s="441">
        <v>4141745.2739950907</v>
      </c>
      <c r="Q15" s="438">
        <f t="shared" si="6"/>
        <v>2.4606325667113627E-2</v>
      </c>
      <c r="R15" s="439">
        <f t="shared" si="7"/>
        <v>-1.2765311731615103E-3</v>
      </c>
      <c r="S15" s="440">
        <v>4042556.7278125589</v>
      </c>
      <c r="T15" s="441">
        <v>4141745.2739950907</v>
      </c>
      <c r="U15" s="438">
        <f t="shared" si="8"/>
        <v>2.4536092592126302E-2</v>
      </c>
      <c r="V15" s="442">
        <f t="shared" si="9"/>
        <v>-7.0233074987324784E-5</v>
      </c>
      <c r="W15" s="443">
        <v>4103390.9807944214</v>
      </c>
      <c r="X15" s="441">
        <v>4194534.0252569644</v>
      </c>
      <c r="Y15" s="438">
        <f t="shared" si="10"/>
        <v>2.2211640296800894E-2</v>
      </c>
      <c r="Z15" s="439">
        <f t="shared" si="11"/>
        <v>-2.3244522953254076E-3</v>
      </c>
      <c r="AA15" s="444">
        <f t="shared" si="12"/>
        <v>4104419.4785699523</v>
      </c>
      <c r="AB15" s="461">
        <v>3.2635366173035772E-2</v>
      </c>
      <c r="AC15" s="438">
        <f t="shared" si="13"/>
        <v>2.1955491430035279E-2</v>
      </c>
      <c r="AD15" s="442">
        <f t="shared" si="14"/>
        <v>-2.5614886676561532E-4</v>
      </c>
      <c r="AE15" s="368">
        <f t="shared" si="15"/>
        <v>4108065.1243927074</v>
      </c>
      <c r="AF15" s="463">
        <v>3.26643537039117E-2</v>
      </c>
      <c r="AG15" s="438">
        <f t="shared" si="16"/>
        <v>2.1048571102445512E-2</v>
      </c>
      <c r="AH15" s="439">
        <f t="shared" si="17"/>
        <v>-9.0692032758976637E-4</v>
      </c>
      <c r="AI15" s="445">
        <f t="shared" si="18"/>
        <v>4123553.1992166839</v>
      </c>
      <c r="AJ15" s="465">
        <v>3.2787503639203394E-2</v>
      </c>
      <c r="AK15" s="438">
        <f t="shared" si="19"/>
        <v>1.7213510438949697E-2</v>
      </c>
      <c r="AL15" s="442">
        <f t="shared" si="20"/>
        <v>-3.8350606634958151E-3</v>
      </c>
      <c r="AM15" s="368">
        <f t="shared" si="21"/>
        <v>4124724.7971862531</v>
      </c>
      <c r="AN15" s="414">
        <v>3.2796819336330385E-2</v>
      </c>
      <c r="AO15" s="438">
        <f t="shared" si="22"/>
        <v>1.6924578366618093E-2</v>
      </c>
      <c r="AP15" s="439">
        <f t="shared" si="23"/>
        <v>-2.8893207233160467E-4</v>
      </c>
      <c r="AQ15" s="446">
        <f t="shared" si="24"/>
        <v>2.8263443669078736E-3</v>
      </c>
      <c r="AR15" s="368">
        <v>4113292.6989790518</v>
      </c>
      <c r="AS15" s="441">
        <v>4194534.0252569634</v>
      </c>
      <c r="AT15" s="447">
        <f t="shared" si="25"/>
        <v>1.9750922733525966E-2</v>
      </c>
      <c r="AV15" s="94" t="s">
        <v>155</v>
      </c>
      <c r="AW15" s="94">
        <v>4194534.0252569634</v>
      </c>
      <c r="AX15" s="94">
        <v>4113292.6989790518</v>
      </c>
    </row>
    <row r="16" spans="1:50" x14ac:dyDescent="0.2">
      <c r="A16" s="94" t="s">
        <v>132</v>
      </c>
      <c r="B16" s="94" t="s">
        <v>325</v>
      </c>
      <c r="C16" s="379">
        <f t="shared" si="0"/>
        <v>3069962.4969418873</v>
      </c>
      <c r="D16" s="363">
        <v>2934141</v>
      </c>
      <c r="E16" s="380">
        <v>2.6730482921258205E-2</v>
      </c>
      <c r="F16" s="399">
        <f t="shared" si="1"/>
        <v>-4.4242070408737733E-2</v>
      </c>
      <c r="G16" s="381">
        <v>3120544.3396520978</v>
      </c>
      <c r="H16" s="363">
        <v>2934141</v>
      </c>
      <c r="I16" s="376">
        <f t="shared" si="2"/>
        <v>-5.973423844151482E-2</v>
      </c>
      <c r="J16" s="192">
        <f t="shared" si="3"/>
        <v>-1.5492168032777087E-2</v>
      </c>
      <c r="K16" s="381">
        <v>3266752.4640734796</v>
      </c>
      <c r="L16" s="187">
        <v>3080630.15353833</v>
      </c>
      <c r="M16" s="376">
        <f t="shared" si="4"/>
        <v>-5.6974721097497683E-2</v>
      </c>
      <c r="N16" s="377">
        <f t="shared" si="5"/>
        <v>2.7595173440171372E-3</v>
      </c>
      <c r="O16" s="366">
        <v>3311719.2162622022</v>
      </c>
      <c r="P16" s="187">
        <v>3129364.9085383299</v>
      </c>
      <c r="Q16" s="188">
        <f t="shared" si="6"/>
        <v>-5.5063335933922541E-2</v>
      </c>
      <c r="R16" s="189">
        <f t="shared" si="7"/>
        <v>1.9113851635751411E-3</v>
      </c>
      <c r="S16" s="382">
        <v>3311946.2382536526</v>
      </c>
      <c r="T16" s="187">
        <v>3137857.9085383299</v>
      </c>
      <c r="U16" s="376">
        <f t="shared" si="8"/>
        <v>-5.2563754720583056E-2</v>
      </c>
      <c r="V16" s="377">
        <f t="shared" si="9"/>
        <v>2.4995812133394857E-3</v>
      </c>
      <c r="W16" s="366">
        <v>3361785.9285501624</v>
      </c>
      <c r="X16" s="187">
        <v>3219432.5849621487</v>
      </c>
      <c r="Y16" s="188">
        <f t="shared" si="10"/>
        <v>-4.2344559294828832E-2</v>
      </c>
      <c r="Z16" s="189">
        <f t="shared" si="11"/>
        <v>1.0219195425754224E-2</v>
      </c>
      <c r="AA16" s="383">
        <f t="shared" si="12"/>
        <v>3369961.238118514</v>
      </c>
      <c r="AB16" s="460">
        <v>2.6795487052228281E-2</v>
      </c>
      <c r="AC16" s="376">
        <f t="shared" si="13"/>
        <v>-4.4667769900049947E-2</v>
      </c>
      <c r="AD16" s="377">
        <f t="shared" si="14"/>
        <v>-2.3232106052211154E-3</v>
      </c>
      <c r="AE16" s="367">
        <f t="shared" si="15"/>
        <v>3359225.7546417126</v>
      </c>
      <c r="AF16" s="462">
        <v>2.6710126275597317E-2</v>
      </c>
      <c r="AG16" s="188">
        <f t="shared" si="16"/>
        <v>-4.1614699305755343E-2</v>
      </c>
      <c r="AH16" s="189">
        <f t="shared" si="17"/>
        <v>3.0530705942946046E-3</v>
      </c>
      <c r="AI16" s="384">
        <f t="shared" si="18"/>
        <v>3356621.9027899085</v>
      </c>
      <c r="AJ16" s="464">
        <v>2.6689422334616707E-2</v>
      </c>
      <c r="AK16" s="376">
        <f t="shared" si="19"/>
        <v>-4.0871245496471587E-2</v>
      </c>
      <c r="AL16" s="377">
        <f t="shared" si="20"/>
        <v>7.4345380928375615E-4</v>
      </c>
      <c r="AM16" s="367">
        <f t="shared" si="21"/>
        <v>3355863.0539135942</v>
      </c>
      <c r="AN16" s="190">
        <v>2.6683388518853525E-2</v>
      </c>
      <c r="AO16" s="188">
        <f t="shared" si="22"/>
        <v>-4.0654361265529237E-2</v>
      </c>
      <c r="AP16" s="189">
        <f t="shared" si="23"/>
        <v>2.168842309423491E-4</v>
      </c>
      <c r="AQ16" s="191">
        <f t="shared" si="24"/>
        <v>1.7621218385104331E-3</v>
      </c>
      <c r="AR16" s="367">
        <v>3349710.3207686385</v>
      </c>
      <c r="AS16" s="187">
        <v>3219432.5849621487</v>
      </c>
      <c r="AT16" s="400">
        <f t="shared" si="25"/>
        <v>-3.8892239427018804E-2</v>
      </c>
      <c r="AV16" s="94" t="s">
        <v>133</v>
      </c>
      <c r="AW16" s="94">
        <v>3219432.5849621487</v>
      </c>
      <c r="AX16" s="94">
        <v>3349710.3207686385</v>
      </c>
    </row>
    <row r="17" spans="1:50" x14ac:dyDescent="0.2">
      <c r="A17" s="94" t="s">
        <v>136</v>
      </c>
      <c r="B17" s="94" t="s">
        <v>326</v>
      </c>
      <c r="C17" s="379">
        <f t="shared" si="0"/>
        <v>2542936.5234436085</v>
      </c>
      <c r="D17" s="363">
        <v>2538427</v>
      </c>
      <c r="E17" s="380">
        <v>2.2141612927670824E-2</v>
      </c>
      <c r="F17" s="399">
        <f t="shared" si="1"/>
        <v>-1.7733527368987145E-3</v>
      </c>
      <c r="G17" s="381">
        <v>2584834.8904037927</v>
      </c>
      <c r="H17" s="363">
        <v>2538427</v>
      </c>
      <c r="I17" s="376">
        <f t="shared" si="2"/>
        <v>-1.7953909000564039E-2</v>
      </c>
      <c r="J17" s="192">
        <f t="shared" si="3"/>
        <v>-1.6180556263665324E-2</v>
      </c>
      <c r="K17" s="381">
        <v>2705943.2036114237</v>
      </c>
      <c r="L17" s="187">
        <v>2659697.6890040017</v>
      </c>
      <c r="M17" s="376">
        <f t="shared" si="4"/>
        <v>-1.7090349326512655E-2</v>
      </c>
      <c r="N17" s="377">
        <f t="shared" si="5"/>
        <v>8.6355967405138401E-4</v>
      </c>
      <c r="O17" s="366">
        <v>2743190.4327209801</v>
      </c>
      <c r="P17" s="187">
        <v>2699525.6955040018</v>
      </c>
      <c r="Q17" s="188">
        <f t="shared" si="6"/>
        <v>-1.5917501277396551E-2</v>
      </c>
      <c r="R17" s="189">
        <f t="shared" si="7"/>
        <v>1.1728480491161042E-3</v>
      </c>
      <c r="S17" s="382">
        <v>2743378.4814395751</v>
      </c>
      <c r="T17" s="187">
        <v>2699525.6955040018</v>
      </c>
      <c r="U17" s="376">
        <f t="shared" si="8"/>
        <v>-1.5984956589934929E-2</v>
      </c>
      <c r="V17" s="377">
        <f t="shared" si="9"/>
        <v>-6.7455312538378109E-5</v>
      </c>
      <c r="W17" s="366">
        <v>2784662.1026233397</v>
      </c>
      <c r="X17" s="187">
        <v>2735518.0001835949</v>
      </c>
      <c r="Y17" s="188">
        <f t="shared" si="10"/>
        <v>-1.7648138491721421E-2</v>
      </c>
      <c r="Z17" s="189">
        <f t="shared" si="11"/>
        <v>-1.6631819017864924E-3</v>
      </c>
      <c r="AA17" s="383">
        <f t="shared" si="12"/>
        <v>2787184.67432376</v>
      </c>
      <c r="AB17" s="460">
        <v>2.216167058785171E-2</v>
      </c>
      <c r="AC17" s="376">
        <f t="shared" si="13"/>
        <v>-1.8537226691912934E-2</v>
      </c>
      <c r="AD17" s="377">
        <f t="shared" si="14"/>
        <v>-8.8908820019151236E-4</v>
      </c>
      <c r="AE17" s="367">
        <f t="shared" si="15"/>
        <v>2793066.4468111643</v>
      </c>
      <c r="AF17" s="462">
        <v>2.2208438175783489E-2</v>
      </c>
      <c r="AG17" s="188">
        <f t="shared" si="16"/>
        <v>-2.0604037792682051E-2</v>
      </c>
      <c r="AH17" s="189">
        <f t="shared" si="17"/>
        <v>-2.066811100769117E-3</v>
      </c>
      <c r="AI17" s="384">
        <f t="shared" si="18"/>
        <v>2786946.3744106595</v>
      </c>
      <c r="AJ17" s="464">
        <v>2.2159775799815633E-2</v>
      </c>
      <c r="AK17" s="376">
        <f t="shared" si="19"/>
        <v>-1.845330599084094E-2</v>
      </c>
      <c r="AL17" s="377">
        <f t="shared" si="20"/>
        <v>2.1507318018411103E-3</v>
      </c>
      <c r="AM17" s="367">
        <f t="shared" si="21"/>
        <v>2785618.5214112364</v>
      </c>
      <c r="AN17" s="190">
        <v>2.2149217676045291E-2</v>
      </c>
      <c r="AO17" s="188">
        <f t="shared" si="22"/>
        <v>-1.7985420775512351E-2</v>
      </c>
      <c r="AP17" s="189">
        <f t="shared" si="23"/>
        <v>4.6788521532858951E-4</v>
      </c>
      <c r="AQ17" s="191">
        <f t="shared" si="24"/>
        <v>4.4513461437815094E-3</v>
      </c>
      <c r="AR17" s="367">
        <v>2773048.6475367774</v>
      </c>
      <c r="AS17" s="187">
        <v>2735518.0001835944</v>
      </c>
      <c r="AT17" s="400">
        <f t="shared" si="25"/>
        <v>-1.3534074631730841E-2</v>
      </c>
      <c r="AV17" s="94" t="s">
        <v>137</v>
      </c>
      <c r="AW17" s="94">
        <v>2735518.0001835944</v>
      </c>
      <c r="AX17" s="94">
        <v>2773048.6475367774</v>
      </c>
    </row>
    <row r="18" spans="1:50" x14ac:dyDescent="0.2">
      <c r="A18" s="94" t="s">
        <v>161</v>
      </c>
      <c r="B18" s="94" t="s">
        <v>327</v>
      </c>
      <c r="C18" s="379">
        <f t="shared" si="0"/>
        <v>1916703.3285118432</v>
      </c>
      <c r="D18" s="363">
        <v>1912681</v>
      </c>
      <c r="E18" s="380">
        <v>1.6688935333555775E-2</v>
      </c>
      <c r="F18" s="399">
        <f t="shared" si="1"/>
        <v>-2.0985660388904703E-3</v>
      </c>
      <c r="G18" s="381">
        <v>1948283.6446823173</v>
      </c>
      <c r="H18" s="363">
        <v>1912681</v>
      </c>
      <c r="I18" s="376">
        <f t="shared" si="2"/>
        <v>-1.8273850822231097E-2</v>
      </c>
      <c r="J18" s="192">
        <f t="shared" si="3"/>
        <v>-1.6175284783340627E-2</v>
      </c>
      <c r="K18" s="381">
        <v>2039567.365253201</v>
      </c>
      <c r="L18" s="187">
        <v>2004453.3076149046</v>
      </c>
      <c r="M18" s="376">
        <f t="shared" si="4"/>
        <v>-1.7216424540082431E-2</v>
      </c>
      <c r="N18" s="377">
        <f t="shared" si="5"/>
        <v>1.0574262821486657E-3</v>
      </c>
      <c r="O18" s="366">
        <v>2067641.9504243059</v>
      </c>
      <c r="P18" s="187">
        <v>2030777.4391149045</v>
      </c>
      <c r="Q18" s="188">
        <f t="shared" si="6"/>
        <v>-1.7829252933195816E-2</v>
      </c>
      <c r="R18" s="189">
        <f t="shared" si="7"/>
        <v>-6.1282839311338488E-4</v>
      </c>
      <c r="S18" s="382">
        <v>2067783.6895520936</v>
      </c>
      <c r="T18" s="187">
        <v>2030777.4391149045</v>
      </c>
      <c r="U18" s="376">
        <f t="shared" si="8"/>
        <v>-1.789657720204052E-2</v>
      </c>
      <c r="V18" s="377">
        <f t="shared" si="9"/>
        <v>-6.7324268844703994E-5</v>
      </c>
      <c r="W18" s="366">
        <v>2098900.649573097</v>
      </c>
      <c r="X18" s="187">
        <v>2071898.4035275872</v>
      </c>
      <c r="Y18" s="188">
        <f t="shared" si="10"/>
        <v>-1.2864947205100896E-2</v>
      </c>
      <c r="Z18" s="189">
        <f t="shared" si="11"/>
        <v>5.0316299969396239E-3</v>
      </c>
      <c r="AA18" s="383">
        <f t="shared" si="12"/>
        <v>2108073.0356365298</v>
      </c>
      <c r="AB18" s="460">
        <v>1.6761867493493017E-2</v>
      </c>
      <c r="AC18" s="376">
        <f t="shared" si="13"/>
        <v>-1.7160046875709711E-2</v>
      </c>
      <c r="AD18" s="377">
        <f t="shared" si="14"/>
        <v>-4.2950996706088151E-3</v>
      </c>
      <c r="AE18" s="367">
        <f t="shared" si="15"/>
        <v>2107616.6120738722</v>
      </c>
      <c r="AF18" s="462">
        <v>1.6758238344431839E-2</v>
      </c>
      <c r="AG18" s="188">
        <f t="shared" si="16"/>
        <v>-1.6947203937218269E-2</v>
      </c>
      <c r="AH18" s="189">
        <f t="shared" si="17"/>
        <v>2.1284293849144209E-4</v>
      </c>
      <c r="AI18" s="384">
        <f t="shared" si="18"/>
        <v>2107054.7714719307</v>
      </c>
      <c r="AJ18" s="464">
        <v>1.675377099554828E-2</v>
      </c>
      <c r="AK18" s="376">
        <f t="shared" si="19"/>
        <v>-1.6685075499857205E-2</v>
      </c>
      <c r="AL18" s="377">
        <f t="shared" si="20"/>
        <v>2.6212843736106439E-4</v>
      </c>
      <c r="AM18" s="367">
        <f t="shared" si="21"/>
        <v>2106494.0652091391</v>
      </c>
      <c r="AN18" s="190">
        <v>1.6749312666106745E-2</v>
      </c>
      <c r="AO18" s="188">
        <f t="shared" si="22"/>
        <v>-1.6423336886124629E-2</v>
      </c>
      <c r="AP18" s="189">
        <f t="shared" si="23"/>
        <v>2.6173861373257612E-4</v>
      </c>
      <c r="AQ18" s="191">
        <f t="shared" si="24"/>
        <v>3.7381753115531824E-3</v>
      </c>
      <c r="AR18" s="367">
        <v>2098518.4491219176</v>
      </c>
      <c r="AS18" s="187">
        <v>2071898.403527587</v>
      </c>
      <c r="AT18" s="400">
        <f t="shared" si="25"/>
        <v>-1.2685161574571446E-2</v>
      </c>
      <c r="AV18" s="94" t="s">
        <v>162</v>
      </c>
      <c r="AW18" s="94">
        <v>2071898.403527587</v>
      </c>
      <c r="AX18" s="94">
        <v>2098518.4491219176</v>
      </c>
    </row>
    <row r="19" spans="1:50" x14ac:dyDescent="0.2">
      <c r="A19" s="94" t="s">
        <v>163</v>
      </c>
      <c r="B19" s="94" t="s">
        <v>328</v>
      </c>
      <c r="C19" s="379">
        <f t="shared" si="0"/>
        <v>2163960.5755995954</v>
      </c>
      <c r="D19" s="363">
        <v>2188603</v>
      </c>
      <c r="E19" s="380">
        <v>1.8841829913545036E-2</v>
      </c>
      <c r="F19" s="399">
        <f t="shared" si="1"/>
        <v>1.1387649423130863E-2</v>
      </c>
      <c r="G19" s="381">
        <v>2199614.7940387819</v>
      </c>
      <c r="H19" s="363">
        <v>2188603</v>
      </c>
      <c r="I19" s="376">
        <f t="shared" si="2"/>
        <v>-5.0062374869568327E-3</v>
      </c>
      <c r="J19" s="192">
        <f t="shared" si="3"/>
        <v>-1.6393886910087696E-2</v>
      </c>
      <c r="K19" s="381">
        <v>2302674.2344701868</v>
      </c>
      <c r="L19" s="187">
        <v>2292206.0744709442</v>
      </c>
      <c r="M19" s="376">
        <f t="shared" si="4"/>
        <v>-4.5460881276813137E-3</v>
      </c>
      <c r="N19" s="377">
        <f t="shared" si="5"/>
        <v>4.6014935927551903E-4</v>
      </c>
      <c r="O19" s="366">
        <v>2334370.4780060882</v>
      </c>
      <c r="P19" s="187">
        <v>2321961.263470944</v>
      </c>
      <c r="Q19" s="188">
        <f t="shared" si="6"/>
        <v>-5.3158719458034076E-3</v>
      </c>
      <c r="R19" s="189">
        <f t="shared" si="7"/>
        <v>-7.6978381812209395E-4</v>
      </c>
      <c r="S19" s="382">
        <v>2334530.5016675438</v>
      </c>
      <c r="T19" s="187">
        <v>2321961.263470944</v>
      </c>
      <c r="U19" s="376">
        <f t="shared" si="8"/>
        <v>-5.384053961865809E-3</v>
      </c>
      <c r="V19" s="377">
        <f t="shared" si="9"/>
        <v>-6.8182016062401374E-5</v>
      </c>
      <c r="W19" s="366">
        <v>2369661.5904053301</v>
      </c>
      <c r="X19" s="187">
        <v>2352625.5460451385</v>
      </c>
      <c r="Y19" s="188">
        <f t="shared" si="10"/>
        <v>-7.1892309134645727E-3</v>
      </c>
      <c r="Z19" s="189">
        <f t="shared" si="11"/>
        <v>-1.8051769515987637E-3</v>
      </c>
      <c r="AA19" s="383">
        <f t="shared" si="12"/>
        <v>2368497.8395525566</v>
      </c>
      <c r="AB19" s="460">
        <v>1.8832576610998176E-2</v>
      </c>
      <c r="AC19" s="376">
        <f t="shared" si="13"/>
        <v>-6.7014177688321519E-3</v>
      </c>
      <c r="AD19" s="377">
        <f t="shared" si="14"/>
        <v>4.8781314463242076E-4</v>
      </c>
      <c r="AE19" s="367">
        <f t="shared" si="15"/>
        <v>2369528.5121710529</v>
      </c>
      <c r="AF19" s="462">
        <v>1.8840771771966681E-2</v>
      </c>
      <c r="AG19" s="188">
        <f t="shared" si="16"/>
        <v>-7.1334723507620046E-3</v>
      </c>
      <c r="AH19" s="189">
        <f t="shared" si="17"/>
        <v>-4.3205458192985269E-4</v>
      </c>
      <c r="AI19" s="384">
        <f t="shared" si="18"/>
        <v>2371421.8504888392</v>
      </c>
      <c r="AJ19" s="464">
        <v>1.8855826224761531E-2</v>
      </c>
      <c r="AK19" s="376">
        <f t="shared" si="19"/>
        <v>-7.9261749400790782E-3</v>
      </c>
      <c r="AL19" s="377">
        <f t="shared" si="20"/>
        <v>-7.927025893170736E-4</v>
      </c>
      <c r="AM19" s="367">
        <f t="shared" si="21"/>
        <v>2371330.3023104258</v>
      </c>
      <c r="AN19" s="190">
        <v>1.8855098300059731E-2</v>
      </c>
      <c r="AO19" s="188">
        <f t="shared" si="22"/>
        <v>-7.8878746866528626E-3</v>
      </c>
      <c r="AP19" s="189">
        <f t="shared" si="23"/>
        <v>3.8300253426215569E-5</v>
      </c>
      <c r="AQ19" s="191">
        <f t="shared" si="24"/>
        <v>9.5652518197175684E-4</v>
      </c>
      <c r="AR19" s="367">
        <v>2369046.2334821518</v>
      </c>
      <c r="AS19" s="187">
        <v>2352625.5460451385</v>
      </c>
      <c r="AT19" s="400">
        <f t="shared" si="25"/>
        <v>-6.9313495046811058E-3</v>
      </c>
      <c r="AV19" s="94" t="s">
        <v>164</v>
      </c>
      <c r="AW19" s="94">
        <v>2352625.5460451385</v>
      </c>
      <c r="AX19" s="94">
        <v>2369046.2334821518</v>
      </c>
    </row>
    <row r="20" spans="1:50" x14ac:dyDescent="0.2">
      <c r="A20" s="94" t="s">
        <v>169</v>
      </c>
      <c r="B20" s="94" t="s">
        <v>329</v>
      </c>
      <c r="C20" s="379">
        <f t="shared" si="0"/>
        <v>1505783.0545412356</v>
      </c>
      <c r="D20" s="363">
        <v>1558050</v>
      </c>
      <c r="E20" s="380">
        <v>1.3111009747718238E-2</v>
      </c>
      <c r="F20" s="399">
        <f t="shared" si="1"/>
        <v>3.4710807311275405E-2</v>
      </c>
      <c r="G20" s="381">
        <v>1530592.8956048889</v>
      </c>
      <c r="H20" s="363">
        <v>1558050</v>
      </c>
      <c r="I20" s="376">
        <f t="shared" si="2"/>
        <v>1.7938868313027267E-2</v>
      </c>
      <c r="J20" s="192">
        <f t="shared" si="3"/>
        <v>-1.6771938998248137E-2</v>
      </c>
      <c r="K20" s="381">
        <v>1602306.3827922018</v>
      </c>
      <c r="L20" s="187">
        <v>1630637.9491474503</v>
      </c>
      <c r="M20" s="376">
        <f t="shared" si="4"/>
        <v>1.7681740932640855E-2</v>
      </c>
      <c r="N20" s="377">
        <f t="shared" si="5"/>
        <v>-2.571273803864127E-4</v>
      </c>
      <c r="O20" s="366">
        <v>1624362.0833198086</v>
      </c>
      <c r="P20" s="187">
        <v>1650491.3611474503</v>
      </c>
      <c r="Q20" s="188">
        <f t="shared" si="6"/>
        <v>1.6085870321621787E-2</v>
      </c>
      <c r="R20" s="189">
        <f t="shared" si="7"/>
        <v>-1.5958706110190679E-3</v>
      </c>
      <c r="S20" s="382">
        <v>1624473.4351255959</v>
      </c>
      <c r="T20" s="187">
        <v>1650491.3611474503</v>
      </c>
      <c r="U20" s="376">
        <f t="shared" si="8"/>
        <v>1.601622129317426E-2</v>
      </c>
      <c r="V20" s="377">
        <f t="shared" si="9"/>
        <v>-6.9649028447527073E-5</v>
      </c>
      <c r="W20" s="366">
        <v>1648919.2585409719</v>
      </c>
      <c r="X20" s="187">
        <v>1671328.7833311502</v>
      </c>
      <c r="Y20" s="188">
        <f t="shared" si="10"/>
        <v>1.3590431838371053E-2</v>
      </c>
      <c r="Z20" s="189">
        <f t="shared" si="11"/>
        <v>-2.4257894548032066E-3</v>
      </c>
      <c r="AA20" s="383">
        <f t="shared" si="12"/>
        <v>1644193.8278979654</v>
      </c>
      <c r="AB20" s="460">
        <v>1.3073436551273531E-2</v>
      </c>
      <c r="AC20" s="376">
        <f t="shared" si="13"/>
        <v>1.6503501577959101E-2</v>
      </c>
      <c r="AD20" s="377">
        <f t="shared" si="14"/>
        <v>2.9130697395880478E-3</v>
      </c>
      <c r="AE20" s="367">
        <f t="shared" si="15"/>
        <v>1662439.6316775517</v>
      </c>
      <c r="AF20" s="462">
        <v>1.3218513946646292E-2</v>
      </c>
      <c r="AG20" s="188">
        <f t="shared" si="16"/>
        <v>5.34705229845156E-3</v>
      </c>
      <c r="AH20" s="189">
        <f t="shared" si="17"/>
        <v>-1.1156449279507541E-2</v>
      </c>
      <c r="AI20" s="384">
        <f t="shared" si="18"/>
        <v>1662621.8219015661</v>
      </c>
      <c r="AJ20" s="464">
        <v>1.3219962591139113E-2</v>
      </c>
      <c r="AK20" s="376">
        <f t="shared" si="19"/>
        <v>5.2368862930149973E-3</v>
      </c>
      <c r="AL20" s="377">
        <f t="shared" si="20"/>
        <v>-1.1016600543656274E-4</v>
      </c>
      <c r="AM20" s="367">
        <f t="shared" si="21"/>
        <v>1661982.2727189029</v>
      </c>
      <c r="AN20" s="190">
        <v>1.321487735999477E-2</v>
      </c>
      <c r="AO20" s="188">
        <f t="shared" si="22"/>
        <v>5.6237125784481812E-3</v>
      </c>
      <c r="AP20" s="189">
        <f t="shared" si="23"/>
        <v>3.8682628543318387E-4</v>
      </c>
      <c r="AQ20" s="191">
        <f t="shared" si="24"/>
        <v>1.3006401011601554E-3</v>
      </c>
      <c r="AR20" s="367">
        <v>1659835.4969600658</v>
      </c>
      <c r="AS20" s="187">
        <v>1671328.7833311502</v>
      </c>
      <c r="AT20" s="400">
        <f t="shared" si="25"/>
        <v>6.9243526796083366E-3</v>
      </c>
      <c r="AV20" s="94" t="s">
        <v>170</v>
      </c>
      <c r="AW20" s="94">
        <v>1671328.7833311502</v>
      </c>
      <c r="AX20" s="94">
        <v>1659835.4969600658</v>
      </c>
    </row>
    <row r="21" spans="1:50" x14ac:dyDescent="0.2">
      <c r="A21" s="94" t="s">
        <v>173</v>
      </c>
      <c r="B21" s="94" t="s">
        <v>330</v>
      </c>
      <c r="C21" s="379">
        <f t="shared" si="0"/>
        <v>2022222.2720305952</v>
      </c>
      <c r="D21" s="363">
        <v>2029020</v>
      </c>
      <c r="E21" s="380">
        <v>1.7607699755077828E-2</v>
      </c>
      <c r="F21" s="399">
        <f t="shared" si="1"/>
        <v>3.3615137482285729E-3</v>
      </c>
      <c r="G21" s="381">
        <v>2055541.15751888</v>
      </c>
      <c r="H21" s="363">
        <v>2029020</v>
      </c>
      <c r="I21" s="376">
        <f t="shared" si="2"/>
        <v>-1.2902275112259054E-2</v>
      </c>
      <c r="J21" s="192">
        <f t="shared" si="3"/>
        <v>-1.6263788860487627E-2</v>
      </c>
      <c r="K21" s="381">
        <v>2151850.2576630227</v>
      </c>
      <c r="L21" s="187">
        <v>2125588.3160153157</v>
      </c>
      <c r="M21" s="376">
        <f t="shared" si="4"/>
        <v>-1.220435369709616E-2</v>
      </c>
      <c r="N21" s="377">
        <f t="shared" si="5"/>
        <v>6.979214151628943E-4</v>
      </c>
      <c r="O21" s="366">
        <v>2181470.4135663919</v>
      </c>
      <c r="P21" s="187">
        <v>2155070.8925153157</v>
      </c>
      <c r="Q21" s="188">
        <f t="shared" si="6"/>
        <v>-1.2101709418977036E-2</v>
      </c>
      <c r="R21" s="189">
        <f t="shared" si="7"/>
        <v>1.0264427811912391E-4</v>
      </c>
      <c r="S21" s="382">
        <v>2181619.9557604119</v>
      </c>
      <c r="T21" s="187">
        <v>2155070.8925153157</v>
      </c>
      <c r="U21" s="376">
        <f t="shared" si="8"/>
        <v>-1.2169426290310259E-2</v>
      </c>
      <c r="V21" s="377">
        <f t="shared" si="9"/>
        <v>-6.7716871333223239E-5</v>
      </c>
      <c r="W21" s="366">
        <v>2214449.9762734012</v>
      </c>
      <c r="X21" s="187">
        <v>2183330.1588212899</v>
      </c>
      <c r="Y21" s="188">
        <f t="shared" si="10"/>
        <v>-1.4053068610961117E-2</v>
      </c>
      <c r="Z21" s="189">
        <f t="shared" si="11"/>
        <v>-1.8836423206508579E-3</v>
      </c>
      <c r="AA21" s="383">
        <f t="shared" si="12"/>
        <v>2210445.1961406227</v>
      </c>
      <c r="AB21" s="460">
        <v>1.7575856648699907E-2</v>
      </c>
      <c r="AC21" s="376">
        <f t="shared" si="13"/>
        <v>-1.2266776560068027E-2</v>
      </c>
      <c r="AD21" s="377">
        <f t="shared" si="14"/>
        <v>1.7862920508930902E-3</v>
      </c>
      <c r="AE21" s="367">
        <f t="shared" si="15"/>
        <v>2208359.2551924787</v>
      </c>
      <c r="AF21" s="462">
        <v>1.7559270759510595E-2</v>
      </c>
      <c r="AG21" s="188">
        <f t="shared" si="16"/>
        <v>-1.1333797393851652E-2</v>
      </c>
      <c r="AH21" s="189">
        <f t="shared" si="17"/>
        <v>9.3297916621637444E-4</v>
      </c>
      <c r="AI21" s="384">
        <f t="shared" si="18"/>
        <v>2206519.9060533936</v>
      </c>
      <c r="AJ21" s="464">
        <v>1.7544645589498732E-2</v>
      </c>
      <c r="AK21" s="376">
        <f t="shared" si="19"/>
        <v>-1.0509647870605932E-2</v>
      </c>
      <c r="AL21" s="377">
        <f t="shared" si="20"/>
        <v>8.2414952324572077E-4</v>
      </c>
      <c r="AM21" s="367">
        <f t="shared" si="21"/>
        <v>2207196.0441155182</v>
      </c>
      <c r="AN21" s="190">
        <v>1.7550021748869424E-2</v>
      </c>
      <c r="AO21" s="188">
        <f t="shared" si="22"/>
        <v>-1.0812761901171308E-2</v>
      </c>
      <c r="AP21" s="189">
        <f t="shared" si="23"/>
        <v>-3.0311403056537678E-4</v>
      </c>
      <c r="AQ21" s="191">
        <f t="shared" si="24"/>
        <v>-4.4325607605266715E-4</v>
      </c>
      <c r="AR21" s="367">
        <v>2208185.5348991607</v>
      </c>
      <c r="AS21" s="187">
        <v>2183330.1588212899</v>
      </c>
      <c r="AT21" s="400">
        <f t="shared" si="25"/>
        <v>-1.1256017977223975E-2</v>
      </c>
      <c r="AV21" s="94" t="s">
        <v>174</v>
      </c>
      <c r="AW21" s="94">
        <v>2183330.1588212899</v>
      </c>
      <c r="AX21" s="94">
        <v>2208185.5348991607</v>
      </c>
    </row>
    <row r="22" spans="1:50" x14ac:dyDescent="0.2">
      <c r="A22" s="94" t="s">
        <v>177</v>
      </c>
      <c r="B22" s="94" t="s">
        <v>331</v>
      </c>
      <c r="C22" s="379">
        <f t="shared" si="0"/>
        <v>1533807.0384183677</v>
      </c>
      <c r="D22" s="363">
        <v>1596426</v>
      </c>
      <c r="E22" s="380">
        <v>1.3355017491512992E-2</v>
      </c>
      <c r="F22" s="399">
        <f t="shared" si="1"/>
        <v>4.0825840547846104E-2</v>
      </c>
      <c r="G22" s="381">
        <v>1559078.6130523819</v>
      </c>
      <c r="H22" s="363">
        <v>1596426</v>
      </c>
      <c r="I22" s="376">
        <f t="shared" si="2"/>
        <v>2.3954781134800429E-2</v>
      </c>
      <c r="J22" s="192">
        <f t="shared" si="3"/>
        <v>-1.6871059413045675E-2</v>
      </c>
      <c r="K22" s="381">
        <v>1632126.753065445</v>
      </c>
      <c r="L22" s="187">
        <v>1670546.5052757631</v>
      </c>
      <c r="M22" s="376">
        <f t="shared" si="4"/>
        <v>2.3539686570395624E-2</v>
      </c>
      <c r="N22" s="377">
        <f t="shared" si="5"/>
        <v>-4.1509456440480541E-4</v>
      </c>
      <c r="O22" s="366">
        <v>1654592.9301182858</v>
      </c>
      <c r="P22" s="187">
        <v>1691520.6217757631</v>
      </c>
      <c r="Q22" s="188">
        <f t="shared" si="6"/>
        <v>2.2318294116509652E-2</v>
      </c>
      <c r="R22" s="189">
        <f t="shared" si="7"/>
        <v>-1.2213924538859722E-3</v>
      </c>
      <c r="S22" s="382">
        <v>1654706.3542818413</v>
      </c>
      <c r="T22" s="187">
        <v>1691520.6217757631</v>
      </c>
      <c r="U22" s="376">
        <f t="shared" si="8"/>
        <v>2.2248217877847809E-2</v>
      </c>
      <c r="V22" s="377">
        <f t="shared" si="9"/>
        <v>-7.0076238661842538E-5</v>
      </c>
      <c r="W22" s="366">
        <v>1679607.1365700704</v>
      </c>
      <c r="X22" s="187">
        <v>1712570.8078590152</v>
      </c>
      <c r="Y22" s="188">
        <f t="shared" si="10"/>
        <v>1.9625822355256117E-2</v>
      </c>
      <c r="Z22" s="189">
        <f t="shared" si="11"/>
        <v>-2.6223955225916917E-3</v>
      </c>
      <c r="AA22" s="383">
        <f t="shared" si="12"/>
        <v>1675388.6994503187</v>
      </c>
      <c r="AB22" s="460">
        <v>1.3321475539770528E-2</v>
      </c>
      <c r="AC22" s="376">
        <f t="shared" si="13"/>
        <v>2.2193123554489658E-2</v>
      </c>
      <c r="AD22" s="377">
        <f t="shared" si="14"/>
        <v>2.5673011992335404E-3</v>
      </c>
      <c r="AE22" s="367">
        <f t="shared" si="15"/>
        <v>1695895.9871618135</v>
      </c>
      <c r="AF22" s="462">
        <v>1.3484534614793146E-2</v>
      </c>
      <c r="AG22" s="188">
        <f t="shared" si="16"/>
        <v>9.8324548341599538E-3</v>
      </c>
      <c r="AH22" s="189">
        <f t="shared" si="17"/>
        <v>-1.2360668720329704E-2</v>
      </c>
      <c r="AI22" s="384">
        <f t="shared" si="18"/>
        <v>1697537.4611346163</v>
      </c>
      <c r="AJ22" s="464">
        <v>1.3497586425029802E-2</v>
      </c>
      <c r="AK22" s="376">
        <f t="shared" si="19"/>
        <v>8.8559734725093264E-3</v>
      </c>
      <c r="AL22" s="377">
        <f t="shared" si="20"/>
        <v>-9.7648136165062738E-4</v>
      </c>
      <c r="AM22" s="367">
        <f t="shared" si="21"/>
        <v>1698027.5616195169</v>
      </c>
      <c r="AN22" s="190">
        <v>1.3501483348545984E-2</v>
      </c>
      <c r="AO22" s="188">
        <f t="shared" si="22"/>
        <v>8.564788091912634E-3</v>
      </c>
      <c r="AP22" s="189">
        <f t="shared" si="23"/>
        <v>-2.9118538059669241E-4</v>
      </c>
      <c r="AQ22" s="191">
        <f t="shared" si="24"/>
        <v>1.8737093370027047E-3</v>
      </c>
      <c r="AR22" s="367">
        <v>1694878.8196576955</v>
      </c>
      <c r="AS22" s="187">
        <v>1712570.8078590154</v>
      </c>
      <c r="AT22" s="400">
        <f t="shared" si="25"/>
        <v>1.0438497428915339E-2</v>
      </c>
      <c r="AV22" s="94" t="s">
        <v>178</v>
      </c>
      <c r="AW22" s="94">
        <v>1712570.8078590154</v>
      </c>
      <c r="AX22" s="94">
        <v>1694878.8196576955</v>
      </c>
    </row>
    <row r="23" spans="1:50" x14ac:dyDescent="0.2">
      <c r="A23" s="94" t="s">
        <v>179</v>
      </c>
      <c r="B23" s="94" t="s">
        <v>332</v>
      </c>
      <c r="C23" s="379">
        <f t="shared" si="0"/>
        <v>1468216.5859511914</v>
      </c>
      <c r="D23" s="363">
        <v>1469579</v>
      </c>
      <c r="E23" s="380">
        <v>1.2783914596536928E-2</v>
      </c>
      <c r="F23" s="399">
        <f t="shared" si="1"/>
        <v>9.2793805889757053E-4</v>
      </c>
      <c r="G23" s="381">
        <v>1492407.4679209494</v>
      </c>
      <c r="H23" s="363">
        <v>1469579</v>
      </c>
      <c r="I23" s="376">
        <f t="shared" si="2"/>
        <v>-1.5296404240560002E-2</v>
      </c>
      <c r="J23" s="192">
        <f t="shared" si="3"/>
        <v>-1.6224342299457573E-2</v>
      </c>
      <c r="K23" s="381">
        <v>1562331.8378408181</v>
      </c>
      <c r="L23" s="187">
        <v>1539781.7999321432</v>
      </c>
      <c r="M23" s="376">
        <f t="shared" si="4"/>
        <v>-1.4433577657765428E-2</v>
      </c>
      <c r="N23" s="377">
        <f t="shared" si="5"/>
        <v>8.6282658279457358E-4</v>
      </c>
      <c r="O23" s="366">
        <v>1583837.289925528</v>
      </c>
      <c r="P23" s="187">
        <v>1560943.0444321432</v>
      </c>
      <c r="Q23" s="188">
        <f t="shared" si="6"/>
        <v>-1.4454922635683931E-2</v>
      </c>
      <c r="R23" s="189">
        <f t="shared" si="7"/>
        <v>-2.134497791850265E-5</v>
      </c>
      <c r="S23" s="382">
        <v>1583945.8637121962</v>
      </c>
      <c r="T23" s="187">
        <v>1560943.0444321432</v>
      </c>
      <c r="U23" s="376">
        <f t="shared" si="8"/>
        <v>-1.4522478202722566E-2</v>
      </c>
      <c r="V23" s="377">
        <f t="shared" si="9"/>
        <v>-6.7555567038635189E-5</v>
      </c>
      <c r="W23" s="366">
        <v>1607781.80959261</v>
      </c>
      <c r="X23" s="187">
        <v>1580892.7037294419</v>
      </c>
      <c r="Y23" s="188">
        <f t="shared" si="10"/>
        <v>-1.6724350096970819E-2</v>
      </c>
      <c r="Z23" s="189">
        <f t="shared" si="11"/>
        <v>-2.2018718942482529E-3</v>
      </c>
      <c r="AA23" s="383">
        <f t="shared" si="12"/>
        <v>1612474.477383486</v>
      </c>
      <c r="AB23" s="460">
        <v>1.2821227286549065E-2</v>
      </c>
      <c r="AC23" s="376">
        <f t="shared" si="13"/>
        <v>-1.9585906069838011E-2</v>
      </c>
      <c r="AD23" s="377">
        <f t="shared" si="14"/>
        <v>-2.8615559728671913E-3</v>
      </c>
      <c r="AE23" s="367">
        <f t="shared" si="15"/>
        <v>1604357.633667418</v>
      </c>
      <c r="AF23" s="462">
        <v>1.2756688033622733E-2</v>
      </c>
      <c r="AG23" s="188">
        <f t="shared" si="16"/>
        <v>-1.4625747679672507E-2</v>
      </c>
      <c r="AH23" s="189">
        <f t="shared" si="17"/>
        <v>4.9601583901655033E-3</v>
      </c>
      <c r="AI23" s="384">
        <f t="shared" si="18"/>
        <v>1606012.6216235787</v>
      </c>
      <c r="AJ23" s="464">
        <v>1.2769847297251433E-2</v>
      </c>
      <c r="AK23" s="376">
        <f t="shared" si="19"/>
        <v>-1.5641170907325863E-2</v>
      </c>
      <c r="AL23" s="377">
        <f t="shared" si="20"/>
        <v>-1.0154232276533559E-3</v>
      </c>
      <c r="AM23" s="367">
        <f t="shared" si="21"/>
        <v>1606317.9896358065</v>
      </c>
      <c r="AN23" s="190">
        <v>1.2772275362157717E-2</v>
      </c>
      <c r="AO23" s="188">
        <f t="shared" si="22"/>
        <v>-1.5828301787324972E-2</v>
      </c>
      <c r="AP23" s="189">
        <f t="shared" si="23"/>
        <v>-1.8713087999910893E-4</v>
      </c>
      <c r="AQ23" s="191">
        <f t="shared" si="24"/>
        <v>6.2604908907804013E-4</v>
      </c>
      <c r="AR23" s="367">
        <v>1605296.8318225027</v>
      </c>
      <c r="AS23" s="187">
        <v>1580892.7037294419</v>
      </c>
      <c r="AT23" s="400">
        <f t="shared" si="25"/>
        <v>-1.5202252698246932E-2</v>
      </c>
      <c r="AV23" s="94" t="s">
        <v>180</v>
      </c>
      <c r="AW23" s="94">
        <v>1580892.7037294419</v>
      </c>
      <c r="AX23" s="94">
        <v>1605296.8318225027</v>
      </c>
    </row>
    <row r="24" spans="1:50" x14ac:dyDescent="0.2">
      <c r="A24" s="94" t="s">
        <v>183</v>
      </c>
      <c r="B24" s="94" t="s">
        <v>333</v>
      </c>
      <c r="C24" s="379">
        <f t="shared" si="0"/>
        <v>2383454.5784458811</v>
      </c>
      <c r="D24" s="363">
        <v>2368868</v>
      </c>
      <c r="E24" s="380">
        <v>2.0752987036879854E-2</v>
      </c>
      <c r="F24" s="399">
        <f t="shared" si="1"/>
        <v>-6.1199313709566772E-3</v>
      </c>
      <c r="G24" s="381">
        <v>2422725.2616265304</v>
      </c>
      <c r="H24" s="363">
        <v>2368868</v>
      </c>
      <c r="I24" s="376">
        <f t="shared" si="2"/>
        <v>-2.2230032632908903E-2</v>
      </c>
      <c r="J24" s="192">
        <f t="shared" si="3"/>
        <v>-1.6110101261952225E-2</v>
      </c>
      <c r="K24" s="381">
        <v>2536238.1869164198</v>
      </c>
      <c r="L24" s="187">
        <v>2482624.5665796511</v>
      </c>
      <c r="M24" s="376">
        <f t="shared" si="4"/>
        <v>-2.113903205674561E-2</v>
      </c>
      <c r="N24" s="377">
        <f t="shared" si="5"/>
        <v>1.0910005761632924E-3</v>
      </c>
      <c r="O24" s="366">
        <v>2571149.4314312357</v>
      </c>
      <c r="P24" s="187">
        <v>2516291.2085796511</v>
      </c>
      <c r="Q24" s="188">
        <f t="shared" si="6"/>
        <v>-2.1336069456316165E-2</v>
      </c>
      <c r="R24" s="189">
        <f t="shared" si="7"/>
        <v>-1.9703739957055433E-4</v>
      </c>
      <c r="S24" s="382">
        <v>2571325.6865501399</v>
      </c>
      <c r="T24" s="187">
        <v>2516291.2085796511</v>
      </c>
      <c r="U24" s="376">
        <f t="shared" si="8"/>
        <v>-2.1403153345512904E-2</v>
      </c>
      <c r="V24" s="377">
        <f t="shared" si="9"/>
        <v>-6.7083889196739577E-5</v>
      </c>
      <c r="W24" s="366">
        <v>2610020.1781420973</v>
      </c>
      <c r="X24" s="187">
        <v>2549375.4250787529</v>
      </c>
      <c r="Y24" s="188">
        <f t="shared" si="10"/>
        <v>-2.3235357937544165E-2</v>
      </c>
      <c r="Z24" s="189">
        <f t="shared" si="11"/>
        <v>-1.8322045920312613E-3</v>
      </c>
      <c r="AA24" s="383">
        <f t="shared" si="12"/>
        <v>2610738.2786048558</v>
      </c>
      <c r="AB24" s="460">
        <v>2.0758696850819078E-2</v>
      </c>
      <c r="AC24" s="376">
        <f t="shared" si="13"/>
        <v>-2.3504023374910754E-2</v>
      </c>
      <c r="AD24" s="377">
        <f t="shared" si="14"/>
        <v>-2.6866543736658866E-4</v>
      </c>
      <c r="AE24" s="367">
        <f t="shared" si="15"/>
        <v>2605971.7721473882</v>
      </c>
      <c r="AF24" s="462">
        <v>2.0720797049295917E-2</v>
      </c>
      <c r="AG24" s="188">
        <f t="shared" si="16"/>
        <v>-2.1717943253851346E-2</v>
      </c>
      <c r="AH24" s="189">
        <f t="shared" si="17"/>
        <v>1.7860801210594079E-3</v>
      </c>
      <c r="AI24" s="384">
        <f t="shared" si="18"/>
        <v>2606724.8640053244</v>
      </c>
      <c r="AJ24" s="464">
        <v>2.0726785089425347E-2</v>
      </c>
      <c r="AK24" s="376">
        <f t="shared" si="19"/>
        <v>-2.200057233445496E-2</v>
      </c>
      <c r="AL24" s="377">
        <f t="shared" si="20"/>
        <v>-2.8262908060361358E-4</v>
      </c>
      <c r="AM24" s="367">
        <f t="shared" si="21"/>
        <v>2607443.0185022592</v>
      </c>
      <c r="AN24" s="190">
        <v>2.0732495333005137E-2</v>
      </c>
      <c r="AO24" s="188">
        <f t="shared" si="22"/>
        <v>-2.2269937640616577E-2</v>
      </c>
      <c r="AP24" s="189">
        <f t="shared" si="23"/>
        <v>-2.6936530616161747E-4</v>
      </c>
      <c r="AQ24" s="191">
        <f t="shared" si="24"/>
        <v>2.3377875923746849E-3</v>
      </c>
      <c r="AR24" s="367">
        <v>2601223.4002005477</v>
      </c>
      <c r="AS24" s="187">
        <v>2549375.4250787525</v>
      </c>
      <c r="AT24" s="400">
        <f t="shared" si="25"/>
        <v>-1.9932150048241892E-2</v>
      </c>
      <c r="AV24" s="94" t="s">
        <v>184</v>
      </c>
      <c r="AW24" s="94">
        <v>2549375.4250787525</v>
      </c>
      <c r="AX24" s="94">
        <v>2601223.4002005477</v>
      </c>
    </row>
    <row r="25" spans="1:50" x14ac:dyDescent="0.2">
      <c r="A25" s="94" t="s">
        <v>185</v>
      </c>
      <c r="B25" s="94" t="s">
        <v>334</v>
      </c>
      <c r="C25" s="379">
        <f t="shared" si="0"/>
        <v>1004078.7552266621</v>
      </c>
      <c r="D25" s="363">
        <v>1031897</v>
      </c>
      <c r="E25" s="380">
        <v>8.7426182062225188E-3</v>
      </c>
      <c r="F25" s="399">
        <f t="shared" si="1"/>
        <v>2.7705241873241526E-2</v>
      </c>
      <c r="G25" s="381">
        <v>1020622.3298521277</v>
      </c>
      <c r="H25" s="363">
        <v>1031897</v>
      </c>
      <c r="I25" s="376">
        <f t="shared" si="2"/>
        <v>1.1046858194358578E-2</v>
      </c>
      <c r="J25" s="192">
        <f t="shared" si="3"/>
        <v>-1.6658383678882949E-2</v>
      </c>
      <c r="K25" s="381">
        <v>1068441.9601307658</v>
      </c>
      <c r="L25" s="187">
        <v>1080205.8568063495</v>
      </c>
      <c r="M25" s="376">
        <f t="shared" si="4"/>
        <v>1.1010328229849708E-2</v>
      </c>
      <c r="N25" s="377">
        <f t="shared" si="5"/>
        <v>-3.6529964508869028E-5</v>
      </c>
      <c r="O25" s="366">
        <v>1083149.0324839996</v>
      </c>
      <c r="P25" s="187">
        <v>1093759.1513063496</v>
      </c>
      <c r="Q25" s="188">
        <f t="shared" si="6"/>
        <v>9.7956223051021141E-3</v>
      </c>
      <c r="R25" s="189">
        <f t="shared" si="7"/>
        <v>-1.2147059247475944E-3</v>
      </c>
      <c r="S25" s="382">
        <v>1083223.2835404251</v>
      </c>
      <c r="T25" s="187">
        <v>1093759.1513063496</v>
      </c>
      <c r="U25" s="376">
        <f t="shared" si="8"/>
        <v>9.7264044505107616E-3</v>
      </c>
      <c r="V25" s="377">
        <f t="shared" si="9"/>
        <v>-6.9217854591352435E-5</v>
      </c>
      <c r="W25" s="366">
        <v>1099524.1257310552</v>
      </c>
      <c r="X25" s="187">
        <v>1107666.2741796083</v>
      </c>
      <c r="Y25" s="188">
        <f t="shared" si="10"/>
        <v>7.4051567018955655E-3</v>
      </c>
      <c r="Z25" s="189">
        <f t="shared" si="11"/>
        <v>-2.3212477486151961E-3</v>
      </c>
      <c r="AA25" s="383">
        <f t="shared" si="12"/>
        <v>1100026.8059511904</v>
      </c>
      <c r="AB25" s="460">
        <v>8.7466151546674135E-3</v>
      </c>
      <c r="AC25" s="376">
        <f t="shared" si="13"/>
        <v>6.9448018785434051E-3</v>
      </c>
      <c r="AD25" s="377">
        <f t="shared" si="14"/>
        <v>-4.6035482335216038E-4</v>
      </c>
      <c r="AE25" s="367">
        <f t="shared" si="15"/>
        <v>1107401.0687210946</v>
      </c>
      <c r="AF25" s="462">
        <v>8.8052499426096685E-3</v>
      </c>
      <c r="AG25" s="188">
        <f t="shared" si="16"/>
        <v>2.3948456074718294E-4</v>
      </c>
      <c r="AH25" s="189">
        <f t="shared" si="17"/>
        <v>-6.7053173177962222E-3</v>
      </c>
      <c r="AI25" s="384">
        <f t="shared" si="18"/>
        <v>1106079.793709053</v>
      </c>
      <c r="AJ25" s="464">
        <v>8.7947441222230322E-3</v>
      </c>
      <c r="AK25" s="376">
        <f t="shared" si="19"/>
        <v>1.4343273239223464E-3</v>
      </c>
      <c r="AL25" s="377">
        <f t="shared" si="20"/>
        <v>1.1948427631751635E-3</v>
      </c>
      <c r="AM25" s="367">
        <f t="shared" si="21"/>
        <v>1106401.7994789516</v>
      </c>
      <c r="AN25" s="190">
        <v>8.7973044785085788E-3</v>
      </c>
      <c r="AO25" s="188">
        <f t="shared" si="22"/>
        <v>1.1428711533660874E-3</v>
      </c>
      <c r="AP25" s="189">
        <f t="shared" si="23"/>
        <v>-2.9145617055625905E-4</v>
      </c>
      <c r="AQ25" s="191">
        <f t="shared" si="24"/>
        <v>1.5818274813474975E-3</v>
      </c>
      <c r="AR25" s="367">
        <v>1104656.4183447165</v>
      </c>
      <c r="AS25" s="187">
        <v>1107666.2741796081</v>
      </c>
      <c r="AT25" s="400">
        <f t="shared" si="25"/>
        <v>2.7246986347135849E-3</v>
      </c>
      <c r="AV25" s="94" t="s">
        <v>186</v>
      </c>
      <c r="AW25" s="94">
        <v>1107666.2741796081</v>
      </c>
      <c r="AX25" s="94">
        <v>1104656.4183447165</v>
      </c>
    </row>
    <row r="26" spans="1:50" x14ac:dyDescent="0.2">
      <c r="A26" s="95" t="s">
        <v>187</v>
      </c>
      <c r="B26" s="95" t="s">
        <v>335</v>
      </c>
      <c r="C26" s="452">
        <f t="shared" si="0"/>
        <v>2275322.2747528721</v>
      </c>
      <c r="D26" s="451">
        <v>2318492</v>
      </c>
      <c r="E26" s="453">
        <v>1.9811467816374211E-2</v>
      </c>
      <c r="F26" s="454">
        <f t="shared" si="1"/>
        <v>1.8973015702497209E-2</v>
      </c>
      <c r="G26" s="455">
        <v>2312811.3299225145</v>
      </c>
      <c r="H26" s="451">
        <v>2318492</v>
      </c>
      <c r="I26" s="438">
        <f t="shared" si="2"/>
        <v>2.4561753066454362E-3</v>
      </c>
      <c r="J26" s="456">
        <f t="shared" si="3"/>
        <v>-1.6516840395851773E-2</v>
      </c>
      <c r="K26" s="455">
        <v>2421174.413372946</v>
      </c>
      <c r="L26" s="441">
        <v>2427006.5872300239</v>
      </c>
      <c r="M26" s="438">
        <f t="shared" si="4"/>
        <v>2.4088202092609201E-3</v>
      </c>
      <c r="N26" s="442">
        <f t="shared" si="5"/>
        <v>-4.7355097384516043E-5</v>
      </c>
      <c r="O26" s="443">
        <v>2454501.8084079712</v>
      </c>
      <c r="P26" s="441">
        <v>2457158.999730024</v>
      </c>
      <c r="Q26" s="438">
        <f t="shared" si="6"/>
        <v>1.0825786776569313E-3</v>
      </c>
      <c r="R26" s="439">
        <f t="shared" si="7"/>
        <v>-1.3262415316039888E-3</v>
      </c>
      <c r="S26" s="440">
        <v>2454670.0672041355</v>
      </c>
      <c r="T26" s="441">
        <v>2457158.999730024</v>
      </c>
      <c r="U26" s="438">
        <f t="shared" si="8"/>
        <v>1.0139580708390383E-3</v>
      </c>
      <c r="V26" s="442">
        <f t="shared" si="9"/>
        <v>-6.8620606817892948E-5</v>
      </c>
      <c r="W26" s="443">
        <v>2491609.0713813519</v>
      </c>
      <c r="X26" s="441">
        <v>2487995.1117923674</v>
      </c>
      <c r="Y26" s="438">
        <f t="shared" si="10"/>
        <v>-1.4504520915799013E-3</v>
      </c>
      <c r="Z26" s="439">
        <f t="shared" si="11"/>
        <v>-2.4644101624189396E-3</v>
      </c>
      <c r="AA26" s="444">
        <f t="shared" si="12"/>
        <v>2489700.6557107954</v>
      </c>
      <c r="AB26" s="461">
        <v>1.9796293479407888E-2</v>
      </c>
      <c r="AC26" s="438">
        <f t="shared" si="13"/>
        <v>-6.8503975147204965E-4</v>
      </c>
      <c r="AD26" s="442">
        <f t="shared" si="14"/>
        <v>7.6541234010785164E-4</v>
      </c>
      <c r="AE26" s="368">
        <f t="shared" si="15"/>
        <v>2494675.2317233733</v>
      </c>
      <c r="AF26" s="463">
        <v>1.9835847699090779E-2</v>
      </c>
      <c r="AG26" s="438">
        <f t="shared" si="16"/>
        <v>-2.6777513345459525E-3</v>
      </c>
      <c r="AH26" s="439">
        <f t="shared" si="17"/>
        <v>-1.9927115830739028E-3</v>
      </c>
      <c r="AI26" s="445">
        <f t="shared" si="18"/>
        <v>2488568.7891138396</v>
      </c>
      <c r="AJ26" s="465">
        <v>1.9787293697333092E-2</v>
      </c>
      <c r="AK26" s="438">
        <f t="shared" si="19"/>
        <v>-2.3052500054721037E-4</v>
      </c>
      <c r="AL26" s="442">
        <f t="shared" si="20"/>
        <v>2.4472263339987421E-3</v>
      </c>
      <c r="AM26" s="368">
        <f t="shared" si="21"/>
        <v>2488997.0533090108</v>
      </c>
      <c r="AN26" s="414">
        <v>1.9790698943532022E-2</v>
      </c>
      <c r="AO26" s="438">
        <f t="shared" si="22"/>
        <v>-4.0254829362351696E-4</v>
      </c>
      <c r="AP26" s="439">
        <f t="shared" si="23"/>
        <v>-1.7202329307630659E-4</v>
      </c>
      <c r="AQ26" s="446">
        <f t="shared" si="24"/>
        <v>3.0782661162674918E-3</v>
      </c>
      <c r="AR26" s="368">
        <v>2481355.7041105591</v>
      </c>
      <c r="AS26" s="441">
        <v>2487995.111792367</v>
      </c>
      <c r="AT26" s="447">
        <f t="shared" si="25"/>
        <v>2.6757178226439748E-3</v>
      </c>
      <c r="AV26" s="94" t="s">
        <v>188</v>
      </c>
      <c r="AW26" s="94">
        <v>2487995.111792367</v>
      </c>
      <c r="AX26" s="94">
        <v>2481355.7041105591</v>
      </c>
    </row>
    <row r="27" spans="1:50" x14ac:dyDescent="0.2">
      <c r="A27" s="94" t="s">
        <v>148</v>
      </c>
      <c r="B27" s="94" t="s">
        <v>336</v>
      </c>
      <c r="C27" s="379">
        <f t="shared" si="0"/>
        <v>5774361.6824083701</v>
      </c>
      <c r="D27" s="363">
        <v>5863605.5071363989</v>
      </c>
      <c r="E27" s="380">
        <v>5.0277968048971416E-2</v>
      </c>
      <c r="F27" s="399">
        <f t="shared" si="1"/>
        <v>1.5455184423225576E-2</v>
      </c>
      <c r="G27" s="381">
        <v>5869502.2108879182</v>
      </c>
      <c r="H27" s="363">
        <v>5863605.5071363989</v>
      </c>
      <c r="I27" s="376">
        <f t="shared" si="2"/>
        <v>-1.0046343862996077E-3</v>
      </c>
      <c r="J27" s="192">
        <f t="shared" si="3"/>
        <v>-1.6459818809525184E-2</v>
      </c>
      <c r="K27" s="381">
        <v>6144508.3688317444</v>
      </c>
      <c r="L27" s="187">
        <v>6140140.4166216161</v>
      </c>
      <c r="M27" s="376">
        <f t="shared" si="4"/>
        <v>-7.1087090259080998E-4</v>
      </c>
      <c r="N27" s="377">
        <f t="shared" si="5"/>
        <v>2.9376348370879768E-4</v>
      </c>
      <c r="O27" s="366">
        <v>6229087.346939642</v>
      </c>
      <c r="P27" s="187">
        <v>6229683.404844841</v>
      </c>
      <c r="Q27" s="188">
        <f t="shared" si="6"/>
        <v>9.5689444055135908E-5</v>
      </c>
      <c r="R27" s="189">
        <f t="shared" si="7"/>
        <v>8.0656034664594589E-4</v>
      </c>
      <c r="S27" s="382">
        <v>6229514.3577222815</v>
      </c>
      <c r="T27" s="187">
        <v>6229683.404844841</v>
      </c>
      <c r="U27" s="376">
        <f t="shared" si="8"/>
        <v>2.7136484941125971E-5</v>
      </c>
      <c r="V27" s="377">
        <f t="shared" si="9"/>
        <v>-6.8552959114009937E-5</v>
      </c>
      <c r="W27" s="366">
        <v>6323258.9549927525</v>
      </c>
      <c r="X27" s="187">
        <v>6333762.3970983522</v>
      </c>
      <c r="Y27" s="188">
        <f t="shared" si="10"/>
        <v>1.6610804935177637E-3</v>
      </c>
      <c r="Z27" s="189">
        <f t="shared" si="11"/>
        <v>1.6339440085766377E-3</v>
      </c>
      <c r="AA27" s="383">
        <f t="shared" si="12"/>
        <v>6336773.4526360659</v>
      </c>
      <c r="AB27" s="460">
        <v>5.038542553023935E-2</v>
      </c>
      <c r="AC27" s="376">
        <f t="shared" si="13"/>
        <v>-4.751717195224936E-4</v>
      </c>
      <c r="AD27" s="377">
        <f t="shared" si="14"/>
        <v>-2.1362522130402573E-3</v>
      </c>
      <c r="AE27" s="367">
        <f t="shared" si="15"/>
        <v>6309757.5845278315</v>
      </c>
      <c r="AF27" s="462">
        <v>5.0170614945503053E-2</v>
      </c>
      <c r="AG27" s="188">
        <f t="shared" si="16"/>
        <v>3.804395374773728E-3</v>
      </c>
      <c r="AH27" s="189">
        <f t="shared" si="17"/>
        <v>4.2795670942962216E-3</v>
      </c>
      <c r="AI27" s="384">
        <f t="shared" si="18"/>
        <v>6313328.3061959865</v>
      </c>
      <c r="AJ27" s="464">
        <v>5.0199006733854773E-2</v>
      </c>
      <c r="AK27" s="376">
        <f t="shared" si="19"/>
        <v>3.2366590031935871E-3</v>
      </c>
      <c r="AL27" s="377">
        <f t="shared" si="20"/>
        <v>-5.677363715801409E-4</v>
      </c>
      <c r="AM27" s="367">
        <f t="shared" si="21"/>
        <v>6311391.9468106497</v>
      </c>
      <c r="AN27" s="190">
        <v>5.018361020874007E-2</v>
      </c>
      <c r="AO27" s="188">
        <f t="shared" si="22"/>
        <v>3.5444558785493463E-3</v>
      </c>
      <c r="AP27" s="189">
        <f t="shared" si="23"/>
        <v>3.0779687535575917E-4</v>
      </c>
      <c r="AQ27" s="191">
        <f t="shared" si="24"/>
        <v>-1.6139218910480313E-3</v>
      </c>
      <c r="AR27" s="367">
        <v>6321558.4137266772</v>
      </c>
      <c r="AS27" s="187">
        <v>6333762.3970983513</v>
      </c>
      <c r="AT27" s="400">
        <f t="shared" si="25"/>
        <v>1.930533987501315E-3</v>
      </c>
      <c r="AV27" s="94" t="s">
        <v>149</v>
      </c>
      <c r="AW27" s="94">
        <v>6333762.3970983513</v>
      </c>
      <c r="AX27" s="94">
        <v>6321558.4137266772</v>
      </c>
    </row>
    <row r="28" spans="1:50" x14ac:dyDescent="0.2">
      <c r="A28" s="94" t="s">
        <v>171</v>
      </c>
      <c r="B28" s="94" t="s">
        <v>337</v>
      </c>
      <c r="C28" s="379">
        <f t="shared" si="0"/>
        <v>3576150.0342044407</v>
      </c>
      <c r="D28" s="363">
        <v>3688147.3634187668</v>
      </c>
      <c r="E28" s="380">
        <v>3.1137910482092853E-2</v>
      </c>
      <c r="F28" s="399">
        <f t="shared" si="1"/>
        <v>3.1317849682791943E-2</v>
      </c>
      <c r="G28" s="381">
        <v>3635072.0108469673</v>
      </c>
      <c r="H28" s="363">
        <v>3688147.3634187668</v>
      </c>
      <c r="I28" s="376">
        <f t="shared" si="2"/>
        <v>1.4600908156268577E-2</v>
      </c>
      <c r="J28" s="192">
        <f t="shared" si="3"/>
        <v>-1.6716941526523366E-2</v>
      </c>
      <c r="K28" s="381">
        <v>3805387.5080790459</v>
      </c>
      <c r="L28" s="187">
        <v>3860039.2411797075</v>
      </c>
      <c r="M28" s="376">
        <f t="shared" si="4"/>
        <v>1.4361673544319276E-2</v>
      </c>
      <c r="N28" s="377">
        <f t="shared" si="5"/>
        <v>-2.3923461194930162E-4</v>
      </c>
      <c r="O28" s="366">
        <v>3857768.5559055097</v>
      </c>
      <c r="P28" s="187">
        <v>3910141.0441595968</v>
      </c>
      <c r="Q28" s="188">
        <f t="shared" si="6"/>
        <v>1.3575850260357125E-2</v>
      </c>
      <c r="R28" s="189">
        <f t="shared" si="7"/>
        <v>-7.858232839621504E-4</v>
      </c>
      <c r="S28" s="382">
        <v>3858033.0101792342</v>
      </c>
      <c r="T28" s="187">
        <v>3910141.0441595968</v>
      </c>
      <c r="U28" s="376">
        <f t="shared" si="8"/>
        <v>1.3506373284748463E-2</v>
      </c>
      <c r="V28" s="377">
        <f t="shared" si="9"/>
        <v>-6.9476975608662173E-5</v>
      </c>
      <c r="W28" s="366">
        <v>3916090.4653879376</v>
      </c>
      <c r="X28" s="187">
        <v>3958302.5253421706</v>
      </c>
      <c r="Y28" s="188">
        <f t="shared" si="10"/>
        <v>1.0779132996880714E-2</v>
      </c>
      <c r="Z28" s="189">
        <f t="shared" si="11"/>
        <v>-2.7272402878677493E-3</v>
      </c>
      <c r="AA28" s="383">
        <f t="shared" si="12"/>
        <v>3921957.4137090589</v>
      </c>
      <c r="AB28" s="460">
        <v>3.1184560199008435E-2</v>
      </c>
      <c r="AC28" s="376">
        <f t="shared" si="13"/>
        <v>9.2670847230693632E-3</v>
      </c>
      <c r="AD28" s="377">
        <f t="shared" si="14"/>
        <v>-1.5120482738113505E-3</v>
      </c>
      <c r="AE28" s="367">
        <f t="shared" si="15"/>
        <v>3930126.2049883637</v>
      </c>
      <c r="AF28" s="462">
        <v>3.1249512501272652E-2</v>
      </c>
      <c r="AG28" s="188">
        <f t="shared" si="16"/>
        <v>7.1693169339051011E-3</v>
      </c>
      <c r="AH28" s="189">
        <f t="shared" si="17"/>
        <v>-2.0977677891642621E-3</v>
      </c>
      <c r="AI28" s="384">
        <f t="shared" si="18"/>
        <v>3933782.8517175945</v>
      </c>
      <c r="AJ28" s="464">
        <v>3.1278587503376351E-2</v>
      </c>
      <c r="AK28" s="376">
        <f t="shared" si="19"/>
        <v>6.2331029822528805E-3</v>
      </c>
      <c r="AL28" s="377">
        <f t="shared" si="20"/>
        <v>-9.3621395165222054E-4</v>
      </c>
      <c r="AM28" s="367">
        <f t="shared" si="21"/>
        <v>3934160.8141251123</v>
      </c>
      <c r="AN28" s="190">
        <v>3.1281592786250915E-2</v>
      </c>
      <c r="AO28" s="188">
        <f t="shared" si="22"/>
        <v>6.1364322298114171E-3</v>
      </c>
      <c r="AP28" s="189">
        <f t="shared" si="23"/>
        <v>-9.6670752441463392E-5</v>
      </c>
      <c r="AQ28" s="191">
        <f t="shared" si="24"/>
        <v>-4.8116507737527847E-4</v>
      </c>
      <c r="AR28" s="367">
        <v>3936043.1498064985</v>
      </c>
      <c r="AS28" s="187">
        <v>3958302.5253421706</v>
      </c>
      <c r="AT28" s="400">
        <f t="shared" si="25"/>
        <v>5.6552671524361386E-3</v>
      </c>
      <c r="AV28" s="94" t="s">
        <v>172</v>
      </c>
      <c r="AW28" s="94">
        <v>3958302.5253421706</v>
      </c>
      <c r="AX28" s="94">
        <v>3936043.1498064985</v>
      </c>
    </row>
    <row r="29" spans="1:50" x14ac:dyDescent="0.2">
      <c r="A29" s="95" t="s">
        <v>193</v>
      </c>
      <c r="B29" s="95" t="s">
        <v>338</v>
      </c>
      <c r="C29" s="452">
        <f t="shared" si="0"/>
        <v>3365021.687985301</v>
      </c>
      <c r="D29" s="451">
        <v>3423778.1294448348</v>
      </c>
      <c r="E29" s="453">
        <v>2.9299594001541061E-2</v>
      </c>
      <c r="F29" s="454">
        <f t="shared" si="1"/>
        <v>1.7460939901018158E-2</v>
      </c>
      <c r="G29" s="455">
        <v>3420465.0355531201</v>
      </c>
      <c r="H29" s="451">
        <v>3423778.1294448348</v>
      </c>
      <c r="I29" s="438">
        <f t="shared" si="2"/>
        <v>9.686091970764199E-4</v>
      </c>
      <c r="J29" s="456">
        <f t="shared" si="3"/>
        <v>-1.6492330703941738E-2</v>
      </c>
      <c r="K29" s="455">
        <v>3580725.4654859602</v>
      </c>
      <c r="L29" s="441">
        <v>3586519.9788467842</v>
      </c>
      <c r="M29" s="438">
        <f t="shared" si="4"/>
        <v>1.6182512221829537E-3</v>
      </c>
      <c r="N29" s="442">
        <f t="shared" si="5"/>
        <v>6.4964202510653379E-4</v>
      </c>
      <c r="O29" s="443">
        <v>3630014.0468624569</v>
      </c>
      <c r="P29" s="441">
        <v>3631695.3286436698</v>
      </c>
      <c r="Q29" s="438">
        <f t="shared" si="6"/>
        <v>4.6316123285139454E-4</v>
      </c>
      <c r="R29" s="439">
        <f t="shared" si="7"/>
        <v>-1.1550899893315592E-3</v>
      </c>
      <c r="S29" s="440">
        <v>3630262.8883143119</v>
      </c>
      <c r="T29" s="441">
        <v>3631695.3286436698</v>
      </c>
      <c r="U29" s="438">
        <f t="shared" si="8"/>
        <v>3.9458308486950422E-4</v>
      </c>
      <c r="V29" s="442">
        <f t="shared" si="9"/>
        <v>-6.8578147981890325E-5</v>
      </c>
      <c r="W29" s="443">
        <v>3684892.7539681401</v>
      </c>
      <c r="X29" s="441">
        <v>3679380.3596163206</v>
      </c>
      <c r="Y29" s="438">
        <f t="shared" si="10"/>
        <v>-1.4959443109663351E-3</v>
      </c>
      <c r="Z29" s="439">
        <f t="shared" si="11"/>
        <v>-1.8905273958358393E-3</v>
      </c>
      <c r="AA29" s="444">
        <f t="shared" si="12"/>
        <v>3676284.9621699993</v>
      </c>
      <c r="AB29" s="461">
        <v>2.9231151085620719E-2</v>
      </c>
      <c r="AC29" s="438">
        <f t="shared" si="13"/>
        <v>8.4199061774969941E-4</v>
      </c>
      <c r="AD29" s="442">
        <f t="shared" si="14"/>
        <v>2.3379349287160345E-3</v>
      </c>
      <c r="AE29" s="368">
        <f t="shared" si="15"/>
        <v>3720181.3073887848</v>
      </c>
      <c r="AF29" s="463">
        <v>2.9580182978523682E-2</v>
      </c>
      <c r="AG29" s="438">
        <f t="shared" si="16"/>
        <v>-1.0967462174875209E-2</v>
      </c>
      <c r="AH29" s="439">
        <f t="shared" si="17"/>
        <v>-1.1809452792624908E-2</v>
      </c>
      <c r="AI29" s="445">
        <f t="shared" si="18"/>
        <v>3721160.4167514215</v>
      </c>
      <c r="AJ29" s="465">
        <v>2.958796814588777E-2</v>
      </c>
      <c r="AK29" s="438">
        <f t="shared" si="19"/>
        <v>-1.1227695787319747E-2</v>
      </c>
      <c r="AL29" s="442">
        <f t="shared" si="20"/>
        <v>-2.6023361244453813E-4</v>
      </c>
      <c r="AM29" s="368">
        <f t="shared" si="21"/>
        <v>3722241.281356262</v>
      </c>
      <c r="AN29" s="414">
        <v>2.9596562397120281E-2</v>
      </c>
      <c r="AO29" s="438">
        <f t="shared" si="22"/>
        <v>-1.1514815537246537E-2</v>
      </c>
      <c r="AP29" s="439">
        <f t="shared" si="23"/>
        <v>-2.8711974992678968E-4</v>
      </c>
      <c r="AQ29" s="446">
        <f t="shared" si="24"/>
        <v>1.2166047373841637E-3</v>
      </c>
      <c r="AR29" s="368">
        <v>3717665.6643108041</v>
      </c>
      <c r="AS29" s="441">
        <v>3679380.359616321</v>
      </c>
      <c r="AT29" s="447">
        <f t="shared" si="25"/>
        <v>-1.0298210799862373E-2</v>
      </c>
      <c r="AV29" s="94" t="s">
        <v>194</v>
      </c>
      <c r="AW29" s="94">
        <v>3679380.359616321</v>
      </c>
      <c r="AX29" s="94">
        <v>3717665.6643108041</v>
      </c>
    </row>
    <row r="30" spans="1:50" x14ac:dyDescent="0.2">
      <c r="A30" s="94" t="s">
        <v>195</v>
      </c>
      <c r="B30" s="94" t="s">
        <v>339</v>
      </c>
      <c r="C30" s="379">
        <f t="shared" si="0"/>
        <v>4205559.0080887238</v>
      </c>
      <c r="D30" s="363">
        <v>4132727</v>
      </c>
      <c r="E30" s="380">
        <v>3.6618239914019121E-2</v>
      </c>
      <c r="F30" s="399">
        <f t="shared" si="1"/>
        <v>-1.7318032620311063E-2</v>
      </c>
      <c r="G30" s="381">
        <v>4274851.3608349077</v>
      </c>
      <c r="H30" s="363">
        <v>4132727</v>
      </c>
      <c r="I30" s="376">
        <f t="shared" si="2"/>
        <v>-3.3246620487677014E-2</v>
      </c>
      <c r="J30" s="192">
        <f t="shared" si="3"/>
        <v>-1.5928587867365951E-2</v>
      </c>
      <c r="K30" s="381">
        <v>4475142.6983768521</v>
      </c>
      <c r="L30" s="187">
        <v>4332267.9976444487</v>
      </c>
      <c r="M30" s="376">
        <f t="shared" si="4"/>
        <v>-3.1926289363739091E-2</v>
      </c>
      <c r="N30" s="377">
        <f t="shared" si="5"/>
        <v>1.3203311239379234E-3</v>
      </c>
      <c r="O30" s="366">
        <v>4536742.9068224458</v>
      </c>
      <c r="P30" s="187">
        <v>4402598.1351444488</v>
      </c>
      <c r="Q30" s="188">
        <f t="shared" si="6"/>
        <v>-2.9568519625890022E-2</v>
      </c>
      <c r="R30" s="189">
        <f t="shared" si="7"/>
        <v>2.3577697378490692E-3</v>
      </c>
      <c r="S30" s="382">
        <v>4537053.9055340355</v>
      </c>
      <c r="T30" s="187">
        <v>4402598.1351444488</v>
      </c>
      <c r="U30" s="376">
        <f t="shared" si="8"/>
        <v>-2.9635039210264891E-2</v>
      </c>
      <c r="V30" s="377">
        <f t="shared" si="9"/>
        <v>-6.6519584374868934E-5</v>
      </c>
      <c r="W30" s="366">
        <v>4605329.5794862863</v>
      </c>
      <c r="X30" s="187">
        <v>4499925.9008463193</v>
      </c>
      <c r="Y30" s="188">
        <f t="shared" si="10"/>
        <v>-2.2887325829940797E-2</v>
      </c>
      <c r="Z30" s="189">
        <f t="shared" si="11"/>
        <v>6.7477133803240941E-3</v>
      </c>
      <c r="AA30" s="383">
        <f t="shared" si="12"/>
        <v>4608802.8522898881</v>
      </c>
      <c r="AB30" s="460">
        <v>3.6645856859693474E-2</v>
      </c>
      <c r="AC30" s="376">
        <f t="shared" si="13"/>
        <v>-2.3623694684504315E-2</v>
      </c>
      <c r="AD30" s="377">
        <f t="shared" si="14"/>
        <v>-7.363688545635183E-4</v>
      </c>
      <c r="AE30" s="367">
        <f t="shared" si="15"/>
        <v>4551027.8387715835</v>
      </c>
      <c r="AF30" s="462">
        <v>3.6186471864649329E-2</v>
      </c>
      <c r="AG30" s="188">
        <f t="shared" si="16"/>
        <v>-1.122865860980049E-2</v>
      </c>
      <c r="AH30" s="189">
        <f t="shared" si="17"/>
        <v>1.2395036074703825E-2</v>
      </c>
      <c r="AI30" s="384">
        <f t="shared" si="18"/>
        <v>4550132.5915495846</v>
      </c>
      <c r="AJ30" s="464">
        <v>3.6179353508190425E-2</v>
      </c>
      <c r="AK30" s="376">
        <f t="shared" si="19"/>
        <v>-1.1034115972028635E-2</v>
      </c>
      <c r="AL30" s="377">
        <f t="shared" si="20"/>
        <v>1.945426377718551E-4</v>
      </c>
      <c r="AM30" s="367">
        <f t="shared" si="21"/>
        <v>4542206.9893293902</v>
      </c>
      <c r="AN30" s="190">
        <v>3.6116334868904559E-2</v>
      </c>
      <c r="AO30" s="188">
        <f t="shared" si="22"/>
        <v>-9.3084900319158059E-3</v>
      </c>
      <c r="AP30" s="189">
        <f t="shared" si="23"/>
        <v>1.7256259401128293E-3</v>
      </c>
      <c r="AQ30" s="191">
        <f t="shared" si="24"/>
        <v>-4.477729689079224E-3</v>
      </c>
      <c r="AR30" s="367">
        <v>4562830.0788630908</v>
      </c>
      <c r="AS30" s="187">
        <v>4499925.9008463193</v>
      </c>
      <c r="AT30" s="400">
        <f t="shared" si="25"/>
        <v>-1.378621972099503E-2</v>
      </c>
      <c r="AV30" s="94" t="s">
        <v>196</v>
      </c>
      <c r="AW30" s="94">
        <v>4499925.9008463193</v>
      </c>
      <c r="AX30" s="94">
        <v>4562830.0788630908</v>
      </c>
    </row>
    <row r="31" spans="1:50" x14ac:dyDescent="0.2">
      <c r="A31" s="94" t="s">
        <v>199</v>
      </c>
      <c r="B31" s="94" t="s">
        <v>340</v>
      </c>
      <c r="C31" s="379">
        <f t="shared" si="0"/>
        <v>3728638.6922542355</v>
      </c>
      <c r="D31" s="363">
        <v>3946826</v>
      </c>
      <c r="E31" s="380">
        <v>3.2465645095706534E-2</v>
      </c>
      <c r="F31" s="399">
        <f t="shared" si="1"/>
        <v>5.8516613100384474E-2</v>
      </c>
      <c r="G31" s="381">
        <v>3790073.1286822641</v>
      </c>
      <c r="H31" s="363">
        <v>3946826</v>
      </c>
      <c r="I31" s="376">
        <f t="shared" si="2"/>
        <v>4.1358798628837068E-2</v>
      </c>
      <c r="J31" s="192">
        <f t="shared" si="3"/>
        <v>-1.7157814471547406E-2</v>
      </c>
      <c r="K31" s="381">
        <v>3967650.9558975929</v>
      </c>
      <c r="L31" s="187">
        <v>4094322.5053773345</v>
      </c>
      <c r="M31" s="376">
        <f t="shared" si="4"/>
        <v>3.1926081928012051E-2</v>
      </c>
      <c r="N31" s="377">
        <f t="shared" si="5"/>
        <v>-9.4327167008250168E-3</v>
      </c>
      <c r="O31" s="366">
        <v>4022265.5553407124</v>
      </c>
      <c r="P31" s="187">
        <v>4157242.6063773343</v>
      </c>
      <c r="Q31" s="188">
        <f t="shared" si="6"/>
        <v>3.3557468839271687E-2</v>
      </c>
      <c r="R31" s="189">
        <f t="shared" si="7"/>
        <v>1.6313869112596358E-3</v>
      </c>
      <c r="S31" s="382">
        <v>4022541.2860645102</v>
      </c>
      <c r="T31" s="187">
        <v>4157242.6063773343</v>
      </c>
      <c r="U31" s="376">
        <f t="shared" si="8"/>
        <v>3.3486622195644467E-2</v>
      </c>
      <c r="V31" s="377">
        <f t="shared" si="9"/>
        <v>-7.0846643627220374E-5</v>
      </c>
      <c r="W31" s="366">
        <v>4083074.3374730051</v>
      </c>
      <c r="X31" s="187">
        <v>4212337.5116728945</v>
      </c>
      <c r="Y31" s="188">
        <f t="shared" si="10"/>
        <v>3.1658295567523309E-2</v>
      </c>
      <c r="Z31" s="189">
        <f t="shared" si="11"/>
        <v>-1.8283266281211574E-3</v>
      </c>
      <c r="AA31" s="383">
        <f t="shared" si="12"/>
        <v>4084635.6041223775</v>
      </c>
      <c r="AB31" s="460">
        <v>3.247805915549308E-2</v>
      </c>
      <c r="AC31" s="376">
        <f t="shared" si="13"/>
        <v>3.1263965730905063E-2</v>
      </c>
      <c r="AD31" s="377">
        <f t="shared" si="14"/>
        <v>-3.9432983661824572E-4</v>
      </c>
      <c r="AE31" s="367">
        <f t="shared" si="15"/>
        <v>4048771.5733576794</v>
      </c>
      <c r="AF31" s="462">
        <v>3.2192894400146305E-2</v>
      </c>
      <c r="AG31" s="188">
        <f t="shared" si="16"/>
        <v>4.0398905038638189E-2</v>
      </c>
      <c r="AH31" s="189">
        <f t="shared" si="17"/>
        <v>9.1349393077331253E-3</v>
      </c>
      <c r="AI31" s="384">
        <f t="shared" si="18"/>
        <v>4048351.5269399928</v>
      </c>
      <c r="AJ31" s="464">
        <v>3.2189554495752407E-2</v>
      </c>
      <c r="AK31" s="376">
        <f t="shared" si="19"/>
        <v>4.050685412115218E-2</v>
      </c>
      <c r="AL31" s="377">
        <f t="shared" si="20"/>
        <v>1.0794908251399171E-4</v>
      </c>
      <c r="AM31" s="367">
        <f t="shared" si="21"/>
        <v>4048212.8857565057</v>
      </c>
      <c r="AN31" s="190">
        <v>3.2188452121637533E-2</v>
      </c>
      <c r="AO31" s="188">
        <f t="shared" si="22"/>
        <v>4.0542488882898242E-2</v>
      </c>
      <c r="AP31" s="189">
        <f t="shared" si="23"/>
        <v>3.5634761746061727E-5</v>
      </c>
      <c r="AQ31" s="191">
        <f t="shared" si="24"/>
        <v>-4.3634795130373938E-3</v>
      </c>
      <c r="AR31" s="367">
        <v>4065260.4169568871</v>
      </c>
      <c r="AS31" s="187">
        <v>4212337.5116728945</v>
      </c>
      <c r="AT31" s="400">
        <f t="shared" si="25"/>
        <v>3.6179009369860848E-2</v>
      </c>
      <c r="AV31" s="94" t="s">
        <v>200</v>
      </c>
      <c r="AW31" s="94">
        <v>4212337.5116728945</v>
      </c>
      <c r="AX31" s="94">
        <v>4065260.4169568871</v>
      </c>
    </row>
    <row r="32" spans="1:50" x14ac:dyDescent="0.2">
      <c r="A32" s="94" t="s">
        <v>201</v>
      </c>
      <c r="B32" s="94" t="s">
        <v>341</v>
      </c>
      <c r="C32" s="379">
        <f t="shared" si="0"/>
        <v>2852425.339312959</v>
      </c>
      <c r="D32" s="363">
        <v>2952767</v>
      </c>
      <c r="E32" s="380">
        <v>2.4836364252860284E-2</v>
      </c>
      <c r="F32" s="399">
        <f t="shared" si="1"/>
        <v>3.5177664180759738E-2</v>
      </c>
      <c r="G32" s="381">
        <v>2899422.9589905515</v>
      </c>
      <c r="H32" s="363">
        <v>2952767</v>
      </c>
      <c r="I32" s="376">
        <f t="shared" si="2"/>
        <v>1.8398157758956479E-2</v>
      </c>
      <c r="J32" s="192">
        <f t="shared" si="3"/>
        <v>-1.6779506421803259E-2</v>
      </c>
      <c r="K32" s="381">
        <v>3035270.7940466502</v>
      </c>
      <c r="L32" s="187">
        <v>3088474.1681028767</v>
      </c>
      <c r="M32" s="376">
        <f t="shared" si="4"/>
        <v>1.7528378080986728E-2</v>
      </c>
      <c r="N32" s="377">
        <f t="shared" si="5"/>
        <v>-8.6977967796975086E-4</v>
      </c>
      <c r="O32" s="366">
        <v>3077051.2078131014</v>
      </c>
      <c r="P32" s="187">
        <v>3132619.7331028767</v>
      </c>
      <c r="Q32" s="188">
        <f t="shared" si="6"/>
        <v>1.8059018695782081E-2</v>
      </c>
      <c r="R32" s="189">
        <f t="shared" si="7"/>
        <v>5.3064061479535241E-4</v>
      </c>
      <c r="S32" s="382">
        <v>3077262.1430547009</v>
      </c>
      <c r="T32" s="187">
        <v>3132619.7331028767</v>
      </c>
      <c r="U32" s="376">
        <f t="shared" si="8"/>
        <v>1.7989234415116906E-2</v>
      </c>
      <c r="V32" s="377">
        <f t="shared" si="9"/>
        <v>-6.9784280665174947E-5</v>
      </c>
      <c r="W32" s="366">
        <v>3123570.1991455783</v>
      </c>
      <c r="X32" s="187">
        <v>3182556.6001093527</v>
      </c>
      <c r="Y32" s="188">
        <f t="shared" si="10"/>
        <v>1.8884288555419459E-2</v>
      </c>
      <c r="Z32" s="189">
        <f t="shared" si="11"/>
        <v>8.9505414030255359E-4</v>
      </c>
      <c r="AA32" s="383">
        <f t="shared" si="12"/>
        <v>3118556.5004683719</v>
      </c>
      <c r="AB32" s="460">
        <v>2.4796498958129517E-2</v>
      </c>
      <c r="AC32" s="376">
        <f t="shared" si="13"/>
        <v>2.0522347320425016E-2</v>
      </c>
      <c r="AD32" s="377">
        <f t="shared" si="14"/>
        <v>1.6380587650055567E-3</v>
      </c>
      <c r="AE32" s="367">
        <f t="shared" si="15"/>
        <v>3088074.0707477666</v>
      </c>
      <c r="AF32" s="462">
        <v>2.4554124790242958E-2</v>
      </c>
      <c r="AG32" s="188">
        <f t="shared" si="16"/>
        <v>3.0595940122222443E-2</v>
      </c>
      <c r="AH32" s="189">
        <f t="shared" si="17"/>
        <v>1.0073592801797426E-2</v>
      </c>
      <c r="AI32" s="384">
        <f t="shared" si="18"/>
        <v>3086579.5080187186</v>
      </c>
      <c r="AJ32" s="464">
        <v>2.4542241111640974E-2</v>
      </c>
      <c r="AK32" s="376">
        <f t="shared" si="19"/>
        <v>3.109496834320713E-2</v>
      </c>
      <c r="AL32" s="377">
        <f t="shared" si="20"/>
        <v>4.9902822098468747E-4</v>
      </c>
      <c r="AM32" s="367">
        <f t="shared" si="21"/>
        <v>3087563.7135675922</v>
      </c>
      <c r="AN32" s="190">
        <v>2.4550066800181028E-2</v>
      </c>
      <c r="AO32" s="188">
        <f t="shared" si="22"/>
        <v>3.0766291922766253E-2</v>
      </c>
      <c r="AP32" s="189">
        <f t="shared" si="23"/>
        <v>-3.2867642044087653E-4</v>
      </c>
      <c r="AQ32" s="191">
        <f t="shared" si="24"/>
        <v>-5.1818109580579197E-3</v>
      </c>
      <c r="AR32" s="367">
        <v>3103163.7658125488</v>
      </c>
      <c r="AS32" s="187">
        <v>3182556.6001093527</v>
      </c>
      <c r="AT32" s="400">
        <f t="shared" si="25"/>
        <v>2.5584480964708334E-2</v>
      </c>
      <c r="AV32" s="94" t="s">
        <v>202</v>
      </c>
      <c r="AW32" s="94">
        <v>3182556.6001093527</v>
      </c>
      <c r="AX32" s="94">
        <v>3103163.7658125488</v>
      </c>
    </row>
    <row r="33" spans="1:50" x14ac:dyDescent="0.2">
      <c r="A33" s="95" t="s">
        <v>203</v>
      </c>
      <c r="B33" s="95" t="s">
        <v>342</v>
      </c>
      <c r="C33" s="452">
        <f t="shared" si="0"/>
        <v>7897560.4049977642</v>
      </c>
      <c r="D33" s="451">
        <v>7822333</v>
      </c>
      <c r="E33" s="453">
        <v>6.8764880266677042E-2</v>
      </c>
      <c r="F33" s="454">
        <f t="shared" si="1"/>
        <v>-9.5253978621243629E-3</v>
      </c>
      <c r="G33" s="455">
        <v>8027683.5444816882</v>
      </c>
      <c r="H33" s="451">
        <v>7822333</v>
      </c>
      <c r="I33" s="438">
        <f t="shared" si="2"/>
        <v>-2.5580298892430631E-2</v>
      </c>
      <c r="J33" s="456">
        <f t="shared" si="3"/>
        <v>-1.6054901030306268E-2</v>
      </c>
      <c r="K33" s="455">
        <v>8403807.8441985473</v>
      </c>
      <c r="L33" s="441">
        <v>8199932.2908994146</v>
      </c>
      <c r="M33" s="438">
        <f t="shared" si="4"/>
        <v>-2.4259901830082309E-2</v>
      </c>
      <c r="N33" s="442">
        <f t="shared" si="5"/>
        <v>1.3203970623483219E-3</v>
      </c>
      <c r="O33" s="443">
        <v>8519486.0135510266</v>
      </c>
      <c r="P33" s="441">
        <v>8326407.1218994148</v>
      </c>
      <c r="Q33" s="438">
        <f t="shared" si="6"/>
        <v>-2.2663208947640956E-2</v>
      </c>
      <c r="R33" s="439">
        <f t="shared" si="7"/>
        <v>1.5966928824413529E-3</v>
      </c>
      <c r="S33" s="440">
        <v>8520070.0336791314</v>
      </c>
      <c r="T33" s="441">
        <v>8326407.1218994148</v>
      </c>
      <c r="U33" s="438">
        <f t="shared" si="8"/>
        <v>-2.2730201866203337E-2</v>
      </c>
      <c r="V33" s="442">
        <f t="shared" si="9"/>
        <v>-6.6992918562380765E-5</v>
      </c>
      <c r="W33" s="443">
        <v>8648283.9662842248</v>
      </c>
      <c r="X33" s="441">
        <v>8497038.569824392</v>
      </c>
      <c r="Y33" s="438">
        <f t="shared" si="10"/>
        <v>-1.7488486392152502E-2</v>
      </c>
      <c r="Z33" s="439">
        <f t="shared" si="11"/>
        <v>5.2417154740508343E-3</v>
      </c>
      <c r="AA33" s="444">
        <f t="shared" si="12"/>
        <v>8671223.7422638498</v>
      </c>
      <c r="AB33" s="461">
        <v>6.8947280723777343E-2</v>
      </c>
      <c r="AC33" s="438">
        <f t="shared" si="13"/>
        <v>-2.0087726671204842E-2</v>
      </c>
      <c r="AD33" s="442">
        <f t="shared" si="14"/>
        <v>-2.5992402790523395E-3</v>
      </c>
      <c r="AE33" s="368">
        <f t="shared" si="15"/>
        <v>8601713.6098716967</v>
      </c>
      <c r="AF33" s="463">
        <v>6.8394586576602967E-2</v>
      </c>
      <c r="AG33" s="438">
        <f t="shared" si="16"/>
        <v>-1.2169091508368202E-2</v>
      </c>
      <c r="AH33" s="439">
        <f t="shared" si="17"/>
        <v>7.9186351628366403E-3</v>
      </c>
      <c r="AI33" s="445">
        <f t="shared" si="18"/>
        <v>8588143.9649438653</v>
      </c>
      <c r="AJ33" s="465">
        <v>6.8286690604134725E-2</v>
      </c>
      <c r="AK33" s="438">
        <f t="shared" si="19"/>
        <v>-1.0608275256138944E-2</v>
      </c>
      <c r="AL33" s="442">
        <f t="shared" si="20"/>
        <v>1.5608162522292579E-3</v>
      </c>
      <c r="AM33" s="368">
        <f t="shared" si="21"/>
        <v>8590089.7387289554</v>
      </c>
      <c r="AN33" s="414">
        <v>6.8302161985726667E-2</v>
      </c>
      <c r="AO33" s="438">
        <f t="shared" si="22"/>
        <v>-1.0832386125727678E-2</v>
      </c>
      <c r="AP33" s="439">
        <f t="shared" si="23"/>
        <v>-2.2411086958873394E-4</v>
      </c>
      <c r="AQ33" s="446">
        <f t="shared" si="24"/>
        <v>-5.0776277270324632E-3</v>
      </c>
      <c r="AR33" s="368">
        <v>8634412.1873353366</v>
      </c>
      <c r="AS33" s="441">
        <v>8497038.5698243901</v>
      </c>
      <c r="AT33" s="447">
        <f t="shared" si="25"/>
        <v>-1.5910013852760141E-2</v>
      </c>
      <c r="AV33" s="94" t="s">
        <v>204</v>
      </c>
      <c r="AW33" s="94">
        <v>8497038.5698243901</v>
      </c>
      <c r="AX33" s="94">
        <v>8634412.1873353366</v>
      </c>
    </row>
    <row r="34" spans="1:50" x14ac:dyDescent="0.2">
      <c r="A34" s="94" t="s">
        <v>181</v>
      </c>
      <c r="B34" s="94" t="s">
        <v>343</v>
      </c>
      <c r="C34" s="379">
        <f t="shared" si="0"/>
        <v>3837582.2366286009</v>
      </c>
      <c r="D34" s="363">
        <v>3890146.3987466763</v>
      </c>
      <c r="E34" s="380">
        <v>3.3414227873242476E-2</v>
      </c>
      <c r="F34" s="399">
        <f t="shared" si="1"/>
        <v>1.3697208001529182E-2</v>
      </c>
      <c r="G34" s="381">
        <v>3900811.6673705103</v>
      </c>
      <c r="H34" s="363">
        <v>3890146.3987466763</v>
      </c>
      <c r="I34" s="376">
        <f t="shared" si="2"/>
        <v>-2.7341152388993262E-3</v>
      </c>
      <c r="J34" s="192">
        <f t="shared" si="3"/>
        <v>-1.6431323240428508E-2</v>
      </c>
      <c r="K34" s="381">
        <v>4083577.9720694106</v>
      </c>
      <c r="L34" s="187">
        <v>4074433.5464925724</v>
      </c>
      <c r="M34" s="376">
        <f t="shared" si="4"/>
        <v>-2.2393170007732888E-3</v>
      </c>
      <c r="N34" s="377">
        <f t="shared" si="5"/>
        <v>4.947982381260374E-4</v>
      </c>
      <c r="O34" s="366">
        <v>4139788.30350187</v>
      </c>
      <c r="P34" s="187">
        <v>4128356.3846772891</v>
      </c>
      <c r="Q34" s="188">
        <f t="shared" si="6"/>
        <v>-2.7614742557996452E-3</v>
      </c>
      <c r="R34" s="189">
        <f t="shared" si="7"/>
        <v>-5.2215725502635646E-4</v>
      </c>
      <c r="S34" s="382">
        <v>4140072.0905391974</v>
      </c>
      <c r="T34" s="187">
        <v>4128356.3846772891</v>
      </c>
      <c r="U34" s="376">
        <f t="shared" si="8"/>
        <v>-2.8298313666278441E-3</v>
      </c>
      <c r="V34" s="377">
        <f t="shared" si="9"/>
        <v>-6.8357110828198842E-5</v>
      </c>
      <c r="W34" s="366">
        <v>4202373.7995507838</v>
      </c>
      <c r="X34" s="187">
        <v>4181593.8469685744</v>
      </c>
      <c r="Y34" s="188">
        <f t="shared" si="10"/>
        <v>-4.9448129969853483E-3</v>
      </c>
      <c r="Z34" s="189">
        <f t="shared" si="11"/>
        <v>-2.1149816303575042E-3</v>
      </c>
      <c r="AA34" s="383">
        <f t="shared" si="12"/>
        <v>4191705.6904160478</v>
      </c>
      <c r="AB34" s="460">
        <v>3.3329402808503404E-2</v>
      </c>
      <c r="AC34" s="376">
        <f t="shared" si="13"/>
        <v>-2.4123457595300879E-3</v>
      </c>
      <c r="AD34" s="377">
        <f t="shared" si="14"/>
        <v>2.5324672374552604E-3</v>
      </c>
      <c r="AE34" s="367">
        <f t="shared" si="15"/>
        <v>4203988.1642319094</v>
      </c>
      <c r="AF34" s="462">
        <v>3.342706413005795E-2</v>
      </c>
      <c r="AG34" s="188">
        <f t="shared" si="16"/>
        <v>-5.3269220531753092E-3</v>
      </c>
      <c r="AH34" s="189">
        <f t="shared" si="17"/>
        <v>-2.9145762936452213E-3</v>
      </c>
      <c r="AI34" s="384">
        <f t="shared" si="18"/>
        <v>4204981.6575514609</v>
      </c>
      <c r="AJ34" s="464">
        <v>3.3434963668212692E-2</v>
      </c>
      <c r="AK34" s="376">
        <f t="shared" si="19"/>
        <v>-5.5619292752171479E-3</v>
      </c>
      <c r="AL34" s="377">
        <f t="shared" si="20"/>
        <v>-2.3500722204183866E-4</v>
      </c>
      <c r="AM34" s="367">
        <f t="shared" si="21"/>
        <v>4205236.6517480901</v>
      </c>
      <c r="AN34" s="190">
        <v>3.3436991197080643E-2</v>
      </c>
      <c r="AO34" s="188">
        <f t="shared" si="22"/>
        <v>-5.6222293148917579E-3</v>
      </c>
      <c r="AP34" s="189">
        <f t="shared" si="23"/>
        <v>-6.0300039674610062E-5</v>
      </c>
      <c r="AQ34" s="191">
        <f t="shared" si="24"/>
        <v>-2.2353034038383734E-3</v>
      </c>
      <c r="AR34" s="367">
        <v>4214711.0771573326</v>
      </c>
      <c r="AS34" s="187">
        <v>4181593.8469685744</v>
      </c>
      <c r="AT34" s="400">
        <f t="shared" si="25"/>
        <v>-7.8575327187301314E-3</v>
      </c>
      <c r="AV34" s="94" t="s">
        <v>182</v>
      </c>
      <c r="AW34" s="94">
        <v>4181593.8469685744</v>
      </c>
      <c r="AX34" s="94">
        <v>4214711.0771573326</v>
      </c>
    </row>
    <row r="35" spans="1:50" x14ac:dyDescent="0.2">
      <c r="A35" s="94" t="s">
        <v>189</v>
      </c>
      <c r="B35" s="94" t="s">
        <v>344</v>
      </c>
      <c r="C35" s="379">
        <f t="shared" si="0"/>
        <v>3626509.8357597603</v>
      </c>
      <c r="D35" s="363">
        <v>3697109</v>
      </c>
      <c r="E35" s="380">
        <v>3.157639851467741E-2</v>
      </c>
      <c r="F35" s="399">
        <f t="shared" si="1"/>
        <v>1.9467523166237122E-2</v>
      </c>
      <c r="G35" s="381">
        <v>3686261.5592033393</v>
      </c>
      <c r="H35" s="363">
        <v>3697109</v>
      </c>
      <c r="I35" s="376">
        <f t="shared" si="2"/>
        <v>2.942667150023226E-3</v>
      </c>
      <c r="J35" s="192">
        <f t="shared" si="3"/>
        <v>-1.6524856016213896E-2</v>
      </c>
      <c r="K35" s="381">
        <v>3858975.4610214578</v>
      </c>
      <c r="L35" s="187">
        <v>3872052.3358575464</v>
      </c>
      <c r="M35" s="376">
        <f t="shared" si="4"/>
        <v>3.3886908502462898E-3</v>
      </c>
      <c r="N35" s="377">
        <f t="shared" si="5"/>
        <v>4.4602370022306381E-4</v>
      </c>
      <c r="O35" s="366">
        <v>3912094.1454539285</v>
      </c>
      <c r="P35" s="187">
        <v>3921359.0678575463</v>
      </c>
      <c r="Q35" s="188">
        <f t="shared" si="6"/>
        <v>2.3682769532487047E-3</v>
      </c>
      <c r="R35" s="189">
        <f t="shared" si="7"/>
        <v>-1.0204138969975851E-3</v>
      </c>
      <c r="S35" s="382">
        <v>3912362.3238065136</v>
      </c>
      <c r="T35" s="187">
        <v>3921359.0678575463</v>
      </c>
      <c r="U35" s="376">
        <f t="shared" si="8"/>
        <v>2.2995682164426157E-3</v>
      </c>
      <c r="V35" s="377">
        <f t="shared" si="9"/>
        <v>-6.8708736806089021E-5</v>
      </c>
      <c r="W35" s="366">
        <v>3971237.3515150147</v>
      </c>
      <c r="X35" s="187">
        <v>3971086.7736180257</v>
      </c>
      <c r="Y35" s="188">
        <f t="shared" si="10"/>
        <v>-3.791712347067655E-5</v>
      </c>
      <c r="Z35" s="189">
        <f t="shared" si="11"/>
        <v>-2.3374853399132922E-3</v>
      </c>
      <c r="AA35" s="383">
        <f t="shared" si="12"/>
        <v>3977985.2553296178</v>
      </c>
      <c r="AB35" s="460">
        <v>3.1630052950594553E-2</v>
      </c>
      <c r="AC35" s="376">
        <f t="shared" si="13"/>
        <v>-1.7341647263146021E-3</v>
      </c>
      <c r="AD35" s="377">
        <f t="shared" si="14"/>
        <v>-1.6962476028439255E-3</v>
      </c>
      <c r="AE35" s="367">
        <f t="shared" si="15"/>
        <v>3991613.4568137317</v>
      </c>
      <c r="AF35" s="462">
        <v>3.1738414522318924E-2</v>
      </c>
      <c r="AG35" s="188">
        <f t="shared" si="16"/>
        <v>-5.1424526492330758E-3</v>
      </c>
      <c r="AH35" s="189">
        <f t="shared" si="17"/>
        <v>-3.4082879229184737E-3</v>
      </c>
      <c r="AI35" s="384">
        <f t="shared" si="18"/>
        <v>3992340.0649734274</v>
      </c>
      <c r="AJ35" s="464">
        <v>3.1744191983292348E-2</v>
      </c>
      <c r="AK35" s="376">
        <f t="shared" si="19"/>
        <v>-5.3235172879851911E-3</v>
      </c>
      <c r="AL35" s="377">
        <f t="shared" si="20"/>
        <v>-1.8106463875211531E-4</v>
      </c>
      <c r="AM35" s="367">
        <f t="shared" si="21"/>
        <v>3991016.2932311511</v>
      </c>
      <c r="AN35" s="190">
        <v>3.1733666310718119E-2</v>
      </c>
      <c r="AO35" s="188">
        <f t="shared" si="22"/>
        <v>-4.9935951519231025E-3</v>
      </c>
      <c r="AP35" s="189">
        <f t="shared" si="23"/>
        <v>3.2992213606208853E-4</v>
      </c>
      <c r="AQ35" s="191">
        <f t="shared" si="24"/>
        <v>-2.322122979279917E-3</v>
      </c>
      <c r="AR35" s="367">
        <v>4000352.2229063404</v>
      </c>
      <c r="AS35" s="187">
        <v>3971086.7736180262</v>
      </c>
      <c r="AT35" s="400">
        <f t="shared" si="25"/>
        <v>-7.3157181312030195E-3</v>
      </c>
      <c r="AV35" s="94" t="s">
        <v>190</v>
      </c>
      <c r="AW35" s="94">
        <v>3971086.7736180262</v>
      </c>
      <c r="AX35" s="94">
        <v>4000352.2229063404</v>
      </c>
    </row>
    <row r="36" spans="1:50" x14ac:dyDescent="0.2">
      <c r="A36" s="94" t="s">
        <v>207</v>
      </c>
      <c r="B36" s="94" t="s">
        <v>345</v>
      </c>
      <c r="C36" s="379">
        <f t="shared" si="0"/>
        <v>5500494.6436306853</v>
      </c>
      <c r="D36" s="363">
        <v>5868396.0620110445</v>
      </c>
      <c r="E36" s="380">
        <v>4.789337924372223E-2</v>
      </c>
      <c r="F36" s="399">
        <f t="shared" si="1"/>
        <v>6.688515164838349E-2</v>
      </c>
      <c r="G36" s="381">
        <v>5591122.8370270645</v>
      </c>
      <c r="H36" s="363">
        <v>5868396.0620110445</v>
      </c>
      <c r="I36" s="376">
        <f t="shared" si="2"/>
        <v>4.9591689015978213E-2</v>
      </c>
      <c r="J36" s="192">
        <f t="shared" si="3"/>
        <v>-1.7293462632405276E-2</v>
      </c>
      <c r="K36" s="381">
        <v>5853085.9737221254</v>
      </c>
      <c r="L36" s="187">
        <v>6131677.3746096194</v>
      </c>
      <c r="M36" s="376">
        <f t="shared" si="4"/>
        <v>4.7597353283080235E-2</v>
      </c>
      <c r="N36" s="377">
        <f t="shared" si="5"/>
        <v>-1.9943357328979783E-3</v>
      </c>
      <c r="O36" s="366">
        <v>5933653.5310789086</v>
      </c>
      <c r="P36" s="187">
        <v>6207721.2970491974</v>
      </c>
      <c r="Q36" s="188">
        <f t="shared" si="6"/>
        <v>4.618870389630847E-2</v>
      </c>
      <c r="R36" s="189">
        <f t="shared" si="7"/>
        <v>-1.4086493867717653E-3</v>
      </c>
      <c r="S36" s="382">
        <v>5934060.2895488255</v>
      </c>
      <c r="T36" s="187">
        <v>6207721.2970491974</v>
      </c>
      <c r="U36" s="376">
        <f t="shared" si="8"/>
        <v>4.6116991426991216E-2</v>
      </c>
      <c r="V36" s="377">
        <f t="shared" si="9"/>
        <v>-7.171246931725328E-5</v>
      </c>
      <c r="W36" s="366">
        <v>6023358.7581096794</v>
      </c>
      <c r="X36" s="187">
        <v>6286298.5759897782</v>
      </c>
      <c r="Y36" s="188">
        <f t="shared" si="10"/>
        <v>4.3653354953510526E-2</v>
      </c>
      <c r="Z36" s="189">
        <f t="shared" si="11"/>
        <v>-2.4636364734806904E-3</v>
      </c>
      <c r="AA36" s="383">
        <f t="shared" si="12"/>
        <v>6010390.5947924014</v>
      </c>
      <c r="AB36" s="460">
        <v>4.779026581668077E-2</v>
      </c>
      <c r="AC36" s="376">
        <f t="shared" si="13"/>
        <v>4.5905166535504804E-2</v>
      </c>
      <c r="AD36" s="377">
        <f t="shared" si="14"/>
        <v>2.2518115819942786E-3</v>
      </c>
      <c r="AE36" s="367">
        <f t="shared" si="15"/>
        <v>6033987.5947552603</v>
      </c>
      <c r="AF36" s="462">
        <v>4.7977892042117484E-2</v>
      </c>
      <c r="AG36" s="188">
        <f t="shared" si="16"/>
        <v>4.1814965190486442E-2</v>
      </c>
      <c r="AH36" s="189">
        <f t="shared" si="17"/>
        <v>-4.0902013450183627E-3</v>
      </c>
      <c r="AI36" s="384">
        <f t="shared" si="18"/>
        <v>6035196.5226003705</v>
      </c>
      <c r="AJ36" s="464">
        <v>4.7987504559334093E-2</v>
      </c>
      <c r="AK36" s="376">
        <f t="shared" si="19"/>
        <v>4.1606276191519243E-2</v>
      </c>
      <c r="AL36" s="377">
        <f t="shared" si="20"/>
        <v>-2.0868899896719917E-4</v>
      </c>
      <c r="AM36" s="367">
        <f t="shared" si="21"/>
        <v>6037055.0600447915</v>
      </c>
      <c r="AN36" s="190">
        <v>4.8002282300829979E-2</v>
      </c>
      <c r="AO36" s="188">
        <f t="shared" si="22"/>
        <v>4.1285612515705283E-2</v>
      </c>
      <c r="AP36" s="189">
        <f t="shared" si="23"/>
        <v>-3.2066367581395916E-4</v>
      </c>
      <c r="AQ36" s="191">
        <f t="shared" si="24"/>
        <v>2.8125488271861787E-3</v>
      </c>
      <c r="AR36" s="367">
        <v>6020792.6885959711</v>
      </c>
      <c r="AS36" s="187">
        <v>6286298.5759897782</v>
      </c>
      <c r="AT36" s="400">
        <f t="shared" si="25"/>
        <v>4.4098161342891462E-2</v>
      </c>
      <c r="AV36" s="94" t="s">
        <v>208</v>
      </c>
      <c r="AW36" s="94">
        <v>6286298.5759897782</v>
      </c>
      <c r="AX36" s="94">
        <v>6020792.6885959711</v>
      </c>
    </row>
    <row r="37" spans="1:50" x14ac:dyDescent="0.2">
      <c r="A37" s="95" t="s">
        <v>211</v>
      </c>
      <c r="B37" s="95" t="s">
        <v>346</v>
      </c>
      <c r="C37" s="452">
        <f t="shared" si="0"/>
        <v>3987092.025509133</v>
      </c>
      <c r="D37" s="451">
        <v>3949976.5392422797</v>
      </c>
      <c r="E37" s="453">
        <v>3.4716025163018173E-2</v>
      </c>
      <c r="F37" s="454">
        <f t="shared" si="1"/>
        <v>-9.308911364320438E-3</v>
      </c>
      <c r="G37" s="455">
        <v>4052784.8350813454</v>
      </c>
      <c r="H37" s="451">
        <v>3949976.5392422797</v>
      </c>
      <c r="I37" s="438">
        <f t="shared" si="2"/>
        <v>-2.5367321489447425E-2</v>
      </c>
      <c r="J37" s="456">
        <f t="shared" si="3"/>
        <v>-1.6058410125126987E-2</v>
      </c>
      <c r="K37" s="455">
        <v>4242671.5999932401</v>
      </c>
      <c r="L37" s="441">
        <v>4141082.2488852968</v>
      </c>
      <c r="M37" s="438">
        <f t="shared" si="4"/>
        <v>-2.3944665221815709E-2</v>
      </c>
      <c r="N37" s="442">
        <f t="shared" si="5"/>
        <v>1.4226562676317167E-3</v>
      </c>
      <c r="O37" s="443">
        <v>4301071.8505641501</v>
      </c>
      <c r="P37" s="441">
        <v>4194815.0647610016</v>
      </c>
      <c r="Q37" s="438">
        <f t="shared" si="6"/>
        <v>-2.4704722333157791E-2</v>
      </c>
      <c r="R37" s="439">
        <f t="shared" si="7"/>
        <v>-7.6005711134208287E-4</v>
      </c>
      <c r="S37" s="440">
        <v>4301366.6937658601</v>
      </c>
      <c r="T37" s="441">
        <v>4194815.0647610016</v>
      </c>
      <c r="U37" s="438">
        <f t="shared" si="8"/>
        <v>-2.4771575313327299E-2</v>
      </c>
      <c r="V37" s="442">
        <f t="shared" si="9"/>
        <v>-6.6852980169507248E-5</v>
      </c>
      <c r="W37" s="443">
        <v>4366095.6381529681</v>
      </c>
      <c r="X37" s="441">
        <v>4279977.7002043789</v>
      </c>
      <c r="Y37" s="438">
        <f t="shared" si="10"/>
        <v>-1.972424451632504E-2</v>
      </c>
      <c r="Z37" s="439">
        <f t="shared" si="11"/>
        <v>5.0473307970022585E-3</v>
      </c>
      <c r="AA37" s="444">
        <f t="shared" si="12"/>
        <v>4375687.7113956232</v>
      </c>
      <c r="AB37" s="461">
        <v>3.4792294370945651E-2</v>
      </c>
      <c r="AC37" s="438">
        <f t="shared" si="13"/>
        <v>-2.1873135722639936E-2</v>
      </c>
      <c r="AD37" s="442">
        <f t="shared" si="14"/>
        <v>-2.1488912063148957E-3</v>
      </c>
      <c r="AE37" s="368">
        <f t="shared" si="15"/>
        <v>4353715.9560260698</v>
      </c>
      <c r="AF37" s="463">
        <v>3.4617590911493308E-2</v>
      </c>
      <c r="AG37" s="438">
        <f t="shared" si="16"/>
        <v>-1.6936854991568384E-2</v>
      </c>
      <c r="AH37" s="439">
        <f t="shared" si="17"/>
        <v>4.9362807310715517E-3</v>
      </c>
      <c r="AI37" s="445">
        <f t="shared" si="18"/>
        <v>4355914.8359500356</v>
      </c>
      <c r="AJ37" s="465">
        <v>3.4635074809487618E-2</v>
      </c>
      <c r="AK37" s="438">
        <f t="shared" si="19"/>
        <v>-1.7433108452657442E-2</v>
      </c>
      <c r="AL37" s="442">
        <f t="shared" si="20"/>
        <v>-4.9625346108905788E-4</v>
      </c>
      <c r="AM37" s="368">
        <f t="shared" si="21"/>
        <v>4356758.9223125977</v>
      </c>
      <c r="AN37" s="414">
        <v>3.4641786371906548E-2</v>
      </c>
      <c r="AO37" s="438">
        <f t="shared" si="22"/>
        <v>-1.7623472741398083E-2</v>
      </c>
      <c r="AP37" s="439">
        <f t="shared" si="23"/>
        <v>-1.9036428874064093E-4</v>
      </c>
      <c r="AQ37" s="446">
        <f t="shared" si="24"/>
        <v>-2.6783313126446107E-3</v>
      </c>
      <c r="AR37" s="368">
        <v>4368669.5738699436</v>
      </c>
      <c r="AS37" s="441">
        <v>4279977.700204378</v>
      </c>
      <c r="AT37" s="447">
        <f t="shared" si="25"/>
        <v>-2.0301804054042694E-2</v>
      </c>
      <c r="AV37" s="94" t="s">
        <v>212</v>
      </c>
      <c r="AW37" s="94">
        <v>4279977.700204378</v>
      </c>
      <c r="AX37" s="94">
        <v>4368669.5738699436</v>
      </c>
    </row>
    <row r="38" spans="1:50" x14ac:dyDescent="0.2">
      <c r="A38" s="94" t="s">
        <v>127</v>
      </c>
      <c r="B38" s="94" t="s">
        <v>347</v>
      </c>
      <c r="C38" s="379">
        <f t="shared" si="0"/>
        <v>1715501.7869708186</v>
      </c>
      <c r="D38" s="363">
        <v>1740227</v>
      </c>
      <c r="E38" s="380">
        <v>1.493705257431991E-2</v>
      </c>
      <c r="F38" s="399">
        <f t="shared" si="1"/>
        <v>1.4412816831185227E-2</v>
      </c>
      <c r="G38" s="381">
        <v>1743767.0317886565</v>
      </c>
      <c r="H38" s="363">
        <v>1740227</v>
      </c>
      <c r="I38" s="376">
        <f t="shared" si="2"/>
        <v>-2.0301059282129552E-3</v>
      </c>
      <c r="J38" s="192">
        <f t="shared" si="3"/>
        <v>-1.6442922759398182E-2</v>
      </c>
      <c r="K38" s="381">
        <v>1825468.4528856189</v>
      </c>
      <c r="L38" s="187">
        <v>1822787.3140250864</v>
      </c>
      <c r="M38" s="376">
        <f t="shared" si="4"/>
        <v>-1.4687401780590914E-3</v>
      </c>
      <c r="N38" s="377">
        <f t="shared" si="5"/>
        <v>5.6136575015386381E-4</v>
      </c>
      <c r="O38" s="366">
        <v>1850595.9727855758</v>
      </c>
      <c r="P38" s="187">
        <v>1852512.2870250863</v>
      </c>
      <c r="Q38" s="188">
        <f t="shared" si="6"/>
        <v>1.0355119473355323E-3</v>
      </c>
      <c r="R38" s="189">
        <f t="shared" si="7"/>
        <v>2.5042521253946237E-3</v>
      </c>
      <c r="S38" s="382">
        <v>1850722.8331730894</v>
      </c>
      <c r="T38" s="187">
        <v>1852512.2870250863</v>
      </c>
      <c r="U38" s="376">
        <f t="shared" si="8"/>
        <v>9.6689456677245822E-4</v>
      </c>
      <c r="V38" s="377">
        <f t="shared" si="9"/>
        <v>-6.8617380563074093E-5</v>
      </c>
      <c r="W38" s="366">
        <v>1878573.3615918909</v>
      </c>
      <c r="X38" s="187">
        <v>1876180.4293406252</v>
      </c>
      <c r="Y38" s="188">
        <f t="shared" si="10"/>
        <v>-1.2738029294943054E-3</v>
      </c>
      <c r="Z38" s="189">
        <f t="shared" si="11"/>
        <v>-2.2406974962667636E-3</v>
      </c>
      <c r="AA38" s="383">
        <f t="shared" si="12"/>
        <v>1878268.3711672472</v>
      </c>
      <c r="AB38" s="460">
        <v>1.4934627511716177E-2</v>
      </c>
      <c r="AC38" s="376">
        <f t="shared" si="13"/>
        <v>-1.11163125497582E-3</v>
      </c>
      <c r="AD38" s="377">
        <f t="shared" si="14"/>
        <v>1.6217167451848535E-4</v>
      </c>
      <c r="AE38" s="367">
        <f t="shared" si="15"/>
        <v>1883355.7046335682</v>
      </c>
      <c r="AF38" s="462">
        <v>1.4975078296872175E-2</v>
      </c>
      <c r="AG38" s="188">
        <f t="shared" si="16"/>
        <v>-3.8098354311348892E-3</v>
      </c>
      <c r="AH38" s="189">
        <f t="shared" si="17"/>
        <v>-2.6982041761590692E-3</v>
      </c>
      <c r="AI38" s="384">
        <f t="shared" si="18"/>
        <v>1885665.3445770701</v>
      </c>
      <c r="AJ38" s="464">
        <v>1.4993442878191801E-2</v>
      </c>
      <c r="AK38" s="376">
        <f t="shared" si="19"/>
        <v>-5.0300098390853032E-3</v>
      </c>
      <c r="AL38" s="377">
        <f t="shared" si="20"/>
        <v>-1.220174407950414E-3</v>
      </c>
      <c r="AM38" s="367">
        <f t="shared" si="21"/>
        <v>1885004.7684727388</v>
      </c>
      <c r="AN38" s="190">
        <v>1.4988190456220175E-2</v>
      </c>
      <c r="AO38" s="188">
        <f t="shared" si="22"/>
        <v>-4.6813351773444811E-3</v>
      </c>
      <c r="AP38" s="189">
        <f t="shared" si="23"/>
        <v>3.4867466174082207E-4</v>
      </c>
      <c r="AQ38" s="191">
        <f t="shared" si="24"/>
        <v>-1.5100542393337024E-3</v>
      </c>
      <c r="AR38" s="367">
        <v>1887868.9612473673</v>
      </c>
      <c r="AS38" s="187">
        <v>1876180.4293406252</v>
      </c>
      <c r="AT38" s="400">
        <f t="shared" si="25"/>
        <v>-6.1913894166781835E-3</v>
      </c>
      <c r="AV38" s="94" t="s">
        <v>128</v>
      </c>
      <c r="AW38" s="94">
        <v>1876180.4293406252</v>
      </c>
      <c r="AX38" s="94">
        <v>1887868.9612473673</v>
      </c>
    </row>
    <row r="39" spans="1:50" x14ac:dyDescent="0.2">
      <c r="A39" s="94" t="s">
        <v>141</v>
      </c>
      <c r="B39" s="94" t="s">
        <v>348</v>
      </c>
      <c r="C39" s="379">
        <f t="shared" si="0"/>
        <v>1959405.7071950154</v>
      </c>
      <c r="D39" s="363">
        <v>1939511</v>
      </c>
      <c r="E39" s="380">
        <v>1.7060749388360903E-2</v>
      </c>
      <c r="F39" s="399">
        <f t="shared" si="1"/>
        <v>-1.0153439444399504E-2</v>
      </c>
      <c r="G39" s="381">
        <v>1991689.6036222698</v>
      </c>
      <c r="H39" s="363">
        <v>1939511</v>
      </c>
      <c r="I39" s="376">
        <f t="shared" si="2"/>
        <v>-2.6198160359612754E-2</v>
      </c>
      <c r="J39" s="192">
        <f t="shared" si="3"/>
        <v>-1.6044720915213251E-2</v>
      </c>
      <c r="K39" s="381">
        <v>2085007.0411202551</v>
      </c>
      <c r="L39" s="187">
        <v>2032398.2514019688</v>
      </c>
      <c r="M39" s="376">
        <f t="shared" si="4"/>
        <v>-2.5231948228827128E-2</v>
      </c>
      <c r="N39" s="377">
        <f t="shared" si="5"/>
        <v>9.662121307856264E-4</v>
      </c>
      <c r="O39" s="366">
        <v>2113707.1021015784</v>
      </c>
      <c r="P39" s="187">
        <v>2060602.7819019689</v>
      </c>
      <c r="Q39" s="188">
        <f t="shared" si="6"/>
        <v>-2.5123783776290431E-2</v>
      </c>
      <c r="R39" s="189">
        <f t="shared" si="7"/>
        <v>1.0816445253669649E-4</v>
      </c>
      <c r="S39" s="382">
        <v>2113851.9990461338</v>
      </c>
      <c r="T39" s="187">
        <v>2060602.7819019689</v>
      </c>
      <c r="U39" s="376">
        <f t="shared" si="8"/>
        <v>-2.5190608031306572E-2</v>
      </c>
      <c r="V39" s="377">
        <f t="shared" si="9"/>
        <v>-6.6824255016140199E-5</v>
      </c>
      <c r="W39" s="366">
        <v>2145662.2161771553</v>
      </c>
      <c r="X39" s="187">
        <v>2087628.5989271975</v>
      </c>
      <c r="Y39" s="188">
        <f t="shared" si="10"/>
        <v>-2.7046949334529446E-2</v>
      </c>
      <c r="Z39" s="189">
        <f t="shared" si="11"/>
        <v>-1.8563413032228748E-3</v>
      </c>
      <c r="AA39" s="383">
        <f t="shared" si="12"/>
        <v>2144632.1666236054</v>
      </c>
      <c r="AB39" s="460">
        <v>1.7052559181552858E-2</v>
      </c>
      <c r="AC39" s="376">
        <f t="shared" si="13"/>
        <v>-2.6579647821915908E-2</v>
      </c>
      <c r="AD39" s="377">
        <f t="shared" si="14"/>
        <v>4.6730151261353825E-4</v>
      </c>
      <c r="AE39" s="367">
        <f t="shared" si="15"/>
        <v>2134715.2038778304</v>
      </c>
      <c r="AF39" s="462">
        <v>1.6973706687985243E-2</v>
      </c>
      <c r="AG39" s="188">
        <f t="shared" si="16"/>
        <v>-2.2057558247159825E-2</v>
      </c>
      <c r="AH39" s="189">
        <f t="shared" si="17"/>
        <v>4.522089574756083E-3</v>
      </c>
      <c r="AI39" s="384">
        <f t="shared" si="18"/>
        <v>2131467.0140007003</v>
      </c>
      <c r="AJ39" s="464">
        <v>1.6947879438457467E-2</v>
      </c>
      <c r="AK39" s="376">
        <f t="shared" si="19"/>
        <v>-2.0567250060895548E-2</v>
      </c>
      <c r="AL39" s="377">
        <f t="shared" si="20"/>
        <v>1.4903081862642775E-3</v>
      </c>
      <c r="AM39" s="367">
        <f t="shared" si="21"/>
        <v>2130486.1715813996</v>
      </c>
      <c r="AN39" s="190">
        <v>1.694008049108402E-2</v>
      </c>
      <c r="AO39" s="188">
        <f t="shared" si="22"/>
        <v>-2.0116334584040052E-2</v>
      </c>
      <c r="AP39" s="189">
        <f t="shared" si="23"/>
        <v>4.5091547685549571E-4</v>
      </c>
      <c r="AQ39" s="191">
        <f t="shared" si="24"/>
        <v>2.9857064260468968E-3</v>
      </c>
      <c r="AR39" s="367">
        <v>2124014.2980696904</v>
      </c>
      <c r="AS39" s="187">
        <v>2087628.5989271977</v>
      </c>
      <c r="AT39" s="400">
        <f t="shared" si="25"/>
        <v>-1.7130628157993155E-2</v>
      </c>
      <c r="AV39" s="94" t="s">
        <v>142</v>
      </c>
      <c r="AW39" s="94">
        <v>2087628.5989271977</v>
      </c>
      <c r="AX39" s="94">
        <v>2124014.2980696904</v>
      </c>
    </row>
    <row r="40" spans="1:50" x14ac:dyDescent="0.2">
      <c r="A40" s="94" t="s">
        <v>158</v>
      </c>
      <c r="B40" s="94" t="s">
        <v>349</v>
      </c>
      <c r="C40" s="379">
        <f t="shared" si="0"/>
        <v>1216117.1095542875</v>
      </c>
      <c r="D40" s="363">
        <v>1244342</v>
      </c>
      <c r="E40" s="380">
        <v>1.0588858222070367E-2</v>
      </c>
      <c r="F40" s="399">
        <f t="shared" si="1"/>
        <v>2.3209023394183736E-2</v>
      </c>
      <c r="G40" s="381">
        <v>1236154.3068861596</v>
      </c>
      <c r="H40" s="363">
        <v>1244342</v>
      </c>
      <c r="I40" s="376">
        <f t="shared" si="2"/>
        <v>6.6235202743134547E-3</v>
      </c>
      <c r="J40" s="192">
        <f t="shared" si="3"/>
        <v>-1.6585503119870282E-2</v>
      </c>
      <c r="K40" s="381">
        <v>1294072.3439442031</v>
      </c>
      <c r="L40" s="187">
        <v>1302821.4849801122</v>
      </c>
      <c r="M40" s="376">
        <f t="shared" si="4"/>
        <v>6.7609365711676084E-3</v>
      </c>
      <c r="N40" s="377">
        <f t="shared" si="5"/>
        <v>1.3741629685415369E-4</v>
      </c>
      <c r="O40" s="366">
        <v>1311885.2119360003</v>
      </c>
      <c r="P40" s="187">
        <v>1319406.8499801122</v>
      </c>
      <c r="Q40" s="188">
        <f t="shared" si="6"/>
        <v>5.7334574516714198E-3</v>
      </c>
      <c r="R40" s="189">
        <f t="shared" si="7"/>
        <v>-1.0274791194961885E-3</v>
      </c>
      <c r="S40" s="382">
        <v>1311975.1431088801</v>
      </c>
      <c r="T40" s="187">
        <v>1319406.8499801122</v>
      </c>
      <c r="U40" s="376">
        <f t="shared" si="8"/>
        <v>5.6645180438568143E-3</v>
      </c>
      <c r="V40" s="377">
        <f t="shared" si="9"/>
        <v>-6.8939407814605502E-5</v>
      </c>
      <c r="W40" s="366">
        <v>1331718.3484948904</v>
      </c>
      <c r="X40" s="187">
        <v>1336029.8786263135</v>
      </c>
      <c r="Y40" s="188">
        <f t="shared" si="10"/>
        <v>3.2375690672852286E-3</v>
      </c>
      <c r="Z40" s="189">
        <f t="shared" si="11"/>
        <v>-2.4269489765715857E-3</v>
      </c>
      <c r="AA40" s="383">
        <f t="shared" si="12"/>
        <v>1326925.720664762</v>
      </c>
      <c r="AB40" s="460">
        <v>1.0550750722341363E-2</v>
      </c>
      <c r="AC40" s="376">
        <f t="shared" si="13"/>
        <v>6.8610908807997806E-3</v>
      </c>
      <c r="AD40" s="377">
        <f t="shared" si="14"/>
        <v>3.6235218135145519E-3</v>
      </c>
      <c r="AE40" s="367">
        <f t="shared" si="15"/>
        <v>1345647.0252556605</v>
      </c>
      <c r="AF40" s="462">
        <v>1.0699608955217158E-2</v>
      </c>
      <c r="AG40" s="188">
        <f t="shared" si="16"/>
        <v>-7.1468568271235711E-3</v>
      </c>
      <c r="AH40" s="189">
        <f t="shared" si="17"/>
        <v>-1.4007947707923352E-2</v>
      </c>
      <c r="AI40" s="384">
        <f t="shared" si="18"/>
        <v>1347888.0490018434</v>
      </c>
      <c r="AJ40" s="464">
        <v>1.0717427950312813E-2</v>
      </c>
      <c r="AK40" s="376">
        <f t="shared" si="19"/>
        <v>-8.7975929338577341E-3</v>
      </c>
      <c r="AL40" s="377">
        <f t="shared" si="20"/>
        <v>-1.650736106734163E-3</v>
      </c>
      <c r="AM40" s="367">
        <f t="shared" si="21"/>
        <v>1348122.5418689977</v>
      </c>
      <c r="AN40" s="190">
        <v>1.0719292467481319E-2</v>
      </c>
      <c r="AO40" s="188">
        <f t="shared" si="22"/>
        <v>-8.9700029983322827E-3</v>
      </c>
      <c r="AP40" s="189">
        <f t="shared" si="23"/>
        <v>-1.7241006447454854E-4</v>
      </c>
      <c r="AQ40" s="191">
        <f t="shared" si="24"/>
        <v>8.0798944576118137E-3</v>
      </c>
      <c r="AR40" s="367">
        <v>1337220.1497023869</v>
      </c>
      <c r="AS40" s="187">
        <v>1336029.8786263133</v>
      </c>
      <c r="AT40" s="400">
        <f t="shared" si="25"/>
        <v>-8.9010854072046897E-4</v>
      </c>
      <c r="AV40" s="94" t="s">
        <v>62</v>
      </c>
      <c r="AW40" s="94">
        <v>1336029.8786263133</v>
      </c>
      <c r="AX40" s="94">
        <v>1337220.1497023869</v>
      </c>
    </row>
    <row r="41" spans="1:50" x14ac:dyDescent="0.2">
      <c r="A41" s="94" t="s">
        <v>165</v>
      </c>
      <c r="B41" s="94" t="s">
        <v>350</v>
      </c>
      <c r="C41" s="379">
        <f t="shared" si="0"/>
        <v>2415346.3714938676</v>
      </c>
      <c r="D41" s="363">
        <v>2552560</v>
      </c>
      <c r="E41" s="380">
        <v>2.1030672197609568E-2</v>
      </c>
      <c r="F41" s="399">
        <f t="shared" si="1"/>
        <v>5.6809089630182941E-2</v>
      </c>
      <c r="G41" s="381">
        <v>2455142.5157058183</v>
      </c>
      <c r="H41" s="363">
        <v>2552560</v>
      </c>
      <c r="I41" s="376">
        <f t="shared" si="2"/>
        <v>3.9678952920651822E-2</v>
      </c>
      <c r="J41" s="192">
        <f t="shared" si="3"/>
        <v>-1.7130136709531119E-2</v>
      </c>
      <c r="K41" s="381">
        <v>2570174.2996953255</v>
      </c>
      <c r="L41" s="187">
        <v>2668988.7351809093</v>
      </c>
      <c r="M41" s="376">
        <f t="shared" si="4"/>
        <v>3.8446589204980119E-2</v>
      </c>
      <c r="N41" s="377">
        <f t="shared" si="5"/>
        <v>-1.2323637156717027E-3</v>
      </c>
      <c r="O41" s="366">
        <v>2605552.6738106729</v>
      </c>
      <c r="P41" s="187">
        <v>2703043.5246809092</v>
      </c>
      <c r="Q41" s="188">
        <f t="shared" si="6"/>
        <v>3.7416572633572676E-2</v>
      </c>
      <c r="R41" s="189">
        <f t="shared" si="7"/>
        <v>-1.0300165714074438E-3</v>
      </c>
      <c r="S41" s="382">
        <v>2605731.2873096475</v>
      </c>
      <c r="T41" s="187">
        <v>2703043.5246809092</v>
      </c>
      <c r="U41" s="376">
        <f t="shared" si="8"/>
        <v>3.7345461462273022E-2</v>
      </c>
      <c r="V41" s="377">
        <f t="shared" si="9"/>
        <v>-7.1111171299653719E-5</v>
      </c>
      <c r="W41" s="366">
        <v>2644943.5302064153</v>
      </c>
      <c r="X41" s="187">
        <v>2737587.4571682173</v>
      </c>
      <c r="Y41" s="188">
        <f t="shared" si="10"/>
        <v>3.5026807152503503E-2</v>
      </c>
      <c r="Z41" s="189">
        <f t="shared" si="11"/>
        <v>-2.3186543097695189E-3</v>
      </c>
      <c r="AA41" s="383">
        <f t="shared" si="12"/>
        <v>2632906.5852453341</v>
      </c>
      <c r="AB41" s="460">
        <v>2.0934963143391157E-2</v>
      </c>
      <c r="AC41" s="376">
        <f t="shared" si="13"/>
        <v>3.9758672985023225E-2</v>
      </c>
      <c r="AD41" s="377">
        <f t="shared" si="14"/>
        <v>4.7318658325197216E-3</v>
      </c>
      <c r="AE41" s="367">
        <f t="shared" si="15"/>
        <v>2668037.703114423</v>
      </c>
      <c r="AF41" s="462">
        <v>2.1214300307078254E-2</v>
      </c>
      <c r="AG41" s="188">
        <f t="shared" si="16"/>
        <v>2.6067755329172604E-2</v>
      </c>
      <c r="AH41" s="189">
        <f t="shared" si="17"/>
        <v>-1.3690917655850621E-2</v>
      </c>
      <c r="AI41" s="384">
        <f t="shared" si="18"/>
        <v>2668979.0325175026</v>
      </c>
      <c r="AJ41" s="464">
        <v>2.1221785075611135E-2</v>
      </c>
      <c r="AK41" s="376">
        <f t="shared" si="19"/>
        <v>2.5705868729137382E-2</v>
      </c>
      <c r="AL41" s="377">
        <f t="shared" si="20"/>
        <v>-3.6188660003522166E-4</v>
      </c>
      <c r="AM41" s="367">
        <f t="shared" si="21"/>
        <v>2669652.1995476871</v>
      </c>
      <c r="AN41" s="190">
        <v>2.1227137611491149E-2</v>
      </c>
      <c r="AO41" s="188">
        <f t="shared" si="22"/>
        <v>2.5447231527777392E-2</v>
      </c>
      <c r="AP41" s="189">
        <f t="shared" si="23"/>
        <v>-2.5863720135999024E-4</v>
      </c>
      <c r="AQ41" s="191">
        <f t="shared" si="24"/>
        <v>2.8228462741770599E-3</v>
      </c>
      <c r="AR41" s="367">
        <v>2662323.3684093244</v>
      </c>
      <c r="AS41" s="187">
        <v>2737587.4571682177</v>
      </c>
      <c r="AT41" s="400">
        <f t="shared" si="25"/>
        <v>2.8270077801954452E-2</v>
      </c>
      <c r="AV41" s="94" t="s">
        <v>166</v>
      </c>
      <c r="AW41" s="94">
        <v>2737587.4571682177</v>
      </c>
      <c r="AX41" s="94">
        <v>2662323.3684093244</v>
      </c>
    </row>
    <row r="42" spans="1:50" x14ac:dyDescent="0.2">
      <c r="A42" s="94" t="s">
        <v>167</v>
      </c>
      <c r="B42" s="94" t="s">
        <v>351</v>
      </c>
      <c r="C42" s="379">
        <f t="shared" si="0"/>
        <v>1569490.9351465737</v>
      </c>
      <c r="D42" s="363">
        <v>1625317</v>
      </c>
      <c r="E42" s="380">
        <v>1.3665720893592795E-2</v>
      </c>
      <c r="F42" s="399">
        <f t="shared" si="1"/>
        <v>3.5569536340273711E-2</v>
      </c>
      <c r="G42" s="381">
        <v>1595350.4509210389</v>
      </c>
      <c r="H42" s="363">
        <v>1625317</v>
      </c>
      <c r="I42" s="376">
        <f t="shared" si="2"/>
        <v>1.8783677944655075E-2</v>
      </c>
      <c r="J42" s="192">
        <f t="shared" si="3"/>
        <v>-1.6785858395618636E-2</v>
      </c>
      <c r="K42" s="381">
        <v>1670098.050004978</v>
      </c>
      <c r="L42" s="187">
        <v>1700999.6201972696</v>
      </c>
      <c r="M42" s="376">
        <f t="shared" si="4"/>
        <v>1.8502847896983976E-2</v>
      </c>
      <c r="N42" s="377">
        <f t="shared" si="5"/>
        <v>-2.8083004767109898E-4</v>
      </c>
      <c r="O42" s="366">
        <v>1693086.9008503824</v>
      </c>
      <c r="P42" s="187">
        <v>1722822.0116972695</v>
      </c>
      <c r="Q42" s="188">
        <f t="shared" si="6"/>
        <v>1.7562660742311609E-2</v>
      </c>
      <c r="R42" s="189">
        <f t="shared" si="7"/>
        <v>-9.4018715467236724E-4</v>
      </c>
      <c r="S42" s="382">
        <v>1693202.9638179317</v>
      </c>
      <c r="T42" s="187">
        <v>1722822.0116972695</v>
      </c>
      <c r="U42" s="376">
        <f t="shared" si="8"/>
        <v>1.7492910485197299E-2</v>
      </c>
      <c r="V42" s="377">
        <f t="shared" si="9"/>
        <v>-6.9750257114309377E-5</v>
      </c>
      <c r="W42" s="366">
        <v>1718683.0607926687</v>
      </c>
      <c r="X42" s="187">
        <v>1745654.1316332608</v>
      </c>
      <c r="Y42" s="188">
        <f t="shared" si="10"/>
        <v>1.5692870579729012E-2</v>
      </c>
      <c r="Z42" s="189">
        <f t="shared" si="11"/>
        <v>-1.800039905468287E-3</v>
      </c>
      <c r="AA42" s="383">
        <f t="shared" si="12"/>
        <v>1708232.8516719197</v>
      </c>
      <c r="AB42" s="460">
        <v>1.3582628411691002E-2</v>
      </c>
      <c r="AC42" s="376">
        <f t="shared" si="13"/>
        <v>2.1906427993534594E-2</v>
      </c>
      <c r="AD42" s="377">
        <f t="shared" si="14"/>
        <v>6.2135574138055816E-3</v>
      </c>
      <c r="AE42" s="367">
        <f t="shared" si="15"/>
        <v>1726697.785671117</v>
      </c>
      <c r="AF42" s="462">
        <v>1.3729448171603724E-2</v>
      </c>
      <c r="AG42" s="188">
        <f t="shared" si="16"/>
        <v>1.0978380883702732E-2</v>
      </c>
      <c r="AH42" s="189">
        <f t="shared" si="17"/>
        <v>-1.0928047109831862E-2</v>
      </c>
      <c r="AI42" s="384">
        <f t="shared" si="18"/>
        <v>1726446.9554868294</v>
      </c>
      <c r="AJ42" s="464">
        <v>1.3727453751941159E-2</v>
      </c>
      <c r="AK42" s="376">
        <f t="shared" si="19"/>
        <v>1.1125262832657024E-2</v>
      </c>
      <c r="AL42" s="377">
        <f t="shared" si="20"/>
        <v>1.4688194895429163E-4</v>
      </c>
      <c r="AM42" s="367">
        <f t="shared" si="21"/>
        <v>1726951.4233844087</v>
      </c>
      <c r="AN42" s="190">
        <v>1.3731464914700229E-2</v>
      </c>
      <c r="AO42" s="188">
        <f t="shared" si="22"/>
        <v>1.0829898279477446E-2</v>
      </c>
      <c r="AP42" s="189">
        <f t="shared" si="23"/>
        <v>-2.9536455317957788E-4</v>
      </c>
      <c r="AQ42" s="191">
        <f t="shared" si="24"/>
        <v>-2.1320381523783904E-3</v>
      </c>
      <c r="AR42" s="367">
        <v>1730601.6009722706</v>
      </c>
      <c r="AS42" s="187">
        <v>1745654.1316332612</v>
      </c>
      <c r="AT42" s="400">
        <f t="shared" si="25"/>
        <v>8.6978601270990552E-3</v>
      </c>
      <c r="AV42" s="94" t="s">
        <v>168</v>
      </c>
      <c r="AW42" s="94">
        <v>1745654.1316332612</v>
      </c>
      <c r="AX42" s="94">
        <v>1730601.6009722706</v>
      </c>
    </row>
    <row r="43" spans="1:50" x14ac:dyDescent="0.2">
      <c r="A43" s="94" t="s">
        <v>175</v>
      </c>
      <c r="B43" s="94" t="s">
        <v>352</v>
      </c>
      <c r="C43" s="379">
        <f t="shared" si="0"/>
        <v>1180334.0254592097</v>
      </c>
      <c r="D43" s="363">
        <v>1202701</v>
      </c>
      <c r="E43" s="380">
        <v>1.0277291185265771E-2</v>
      </c>
      <c r="F43" s="399">
        <f t="shared" si="1"/>
        <v>1.894969903293986E-2</v>
      </c>
      <c r="G43" s="381">
        <v>1199781.6474027222</v>
      </c>
      <c r="H43" s="363">
        <v>1202701</v>
      </c>
      <c r="I43" s="376">
        <f t="shared" si="2"/>
        <v>2.4332365840047387E-3</v>
      </c>
      <c r="J43" s="192">
        <f t="shared" si="3"/>
        <v>-1.6516462448935121E-2</v>
      </c>
      <c r="K43" s="381">
        <v>1255995.5015540477</v>
      </c>
      <c r="L43" s="187">
        <v>1259798.0296339581</v>
      </c>
      <c r="M43" s="376">
        <f t="shared" si="4"/>
        <v>3.0275013526763761E-3</v>
      </c>
      <c r="N43" s="377">
        <f t="shared" si="5"/>
        <v>5.9426476867163736E-4</v>
      </c>
      <c r="O43" s="366">
        <v>1273284.2429232381</v>
      </c>
      <c r="P43" s="187">
        <v>1276444.2541339581</v>
      </c>
      <c r="Q43" s="188">
        <f t="shared" si="6"/>
        <v>2.4817798761611609E-3</v>
      </c>
      <c r="R43" s="189">
        <f t="shared" si="7"/>
        <v>-5.4572147651521519E-4</v>
      </c>
      <c r="S43" s="382">
        <v>1273371.5279572746</v>
      </c>
      <c r="T43" s="187">
        <v>1276444.2541339581</v>
      </c>
      <c r="U43" s="376">
        <f t="shared" si="8"/>
        <v>2.4130633591381567E-3</v>
      </c>
      <c r="V43" s="377">
        <f t="shared" si="9"/>
        <v>-6.8716517023004187E-5</v>
      </c>
      <c r="W43" s="366">
        <v>1292533.8083870583</v>
      </c>
      <c r="X43" s="187">
        <v>1292740.9486778504</v>
      </c>
      <c r="Y43" s="188">
        <f t="shared" si="10"/>
        <v>1.6025908912253861E-4</v>
      </c>
      <c r="Z43" s="189">
        <f t="shared" si="11"/>
        <v>-2.2528042700156181E-3</v>
      </c>
      <c r="AA43" s="383">
        <f t="shared" si="12"/>
        <v>1292724.9772843937</v>
      </c>
      <c r="AB43" s="460">
        <v>1.027881122165533E-2</v>
      </c>
      <c r="AC43" s="376">
        <f t="shared" si="13"/>
        <v>1.2354827003013824E-5</v>
      </c>
      <c r="AD43" s="377">
        <f t="shared" si="14"/>
        <v>-1.4790426211952479E-4</v>
      </c>
      <c r="AE43" s="367">
        <f t="shared" si="15"/>
        <v>1301099.8598465153</v>
      </c>
      <c r="AF43" s="462">
        <v>1.0345402212293119E-2</v>
      </c>
      <c r="AG43" s="188">
        <f t="shared" si="16"/>
        <v>-6.4244962486207369E-3</v>
      </c>
      <c r="AH43" s="189">
        <f t="shared" si="17"/>
        <v>-6.4368510756237507E-3</v>
      </c>
      <c r="AI43" s="384">
        <f t="shared" si="18"/>
        <v>1301713.1869498699</v>
      </c>
      <c r="AJ43" s="464">
        <v>1.0350278944485413E-2</v>
      </c>
      <c r="AK43" s="376">
        <f t="shared" si="19"/>
        <v>-6.8926383799206015E-3</v>
      </c>
      <c r="AL43" s="377">
        <f t="shared" si="20"/>
        <v>-4.6814213129986459E-4</v>
      </c>
      <c r="AM43" s="367">
        <f t="shared" si="21"/>
        <v>1301965.7888981022</v>
      </c>
      <c r="AN43" s="190">
        <v>1.0352287451929554E-2</v>
      </c>
      <c r="AO43" s="188">
        <f t="shared" si="22"/>
        <v>-7.0853169099467372E-3</v>
      </c>
      <c r="AP43" s="189">
        <f t="shared" si="23"/>
        <v>-1.9267853002613577E-4</v>
      </c>
      <c r="AQ43" s="191">
        <f t="shared" si="24"/>
        <v>-2.7729114725748572E-3</v>
      </c>
      <c r="AR43" s="367">
        <v>1305611.9696536502</v>
      </c>
      <c r="AS43" s="187">
        <v>1292740.9486778507</v>
      </c>
      <c r="AT43" s="400">
        <f t="shared" si="25"/>
        <v>-9.8582283825215944E-3</v>
      </c>
      <c r="AV43" s="94" t="s">
        <v>176</v>
      </c>
      <c r="AW43" s="94">
        <v>1292740.9486778507</v>
      </c>
      <c r="AX43" s="94">
        <v>1305611.9696536502</v>
      </c>
    </row>
    <row r="44" spans="1:50" x14ac:dyDescent="0.2">
      <c r="A44" s="94" t="s">
        <v>209</v>
      </c>
      <c r="B44" s="94" t="s">
        <v>353</v>
      </c>
      <c r="C44" s="379">
        <f t="shared" si="0"/>
        <v>1149204.7629985302</v>
      </c>
      <c r="D44" s="363">
        <v>1192266</v>
      </c>
      <c r="E44" s="380">
        <v>1.0006245457708691E-2</v>
      </c>
      <c r="F44" s="399">
        <f t="shared" si="1"/>
        <v>3.747046513200436E-2</v>
      </c>
      <c r="G44" s="381">
        <v>1168139.4876480075</v>
      </c>
      <c r="H44" s="363">
        <v>1192266</v>
      </c>
      <c r="I44" s="376">
        <f t="shared" si="2"/>
        <v>2.0653794009284132E-2</v>
      </c>
      <c r="J44" s="192">
        <f t="shared" si="3"/>
        <v>-1.6816671122720228E-2</v>
      </c>
      <c r="K44" s="381">
        <v>1222870.7989071866</v>
      </c>
      <c r="L44" s="187">
        <v>1247914.3730623715</v>
      </c>
      <c r="M44" s="376">
        <f t="shared" si="4"/>
        <v>2.0479329605028518E-2</v>
      </c>
      <c r="N44" s="377">
        <f t="shared" si="5"/>
        <v>-1.7446440425561427E-4</v>
      </c>
      <c r="O44" s="366">
        <v>1239703.5797125977</v>
      </c>
      <c r="P44" s="187">
        <v>1263989.6005623715</v>
      </c>
      <c r="Q44" s="188">
        <f t="shared" si="6"/>
        <v>1.9590183691656549E-2</v>
      </c>
      <c r="R44" s="189">
        <f t="shared" si="7"/>
        <v>-8.8914591337196924E-4</v>
      </c>
      <c r="S44" s="382">
        <v>1239788.5627552699</v>
      </c>
      <c r="T44" s="187">
        <v>1263989.6005623715</v>
      </c>
      <c r="U44" s="376">
        <f t="shared" si="8"/>
        <v>1.9520294455143139E-2</v>
      </c>
      <c r="V44" s="377">
        <f t="shared" si="9"/>
        <v>-6.9889236513409614E-5</v>
      </c>
      <c r="W44" s="366">
        <v>1258445.4712784768</v>
      </c>
      <c r="X44" s="187">
        <v>1280076.9942438558</v>
      </c>
      <c r="Y44" s="188">
        <f t="shared" si="10"/>
        <v>1.7189082450591364E-2</v>
      </c>
      <c r="Z44" s="189">
        <f t="shared" si="11"/>
        <v>-2.3312120045517748E-3</v>
      </c>
      <c r="AA44" s="383">
        <f t="shared" si="12"/>
        <v>1255195.7516359722</v>
      </c>
      <c r="AB44" s="460">
        <v>9.9804060445964158E-3</v>
      </c>
      <c r="AC44" s="376">
        <f t="shared" si="13"/>
        <v>1.9822599443516609E-2</v>
      </c>
      <c r="AD44" s="377">
        <f t="shared" si="14"/>
        <v>2.6335169929252444E-3</v>
      </c>
      <c r="AE44" s="367">
        <f t="shared" si="15"/>
        <v>1269995.5942009976</v>
      </c>
      <c r="AF44" s="462">
        <v>1.0098083656237896E-2</v>
      </c>
      <c r="AG44" s="188">
        <f t="shared" si="16"/>
        <v>7.9381378084235621E-3</v>
      </c>
      <c r="AH44" s="189">
        <f t="shared" si="17"/>
        <v>-1.1884461635093047E-2</v>
      </c>
      <c r="AI44" s="384">
        <f t="shared" si="18"/>
        <v>1271512.660486385</v>
      </c>
      <c r="AJ44" s="464">
        <v>1.0110146266794854E-2</v>
      </c>
      <c r="AK44" s="376">
        <f t="shared" si="19"/>
        <v>6.7355473709516112E-3</v>
      </c>
      <c r="AL44" s="377">
        <f t="shared" si="20"/>
        <v>-1.2025904374719509E-3</v>
      </c>
      <c r="AM44" s="367">
        <f t="shared" si="21"/>
        <v>1271952.717206364</v>
      </c>
      <c r="AN44" s="190">
        <v>1.0113645278596256E-2</v>
      </c>
      <c r="AO44" s="188">
        <f t="shared" si="22"/>
        <v>6.3872476764195163E-3</v>
      </c>
      <c r="AP44" s="189">
        <f t="shared" si="23"/>
        <v>-3.4829969453209486E-4</v>
      </c>
      <c r="AQ44" s="191">
        <f t="shared" si="24"/>
        <v>-4.2091081103001748E-4</v>
      </c>
      <c r="AR44" s="367">
        <v>1272484.9205517157</v>
      </c>
      <c r="AS44" s="187">
        <v>1280076.9942438556</v>
      </c>
      <c r="AT44" s="400">
        <f t="shared" si="25"/>
        <v>5.9663368653894988E-3</v>
      </c>
      <c r="AV44" s="94" t="s">
        <v>210</v>
      </c>
      <c r="AW44" s="94">
        <v>1280076.9942438556</v>
      </c>
      <c r="AX44" s="94">
        <v>1272484.9205517157</v>
      </c>
    </row>
    <row r="45" spans="1:50" x14ac:dyDescent="0.2">
      <c r="G45" s="94"/>
      <c r="J45" s="94"/>
      <c r="K45" s="94"/>
      <c r="N45" s="94"/>
      <c r="S45" s="94"/>
      <c r="V45" s="94"/>
      <c r="AA45" s="94"/>
      <c r="AD45" s="94"/>
      <c r="AI45" s="94"/>
      <c r="AL45" s="94"/>
      <c r="AQ45" s="94"/>
      <c r="AT45" s="94"/>
    </row>
    <row r="46" spans="1:50" x14ac:dyDescent="0.2">
      <c r="G46" s="94"/>
      <c r="J46" s="94"/>
      <c r="K46" s="94"/>
      <c r="N46" s="94"/>
      <c r="S46" s="94"/>
      <c r="V46" s="94"/>
      <c r="AA46" s="94"/>
      <c r="AD46" s="94"/>
      <c r="AI46" s="94"/>
      <c r="AL46" s="94"/>
      <c r="AQ46" s="94"/>
      <c r="AT46" s="94"/>
    </row>
    <row r="47" spans="1:50" x14ac:dyDescent="0.2">
      <c r="G47" s="94"/>
      <c r="J47" s="94"/>
      <c r="K47" s="94"/>
      <c r="N47" s="94"/>
      <c r="S47" s="94"/>
      <c r="V47" s="94"/>
      <c r="AA47" s="94"/>
      <c r="AD47" s="94"/>
      <c r="AI47" s="94"/>
      <c r="AL47" s="94"/>
      <c r="AQ47" s="94"/>
      <c r="AT47" s="94"/>
    </row>
    <row r="48" spans="1:50" x14ac:dyDescent="0.2">
      <c r="G48" s="94"/>
      <c r="J48" s="94"/>
      <c r="K48" s="94"/>
      <c r="N48" s="94"/>
      <c r="S48" s="94"/>
      <c r="V48" s="94"/>
      <c r="AA48" s="94"/>
      <c r="AD48" s="94"/>
      <c r="AI48" s="94"/>
      <c r="AL48" s="94"/>
      <c r="AQ48" s="94"/>
      <c r="AT48" s="94"/>
    </row>
    <row r="49" s="94" customFormat="1" x14ac:dyDescent="0.2"/>
    <row r="50" s="94" customFormat="1" x14ac:dyDescent="0.2"/>
    <row r="51" s="94" customFormat="1" x14ac:dyDescent="0.2"/>
    <row r="52" s="94" customFormat="1" x14ac:dyDescent="0.2"/>
    <row r="53" s="94" customFormat="1" x14ac:dyDescent="0.2"/>
    <row r="54" s="94" customFormat="1" x14ac:dyDescent="0.2"/>
    <row r="55" s="94" customFormat="1" x14ac:dyDescent="0.2"/>
    <row r="56" s="94" customFormat="1" x14ac:dyDescent="0.2"/>
    <row r="57" s="94" customFormat="1" x14ac:dyDescent="0.2"/>
    <row r="58" s="94" customFormat="1" x14ac:dyDescent="0.2"/>
    <row r="59" s="94" customFormat="1" x14ac:dyDescent="0.2"/>
    <row r="60" s="94" customFormat="1" x14ac:dyDescent="0.2"/>
    <row r="61" s="94" customFormat="1" x14ac:dyDescent="0.2"/>
    <row r="62" s="94" customFormat="1" x14ac:dyDescent="0.2"/>
    <row r="63" s="94" customFormat="1" x14ac:dyDescent="0.2"/>
    <row r="64" s="94" customFormat="1" x14ac:dyDescent="0.2"/>
    <row r="65" s="94" customFormat="1" x14ac:dyDescent="0.2"/>
    <row r="66" s="94" customFormat="1" x14ac:dyDescent="0.2"/>
    <row r="67" s="94" customFormat="1" x14ac:dyDescent="0.2"/>
    <row r="68" s="94" customFormat="1" x14ac:dyDescent="0.2"/>
    <row r="69" s="94" customFormat="1" x14ac:dyDescent="0.2"/>
    <row r="70" s="94" customFormat="1" x14ac:dyDescent="0.2"/>
    <row r="71" s="94" customFormat="1" x14ac:dyDescent="0.2"/>
    <row r="72" s="94" customFormat="1" x14ac:dyDescent="0.2"/>
    <row r="73" s="94" customFormat="1" x14ac:dyDescent="0.2"/>
    <row r="74" s="94" customFormat="1" x14ac:dyDescent="0.2"/>
    <row r="75" s="94" customFormat="1" x14ac:dyDescent="0.2"/>
    <row r="76" s="94" customFormat="1" x14ac:dyDescent="0.2"/>
    <row r="77" s="94" customFormat="1" x14ac:dyDescent="0.2"/>
    <row r="78" s="94" customFormat="1" x14ac:dyDescent="0.2"/>
    <row r="79" s="94" customFormat="1" x14ac:dyDescent="0.2"/>
    <row r="80" s="94" customFormat="1" x14ac:dyDescent="0.2"/>
    <row r="81" s="94" customFormat="1" x14ac:dyDescent="0.2"/>
    <row r="82" s="94" customFormat="1" x14ac:dyDescent="0.2"/>
    <row r="83" s="94" customFormat="1" x14ac:dyDescent="0.2"/>
    <row r="84" s="94" customFormat="1" x14ac:dyDescent="0.2"/>
    <row r="85" s="94" customFormat="1" x14ac:dyDescent="0.2"/>
    <row r="86" s="94" customFormat="1" x14ac:dyDescent="0.2"/>
    <row r="87" s="94" customFormat="1" x14ac:dyDescent="0.2"/>
    <row r="88" s="94" customFormat="1" x14ac:dyDescent="0.2"/>
    <row r="89" s="94" customFormat="1" x14ac:dyDescent="0.2"/>
    <row r="90" s="94" customFormat="1" x14ac:dyDescent="0.2"/>
    <row r="91" s="94" customFormat="1" x14ac:dyDescent="0.2"/>
    <row r="92" s="94" customFormat="1" x14ac:dyDescent="0.2"/>
    <row r="93" s="94" customFormat="1" x14ac:dyDescent="0.2"/>
    <row r="94" s="94" customFormat="1" x14ac:dyDescent="0.2"/>
    <row r="95" s="94" customFormat="1" x14ac:dyDescent="0.2"/>
    <row r="96" s="94" customFormat="1" x14ac:dyDescent="0.2"/>
    <row r="97" s="94" customFormat="1" x14ac:dyDescent="0.2"/>
    <row r="98" s="94" customFormat="1" x14ac:dyDescent="0.2"/>
    <row r="99" s="94" customFormat="1" x14ac:dyDescent="0.2"/>
    <row r="100" s="94" customFormat="1" x14ac:dyDescent="0.2"/>
    <row r="101" s="94" customFormat="1" x14ac:dyDescent="0.2"/>
    <row r="102" s="94" customFormat="1" x14ac:dyDescent="0.2"/>
    <row r="103" s="94" customFormat="1" x14ac:dyDescent="0.2"/>
    <row r="104" s="94" customFormat="1" x14ac:dyDescent="0.2"/>
    <row r="105" s="94" customFormat="1" x14ac:dyDescent="0.2"/>
    <row r="106" s="94" customFormat="1" x14ac:dyDescent="0.2"/>
    <row r="107" s="94" customFormat="1" x14ac:dyDescent="0.2"/>
    <row r="108" s="94" customFormat="1" x14ac:dyDescent="0.2"/>
    <row r="109" s="94" customFormat="1" x14ac:dyDescent="0.2"/>
    <row r="110" s="94" customFormat="1" x14ac:dyDescent="0.2"/>
    <row r="111" s="94" customFormat="1" x14ac:dyDescent="0.2"/>
    <row r="112" s="94" customFormat="1" x14ac:dyDescent="0.2"/>
    <row r="113" s="94" customFormat="1" x14ac:dyDescent="0.2"/>
    <row r="114" s="94" customFormat="1" x14ac:dyDescent="0.2"/>
    <row r="115" s="94" customFormat="1" x14ac:dyDescent="0.2"/>
    <row r="116" s="94" customFormat="1" x14ac:dyDescent="0.2"/>
    <row r="117" s="94" customFormat="1" x14ac:dyDescent="0.2"/>
    <row r="118" s="94" customFormat="1" x14ac:dyDescent="0.2"/>
    <row r="119" s="94" customFormat="1" x14ac:dyDescent="0.2"/>
    <row r="120" s="94" customFormat="1" x14ac:dyDescent="0.2"/>
    <row r="121" s="94" customFormat="1" x14ac:dyDescent="0.2"/>
    <row r="122" s="94" customFormat="1" x14ac:dyDescent="0.2"/>
    <row r="123" s="94" customFormat="1" x14ac:dyDescent="0.2"/>
    <row r="124" s="94" customFormat="1" x14ac:dyDescent="0.2"/>
    <row r="125" s="94" customFormat="1" x14ac:dyDescent="0.2"/>
    <row r="126" s="94" customFormat="1" x14ac:dyDescent="0.2"/>
    <row r="127" s="94" customFormat="1" x14ac:dyDescent="0.2"/>
    <row r="128" s="94" customFormat="1" x14ac:dyDescent="0.2"/>
    <row r="129" s="94" customFormat="1" x14ac:dyDescent="0.2"/>
    <row r="130" s="94" customFormat="1" x14ac:dyDescent="0.2"/>
    <row r="131" s="94" customFormat="1" x14ac:dyDescent="0.2"/>
    <row r="132" s="94" customFormat="1" x14ac:dyDescent="0.2"/>
    <row r="133" s="94" customFormat="1" x14ac:dyDescent="0.2"/>
    <row r="134" s="94" customFormat="1" x14ac:dyDescent="0.2"/>
    <row r="135" s="94" customFormat="1" x14ac:dyDescent="0.2"/>
    <row r="136" s="94" customFormat="1" x14ac:dyDescent="0.2"/>
    <row r="137" s="94" customFormat="1" x14ac:dyDescent="0.2"/>
    <row r="138" s="94" customFormat="1" x14ac:dyDescent="0.2"/>
    <row r="139" s="94" customFormat="1" x14ac:dyDescent="0.2"/>
    <row r="140" s="94" customFormat="1" x14ac:dyDescent="0.2"/>
    <row r="141" s="94" customFormat="1" x14ac:dyDescent="0.2"/>
    <row r="142" s="94" customFormat="1" x14ac:dyDescent="0.2"/>
    <row r="143" s="94" customFormat="1" x14ac:dyDescent="0.2"/>
    <row r="144" s="94" customFormat="1" x14ac:dyDescent="0.2"/>
    <row r="145" s="94" customFormat="1" x14ac:dyDescent="0.2"/>
    <row r="146" s="94" customFormat="1" x14ac:dyDescent="0.2"/>
    <row r="147" s="94" customFormat="1" x14ac:dyDescent="0.2"/>
    <row r="148" s="94" customFormat="1" x14ac:dyDescent="0.2"/>
    <row r="149" s="94" customFormat="1" x14ac:dyDescent="0.2"/>
    <row r="150" s="94" customFormat="1" x14ac:dyDescent="0.2"/>
    <row r="151" s="94" customFormat="1" x14ac:dyDescent="0.2"/>
    <row r="152" s="94" customFormat="1" x14ac:dyDescent="0.2"/>
    <row r="153" s="94" customFormat="1" x14ac:dyDescent="0.2"/>
    <row r="154" s="94" customFormat="1" x14ac:dyDescent="0.2"/>
    <row r="155" s="94" customFormat="1" x14ac:dyDescent="0.2"/>
    <row r="156" s="94" customFormat="1" x14ac:dyDescent="0.2"/>
    <row r="157" s="94" customFormat="1" x14ac:dyDescent="0.2"/>
    <row r="158" s="94" customFormat="1" x14ac:dyDescent="0.2"/>
    <row r="159" s="94" customFormat="1" x14ac:dyDescent="0.2"/>
    <row r="160" s="94" customFormat="1" x14ac:dyDescent="0.2"/>
    <row r="161" s="94" customFormat="1" x14ac:dyDescent="0.2"/>
    <row r="162" s="94" customFormat="1" x14ac:dyDescent="0.2"/>
    <row r="163" s="94" customFormat="1" x14ac:dyDescent="0.2"/>
    <row r="164" s="94" customFormat="1" x14ac:dyDescent="0.2"/>
    <row r="165" s="94" customFormat="1" x14ac:dyDescent="0.2"/>
    <row r="166" s="94" customFormat="1" x14ac:dyDescent="0.2"/>
    <row r="167" s="94" customFormat="1" x14ac:dyDescent="0.2"/>
    <row r="168" s="94" customFormat="1" x14ac:dyDescent="0.2"/>
    <row r="169" s="94" customFormat="1" x14ac:dyDescent="0.2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020A2-E363-488C-8C0D-ED027E2CC93D}">
  <sheetPr>
    <tabColor rgb="FFFFFF99"/>
  </sheetPr>
  <dimension ref="A1:AK44"/>
  <sheetViews>
    <sheetView workbookViewId="0">
      <pane xSplit="3" ySplit="5" topLeftCell="D6" activePane="bottomRight" state="frozen"/>
      <selection pane="topRight" activeCell="H53" sqref="H53"/>
      <selection pane="bottomLeft" activeCell="H53" sqref="H53"/>
      <selection pane="bottomRight" activeCell="H53" sqref="H53"/>
    </sheetView>
  </sheetViews>
  <sheetFormatPr defaultColWidth="9.140625" defaultRowHeight="12.75" x14ac:dyDescent="0.2"/>
  <cols>
    <col min="1" max="1" width="6.42578125" style="251" customWidth="1"/>
    <col min="2" max="2" width="21" style="251" bestFit="1" customWidth="1"/>
    <col min="3" max="3" width="5.7109375" style="94" customWidth="1"/>
    <col min="4" max="4" width="13.28515625" style="94" bestFit="1" customWidth="1"/>
    <col min="5" max="5" width="17.28515625" style="94" customWidth="1"/>
    <col min="6" max="6" width="4" style="94" customWidth="1"/>
    <col min="7" max="7" width="11.28515625" style="94" customWidth="1"/>
    <col min="8" max="9" width="11.5703125" style="94" customWidth="1"/>
    <col min="10" max="11" width="11.7109375" style="94" customWidth="1"/>
    <col min="12" max="12" width="4.7109375" style="94" customWidth="1"/>
    <col min="13" max="16" width="11" style="94" customWidth="1"/>
    <col min="17" max="19" width="9.7109375" style="94" customWidth="1"/>
    <col min="20" max="20" width="4" style="94" customWidth="1"/>
    <col min="21" max="21" width="9.140625" style="94"/>
    <col min="22" max="22" width="10.85546875" style="94" customWidth="1"/>
    <col min="23" max="25" width="9.140625" style="94"/>
    <col min="26" max="26" width="10.85546875" style="94" customWidth="1"/>
    <col min="27" max="27" width="9.140625" style="94"/>
    <col min="28" max="28" width="4.28515625" style="94" customWidth="1"/>
    <col min="29" max="33" width="7.7109375" style="94" customWidth="1"/>
    <col min="34" max="16384" width="9.140625" style="94"/>
  </cols>
  <sheetData>
    <row r="1" spans="1:37" x14ac:dyDescent="0.2">
      <c r="M1" s="94" t="s">
        <v>354</v>
      </c>
      <c r="O1" s="94" t="s">
        <v>86</v>
      </c>
      <c r="U1" s="6" t="s">
        <v>355</v>
      </c>
      <c r="AC1" s="94" t="s">
        <v>356</v>
      </c>
    </row>
    <row r="2" spans="1:37" x14ac:dyDescent="0.2">
      <c r="D2" s="94" t="s">
        <v>357</v>
      </c>
      <c r="H2" s="94" t="s">
        <v>358</v>
      </c>
      <c r="I2" s="94" t="s">
        <v>358</v>
      </c>
      <c r="J2" s="94" t="s">
        <v>358</v>
      </c>
    </row>
    <row r="3" spans="1:37" ht="63.75" x14ac:dyDescent="0.2">
      <c r="A3" s="362" t="s">
        <v>290</v>
      </c>
      <c r="B3" s="362" t="s">
        <v>359</v>
      </c>
      <c r="C3" s="392"/>
      <c r="D3" s="393" t="s">
        <v>360</v>
      </c>
      <c r="E3" s="393" t="s">
        <v>361</v>
      </c>
      <c r="F3" s="6"/>
      <c r="G3" s="393" t="s">
        <v>362</v>
      </c>
      <c r="H3" s="393" t="s">
        <v>363</v>
      </c>
      <c r="I3" s="393" t="s">
        <v>364</v>
      </c>
      <c r="J3" s="393" t="s">
        <v>365</v>
      </c>
      <c r="K3" s="393" t="s">
        <v>366</v>
      </c>
      <c r="L3" s="6"/>
      <c r="M3" s="393" t="s">
        <v>360</v>
      </c>
      <c r="N3" s="393" t="s">
        <v>362</v>
      </c>
      <c r="O3" s="393" t="s">
        <v>361</v>
      </c>
      <c r="P3" s="393" t="s">
        <v>363</v>
      </c>
      <c r="Q3" s="393" t="s">
        <v>364</v>
      </c>
      <c r="R3" s="393" t="s">
        <v>365</v>
      </c>
      <c r="S3" s="393" t="s">
        <v>366</v>
      </c>
      <c r="T3" s="6"/>
      <c r="U3" s="408" t="s">
        <v>110</v>
      </c>
      <c r="V3" s="409" t="s">
        <v>111</v>
      </c>
      <c r="W3" s="409" t="s">
        <v>33</v>
      </c>
      <c r="X3" s="409" t="s">
        <v>34</v>
      </c>
      <c r="Y3" s="409" t="s">
        <v>36</v>
      </c>
      <c r="Z3" s="409" t="s">
        <v>109</v>
      </c>
      <c r="AA3" s="410" t="s">
        <v>112</v>
      </c>
      <c r="AB3" s="6"/>
      <c r="AC3" s="393" t="s">
        <v>110</v>
      </c>
      <c r="AD3" s="393" t="s">
        <v>111</v>
      </c>
      <c r="AE3" s="393" t="s">
        <v>33</v>
      </c>
      <c r="AF3" s="393" t="s">
        <v>34</v>
      </c>
      <c r="AG3" s="393" t="s">
        <v>36</v>
      </c>
      <c r="AH3" s="431" t="s">
        <v>109</v>
      </c>
      <c r="AI3" s="431" t="s">
        <v>112</v>
      </c>
    </row>
    <row r="4" spans="1:37" x14ac:dyDescent="0.2">
      <c r="A4" s="94"/>
      <c r="B4" s="94"/>
      <c r="D4" s="366">
        <f>SUM(D6:D41)</f>
        <v>63849324.211472608</v>
      </c>
      <c r="E4" s="366">
        <f>SUM(E6:E41)</f>
        <v>63849324.211472668</v>
      </c>
      <c r="G4" s="366">
        <f>SUM(G6:G41)</f>
        <v>63686059.25</v>
      </c>
      <c r="H4" s="366">
        <f>SUM(H6:H41)</f>
        <v>63686059.250000007</v>
      </c>
      <c r="I4" s="367">
        <f>SUM(I6:I41)</f>
        <v>63686059.250000015</v>
      </c>
      <c r="J4" s="367">
        <f>SUM(J6:J41)</f>
        <v>63686059.249999985</v>
      </c>
      <c r="K4" s="367">
        <f>SUM(K6:K41)</f>
        <v>63686059.250000007</v>
      </c>
      <c r="U4" s="364"/>
      <c r="AA4" s="369"/>
    </row>
    <row r="5" spans="1:37" x14ac:dyDescent="0.2">
      <c r="A5" s="94"/>
      <c r="B5" s="94"/>
      <c r="U5" s="364"/>
      <c r="AA5" s="369"/>
    </row>
    <row r="6" spans="1:37" x14ac:dyDescent="0.2">
      <c r="A6" s="276" t="s">
        <v>119</v>
      </c>
      <c r="B6" s="251" t="s">
        <v>318</v>
      </c>
      <c r="D6" s="367">
        <v>1821422.1278583247</v>
      </c>
      <c r="E6" s="367">
        <v>1879711.0332848227</v>
      </c>
      <c r="G6" s="367">
        <v>1812500.0833333335</v>
      </c>
      <c r="H6" s="367">
        <v>1883390.8242460855</v>
      </c>
      <c r="I6" s="367">
        <v>1872092.1613299442</v>
      </c>
      <c r="J6" s="367">
        <v>1877909.8989814005</v>
      </c>
      <c r="K6" s="367">
        <v>1882838.5597178661</v>
      </c>
      <c r="M6" s="430">
        <f>(D6/D$4)*100</f>
        <v>2.8526881848046983</v>
      </c>
      <c r="N6" s="430">
        <f>(G6/G$4)*100</f>
        <v>2.8459918931682577</v>
      </c>
      <c r="O6" s="430">
        <f>(E6/E$4)*100</f>
        <v>2.9439795275813894</v>
      </c>
      <c r="P6" s="430">
        <f>(H6/H$4)*100</f>
        <v>2.9573047012578115</v>
      </c>
      <c r="Q6" s="430">
        <f>(I6/I$4)*100</f>
        <v>2.9395635141766818</v>
      </c>
      <c r="R6" s="430">
        <f>(J6/J$4)*100</f>
        <v>2.94869853951813</v>
      </c>
      <c r="S6" s="430">
        <f>(K6/K$4)*100</f>
        <v>2.9564375341968829</v>
      </c>
      <c r="U6" s="411">
        <f>P6-O6</f>
        <v>1.3325173676422164E-2</v>
      </c>
      <c r="V6" s="190">
        <f>N6-M6</f>
        <v>-6.6962916364405878E-3</v>
      </c>
      <c r="W6" s="190">
        <f>P6-Q6</f>
        <v>1.7741187081129706E-2</v>
      </c>
      <c r="X6" s="190">
        <f>P6-R6</f>
        <v>8.6061617396815393E-3</v>
      </c>
      <c r="Y6" s="190">
        <f>P6-S6</f>
        <v>8.6716706092859752E-4</v>
      </c>
      <c r="Z6" s="190">
        <f>SUM(V6:Y6)</f>
        <v>2.0518224245299255E-2</v>
      </c>
      <c r="AA6" s="412">
        <f>U6-Z6</f>
        <v>-7.1930505688770907E-3</v>
      </c>
      <c r="AC6" s="457">
        <f>(U6/O6)*100</f>
        <v>0.45262453599225222</v>
      </c>
      <c r="AD6" s="457">
        <f>(V6/M6)*100</f>
        <v>-0.23473619276405533</v>
      </c>
      <c r="AE6" s="457">
        <f>(W6/$P6)*100</f>
        <v>0.5999106914341279</v>
      </c>
      <c r="AF6" s="457">
        <f>(X6/$P6)*100</f>
        <v>0.29101369689843376</v>
      </c>
      <c r="AG6" s="457">
        <f>(Y6/$P6)*100</f>
        <v>2.932288514469851E-2</v>
      </c>
      <c r="AH6" s="457">
        <f>(Z6/$P6)*100</f>
        <v>0.69381502137985207</v>
      </c>
      <c r="AI6" s="457">
        <f>(AA6/$P6)*100</f>
        <v>-0.24322994400332562</v>
      </c>
      <c r="AJ6" s="190"/>
      <c r="AK6" s="190">
        <f t="shared" ref="AK6:AK41" si="0">SUM(AD6:AG6)</f>
        <v>0.68551108071320477</v>
      </c>
    </row>
    <row r="7" spans="1:37" x14ac:dyDescent="0.2">
      <c r="A7" s="276" t="s">
        <v>129</v>
      </c>
      <c r="B7" s="251" t="s">
        <v>319</v>
      </c>
      <c r="D7" s="367">
        <v>3242302.0252111778</v>
      </c>
      <c r="E7" s="367">
        <v>3623060.2872240404</v>
      </c>
      <c r="G7" s="367">
        <v>3229146.9999999991</v>
      </c>
      <c r="H7" s="367">
        <v>3625866.9565312816</v>
      </c>
      <c r="I7" s="367">
        <v>3611097.6472416637</v>
      </c>
      <c r="J7" s="367">
        <v>3623048.468364927</v>
      </c>
      <c r="K7" s="367">
        <v>3625923.2642449881</v>
      </c>
      <c r="M7" s="430">
        <f t="shared" ref="M7:M41" si="1">(D7/D$4)*100</f>
        <v>5.0780522194291171</v>
      </c>
      <c r="N7" s="430">
        <f t="shared" ref="N7:N41" si="2">(G7/G$4)*100</f>
        <v>5.070414213138803</v>
      </c>
      <c r="O7" s="430">
        <f t="shared" ref="O7:O41" si="3">(E7/E$4)*100</f>
        <v>5.6743909696275789</v>
      </c>
      <c r="P7" s="430">
        <f t="shared" ref="P7:S41" si="4">(H7/H$4)*100</f>
        <v>5.6933448218202969</v>
      </c>
      <c r="Q7" s="430">
        <f t="shared" si="4"/>
        <v>5.6701540176418801</v>
      </c>
      <c r="R7" s="430">
        <f t="shared" si="4"/>
        <v>5.688919225073465</v>
      </c>
      <c r="S7" s="430">
        <f t="shared" si="4"/>
        <v>5.6934332363247737</v>
      </c>
      <c r="U7" s="411">
        <f t="shared" ref="U7:U41" si="5">P7-O7</f>
        <v>1.8953852192717946E-2</v>
      </c>
      <c r="V7" s="190">
        <f t="shared" ref="V7:V41" si="6">N7-M7</f>
        <v>-7.6380062903140811E-3</v>
      </c>
      <c r="W7" s="190">
        <f t="shared" ref="W7:W41" si="7">P7-Q7</f>
        <v>2.3190804178416791E-2</v>
      </c>
      <c r="X7" s="190">
        <f t="shared" ref="X7:X41" si="8">P7-R7</f>
        <v>4.4255967468318502E-3</v>
      </c>
      <c r="Y7" s="190">
        <f t="shared" ref="Y7:Y41" si="9">P7-S7</f>
        <v>-8.8414504476830302E-5</v>
      </c>
      <c r="Z7" s="190">
        <f t="shared" ref="Z7:Z41" si="10">SUM(V7:Y7)</f>
        <v>1.988998013045773E-2</v>
      </c>
      <c r="AA7" s="412">
        <f t="shared" ref="AA7:AA41" si="11">U7-Z7</f>
        <v>-9.3612793773978353E-4</v>
      </c>
      <c r="AC7" s="457">
        <f t="shared" ref="AC7:AC41" si="12">(U7/O7)*100</f>
        <v>0.33402443177019792</v>
      </c>
      <c r="AD7" s="457">
        <f t="shared" ref="AD7:AD41" si="13">(V7/M7)*100</f>
        <v>-0.15041212575739835</v>
      </c>
      <c r="AE7" s="457">
        <f t="shared" ref="AE7:AE41" si="14">(W7/$P7)*100</f>
        <v>0.40733180413622205</v>
      </c>
      <c r="AF7" s="457">
        <f t="shared" ref="AF7:AF41" si="15">(X7/$P7)*100</f>
        <v>7.7732807081530006E-2</v>
      </c>
      <c r="AG7" s="457">
        <f t="shared" ref="AG7:AG41" si="16">(Y7/$P7)*100</f>
        <v>-1.5529448372417762E-3</v>
      </c>
      <c r="AH7" s="457">
        <f t="shared" ref="AH7:AH41" si="17">(Z7/$P7)*100</f>
        <v>0.34935491794256779</v>
      </c>
      <c r="AI7" s="457">
        <f t="shared" ref="AI7:AI41" si="18">(AA7/$P7)*100</f>
        <v>-1.6442495001391489E-2</v>
      </c>
      <c r="AJ7" s="190"/>
      <c r="AK7" s="190">
        <f t="shared" si="0"/>
        <v>0.33309954062311192</v>
      </c>
    </row>
    <row r="8" spans="1:37" x14ac:dyDescent="0.2">
      <c r="A8" s="276" t="s">
        <v>134</v>
      </c>
      <c r="B8" s="251" t="s">
        <v>320</v>
      </c>
      <c r="D8" s="367">
        <v>1532710.3001515563</v>
      </c>
      <c r="E8" s="367">
        <v>1608566.8448217795</v>
      </c>
      <c r="G8" s="367">
        <v>1525635.333333333</v>
      </c>
      <c r="H8" s="367">
        <v>1600564.0392220754</v>
      </c>
      <c r="I8" s="367">
        <v>1598089.3628757903</v>
      </c>
      <c r="J8" s="367">
        <v>1604291.7184492194</v>
      </c>
      <c r="K8" s="367">
        <v>1599543.6751346637</v>
      </c>
      <c r="M8" s="430">
        <f t="shared" si="1"/>
        <v>2.4005113900268267</v>
      </c>
      <c r="N8" s="430">
        <f t="shared" si="2"/>
        <v>2.3955561881202958</v>
      </c>
      <c r="O8" s="430">
        <f t="shared" si="3"/>
        <v>2.5193169460871858</v>
      </c>
      <c r="P8" s="430">
        <f t="shared" si="4"/>
        <v>2.5132094183109235</v>
      </c>
      <c r="Q8" s="430">
        <f t="shared" si="4"/>
        <v>2.5093236756924786</v>
      </c>
      <c r="R8" s="430">
        <f t="shared" si="4"/>
        <v>2.5190626289994853</v>
      </c>
      <c r="S8" s="430">
        <f t="shared" si="4"/>
        <v>2.5116072402213576</v>
      </c>
      <c r="U8" s="411">
        <f t="shared" si="5"/>
        <v>-6.1075277762623337E-3</v>
      </c>
      <c r="V8" s="190">
        <f t="shared" si="6"/>
        <v>-4.9552019065308706E-3</v>
      </c>
      <c r="W8" s="190">
        <f t="shared" si="7"/>
        <v>3.8857426184448762E-3</v>
      </c>
      <c r="X8" s="190">
        <f t="shared" si="8"/>
        <v>-5.8532106885618163E-3</v>
      </c>
      <c r="Y8" s="190">
        <f t="shared" si="9"/>
        <v>1.6021780895658644E-3</v>
      </c>
      <c r="Z8" s="190">
        <f t="shared" si="10"/>
        <v>-5.3204918870819462E-3</v>
      </c>
      <c r="AA8" s="412">
        <f t="shared" si="11"/>
        <v>-7.8703588918038747E-4</v>
      </c>
      <c r="AC8" s="457">
        <f t="shared" si="12"/>
        <v>-0.24242792419382117</v>
      </c>
      <c r="AD8" s="457">
        <f t="shared" si="13"/>
        <v>-0.20642276171309876</v>
      </c>
      <c r="AE8" s="457">
        <f t="shared" si="14"/>
        <v>0.15461276685237016</v>
      </c>
      <c r="AF8" s="457">
        <f t="shared" si="15"/>
        <v>-0.23289784949539299</v>
      </c>
      <c r="AG8" s="457">
        <f t="shared" si="16"/>
        <v>6.3750281926074237E-2</v>
      </c>
      <c r="AH8" s="457">
        <f t="shared" si="17"/>
        <v>-0.21170109614891303</v>
      </c>
      <c r="AI8" s="457">
        <f t="shared" si="18"/>
        <v>-3.1315969272044913E-2</v>
      </c>
      <c r="AJ8" s="190"/>
      <c r="AK8" s="190">
        <f t="shared" si="0"/>
        <v>-0.22095756243004738</v>
      </c>
    </row>
    <row r="9" spans="1:37" x14ac:dyDescent="0.2">
      <c r="A9" s="361" t="s">
        <v>138</v>
      </c>
      <c r="B9" s="360" t="s">
        <v>321</v>
      </c>
      <c r="C9" s="95"/>
      <c r="D9" s="368">
        <v>2707692.5387571258</v>
      </c>
      <c r="E9" s="368">
        <v>2752628.4513532277</v>
      </c>
      <c r="F9" s="95"/>
      <c r="G9" s="368">
        <v>2699100.8333333335</v>
      </c>
      <c r="H9" s="368">
        <v>2732166.5378421717</v>
      </c>
      <c r="I9" s="368">
        <v>2735534.1088394779</v>
      </c>
      <c r="J9" s="368">
        <v>2734997.4206342273</v>
      </c>
      <c r="K9" s="368">
        <v>2732279.1199284918</v>
      </c>
      <c r="L9" s="95"/>
      <c r="M9" s="448">
        <f t="shared" si="1"/>
        <v>4.2407536370926859</v>
      </c>
      <c r="N9" s="448">
        <f t="shared" si="2"/>
        <v>4.2381344757696455</v>
      </c>
      <c r="O9" s="448">
        <f t="shared" si="3"/>
        <v>4.3111316922264713</v>
      </c>
      <c r="P9" s="448">
        <f t="shared" si="4"/>
        <v>4.290054322747519</v>
      </c>
      <c r="Q9" s="448">
        <f t="shared" si="4"/>
        <v>4.2953420906467494</v>
      </c>
      <c r="R9" s="448">
        <f t="shared" si="4"/>
        <v>4.2944993815647781</v>
      </c>
      <c r="S9" s="448">
        <f t="shared" si="4"/>
        <v>4.2902310994042097</v>
      </c>
      <c r="T9" s="95"/>
      <c r="U9" s="413">
        <f t="shared" si="5"/>
        <v>-2.1077369478952335E-2</v>
      </c>
      <c r="V9" s="414">
        <f t="shared" si="6"/>
        <v>-2.6191613230404087E-3</v>
      </c>
      <c r="W9" s="414">
        <f t="shared" si="7"/>
        <v>-5.2877678992304666E-3</v>
      </c>
      <c r="X9" s="414">
        <f t="shared" si="8"/>
        <v>-4.4450588172590955E-3</v>
      </c>
      <c r="Y9" s="414">
        <f t="shared" si="9"/>
        <v>-1.7677665669069142E-4</v>
      </c>
      <c r="Z9" s="414">
        <f t="shared" si="10"/>
        <v>-1.2528764696220662E-2</v>
      </c>
      <c r="AA9" s="415">
        <f t="shared" si="11"/>
        <v>-8.5486047827316725E-3</v>
      </c>
      <c r="AB9" s="95"/>
      <c r="AC9" s="458">
        <f t="shared" si="12"/>
        <v>-0.48890572090287937</v>
      </c>
      <c r="AD9" s="458">
        <f t="shared" si="13"/>
        <v>-6.1761694905625671E-2</v>
      </c>
      <c r="AE9" s="458">
        <f t="shared" si="14"/>
        <v>-0.12325643223659631</v>
      </c>
      <c r="AF9" s="458">
        <f t="shared" si="15"/>
        <v>-0.10361311262866027</v>
      </c>
      <c r="AG9" s="458">
        <f t="shared" si="16"/>
        <v>-4.1206158102323684E-3</v>
      </c>
      <c r="AH9" s="458">
        <f t="shared" si="17"/>
        <v>-0.292042099089243</v>
      </c>
      <c r="AI9" s="458">
        <f t="shared" si="18"/>
        <v>-0.19926565352339901</v>
      </c>
      <c r="AJ9" s="414"/>
      <c r="AK9" s="414">
        <f t="shared" si="0"/>
        <v>-0.29275185558111461</v>
      </c>
    </row>
    <row r="10" spans="1:37" x14ac:dyDescent="0.2">
      <c r="A10" s="276" t="s">
        <v>143</v>
      </c>
      <c r="B10" s="251" t="s">
        <v>322</v>
      </c>
      <c r="D10" s="367">
        <v>2803074.0442646509</v>
      </c>
      <c r="E10" s="367">
        <v>3146606.5482792147</v>
      </c>
      <c r="G10" s="367">
        <v>2797909.0000000019</v>
      </c>
      <c r="H10" s="367">
        <v>3135638.2096757111</v>
      </c>
      <c r="I10" s="367">
        <v>3137106.7785667367</v>
      </c>
      <c r="J10" s="367">
        <v>3135037.7658011303</v>
      </c>
      <c r="K10" s="367">
        <v>3135387.0269647557</v>
      </c>
      <c r="M10" s="430">
        <f t="shared" si="1"/>
        <v>4.3901389386373291</v>
      </c>
      <c r="N10" s="430">
        <f t="shared" si="2"/>
        <v>4.393283291429281</v>
      </c>
      <c r="O10" s="430">
        <f t="shared" si="3"/>
        <v>4.9281751798303635</v>
      </c>
      <c r="P10" s="430">
        <f t="shared" si="4"/>
        <v>4.9235864906741122</v>
      </c>
      <c r="Q10" s="430">
        <f t="shared" si="4"/>
        <v>4.9258924410003218</v>
      </c>
      <c r="R10" s="430">
        <f t="shared" si="4"/>
        <v>4.9226436722902296</v>
      </c>
      <c r="S10" s="430">
        <f t="shared" si="4"/>
        <v>4.923192082990683</v>
      </c>
      <c r="U10" s="411">
        <f t="shared" si="5"/>
        <v>-4.5886891562512133E-3</v>
      </c>
      <c r="V10" s="190">
        <f t="shared" si="6"/>
        <v>3.1443527919519099E-3</v>
      </c>
      <c r="W10" s="190">
        <f t="shared" si="7"/>
        <v>-2.3059503262095049E-3</v>
      </c>
      <c r="X10" s="190">
        <f t="shared" si="8"/>
        <v>9.4281838388265982E-4</v>
      </c>
      <c r="Y10" s="190">
        <f t="shared" si="9"/>
        <v>3.9440768342924315E-4</v>
      </c>
      <c r="Z10" s="190">
        <f t="shared" si="10"/>
        <v>2.1756285330543079E-3</v>
      </c>
      <c r="AA10" s="412">
        <f t="shared" si="11"/>
        <v>-6.7643176893055212E-3</v>
      </c>
      <c r="AC10" s="457">
        <f t="shared" si="12"/>
        <v>-9.3111323944640376E-2</v>
      </c>
      <c r="AD10" s="457">
        <f t="shared" si="13"/>
        <v>7.1623081544838235E-2</v>
      </c>
      <c r="AE10" s="457">
        <f t="shared" si="14"/>
        <v>-4.6834768325432347E-2</v>
      </c>
      <c r="AF10" s="457">
        <f t="shared" si="15"/>
        <v>1.9149016386093259E-2</v>
      </c>
      <c r="AG10" s="457">
        <f t="shared" si="16"/>
        <v>8.0105769275364731E-3</v>
      </c>
      <c r="AH10" s="457">
        <f t="shared" si="17"/>
        <v>4.4187880870483746E-2</v>
      </c>
      <c r="AI10" s="457">
        <f t="shared" si="18"/>
        <v>-0.13738598280172357</v>
      </c>
      <c r="AJ10" s="190"/>
      <c r="AK10" s="190">
        <f t="shared" si="0"/>
        <v>5.1947906533035618E-2</v>
      </c>
    </row>
    <row r="11" spans="1:37" x14ac:dyDescent="0.2">
      <c r="A11" s="276" t="s">
        <v>150</v>
      </c>
      <c r="B11" s="251" t="s">
        <v>323</v>
      </c>
      <c r="D11" s="367">
        <v>3296215.6852467908</v>
      </c>
      <c r="E11" s="367">
        <v>3477749.461868695</v>
      </c>
      <c r="G11" s="367">
        <v>3296923.9166666656</v>
      </c>
      <c r="H11" s="367">
        <v>3450206.3974440354</v>
      </c>
      <c r="I11" s="367">
        <v>3466375.2879895102</v>
      </c>
      <c r="J11" s="367">
        <v>3454643.4078014614</v>
      </c>
      <c r="K11" s="367">
        <v>3450452.8290282544</v>
      </c>
      <c r="M11" s="430">
        <f t="shared" si="1"/>
        <v>5.1624911084877514</v>
      </c>
      <c r="N11" s="430">
        <f t="shared" si="2"/>
        <v>5.1768376870746096</v>
      </c>
      <c r="O11" s="430">
        <f t="shared" si="3"/>
        <v>5.4468070019820205</v>
      </c>
      <c r="P11" s="430">
        <f t="shared" si="4"/>
        <v>5.417522198853959</v>
      </c>
      <c r="Q11" s="430">
        <f t="shared" si="4"/>
        <v>5.4429106288116103</v>
      </c>
      <c r="R11" s="430">
        <f t="shared" si="4"/>
        <v>5.4244892029513698</v>
      </c>
      <c r="S11" s="430">
        <f t="shared" si="4"/>
        <v>5.4179091463070135</v>
      </c>
      <c r="U11" s="411">
        <f t="shared" si="5"/>
        <v>-2.9284803128061476E-2</v>
      </c>
      <c r="V11" s="190">
        <f t="shared" si="6"/>
        <v>1.4346578586858172E-2</v>
      </c>
      <c r="W11" s="190">
        <f t="shared" si="7"/>
        <v>-2.5388429957651226E-2</v>
      </c>
      <c r="X11" s="190">
        <f t="shared" si="8"/>
        <v>-6.9670040974108005E-3</v>
      </c>
      <c r="Y11" s="190">
        <f t="shared" si="9"/>
        <v>-3.8694745305445366E-4</v>
      </c>
      <c r="Z11" s="190">
        <f t="shared" si="10"/>
        <v>-1.8395802921258309E-2</v>
      </c>
      <c r="AA11" s="412">
        <f t="shared" si="11"/>
        <v>-1.0889000206803168E-2</v>
      </c>
      <c r="AC11" s="457">
        <f t="shared" si="12"/>
        <v>-0.53765083134770753</v>
      </c>
      <c r="AD11" s="457">
        <f t="shared" si="13"/>
        <v>0.27790030598349474</v>
      </c>
      <c r="AE11" s="457">
        <f t="shared" si="14"/>
        <v>-0.46863545779326904</v>
      </c>
      <c r="AF11" s="457">
        <f t="shared" si="15"/>
        <v>-0.12860130225003275</v>
      </c>
      <c r="AG11" s="457">
        <f t="shared" si="16"/>
        <v>-7.1425171665435881E-3</v>
      </c>
      <c r="AH11" s="457">
        <f t="shared" si="17"/>
        <v>-0.33956119137176433</v>
      </c>
      <c r="AI11" s="457">
        <f t="shared" si="18"/>
        <v>-0.20099594994011588</v>
      </c>
      <c r="AJ11" s="190"/>
      <c r="AK11" s="190">
        <f t="shared" si="0"/>
        <v>-0.32647897122635061</v>
      </c>
    </row>
    <row r="12" spans="1:37" x14ac:dyDescent="0.2">
      <c r="A12" s="361" t="s">
        <v>154</v>
      </c>
      <c r="B12" s="360" t="s">
        <v>324</v>
      </c>
      <c r="C12" s="95"/>
      <c r="D12" s="368">
        <v>1870894.5434359568</v>
      </c>
      <c r="E12" s="368">
        <v>2083223.9241845494</v>
      </c>
      <c r="F12" s="95"/>
      <c r="G12" s="368">
        <v>1866631.4166666681</v>
      </c>
      <c r="H12" s="368">
        <v>2082911.1324980385</v>
      </c>
      <c r="I12" s="368">
        <v>2081065.0308891633</v>
      </c>
      <c r="J12" s="368">
        <v>2075068.1984224175</v>
      </c>
      <c r="K12" s="368">
        <v>2082317.8524588542</v>
      </c>
      <c r="L12" s="95"/>
      <c r="M12" s="448">
        <f t="shared" si="1"/>
        <v>2.9301712532452924</v>
      </c>
      <c r="N12" s="448">
        <f t="shared" si="2"/>
        <v>2.9309890400647896</v>
      </c>
      <c r="O12" s="448">
        <f t="shared" si="3"/>
        <v>3.2627188304840802</v>
      </c>
      <c r="P12" s="448">
        <f t="shared" si="4"/>
        <v>3.2705919584717256</v>
      </c>
      <c r="Q12" s="448">
        <f t="shared" si="4"/>
        <v>3.2676932053841328</v>
      </c>
      <c r="R12" s="448">
        <f t="shared" si="4"/>
        <v>3.258276964942556</v>
      </c>
      <c r="S12" s="448">
        <f t="shared" si="4"/>
        <v>3.2696603887590263</v>
      </c>
      <c r="T12" s="95"/>
      <c r="U12" s="413">
        <f t="shared" si="5"/>
        <v>7.8731279876453897E-3</v>
      </c>
      <c r="V12" s="414">
        <f t="shared" si="6"/>
        <v>8.1778681949717935E-4</v>
      </c>
      <c r="W12" s="414">
        <f t="shared" si="7"/>
        <v>2.898753087592798E-3</v>
      </c>
      <c r="X12" s="414">
        <f t="shared" si="8"/>
        <v>1.2314993529169538E-2</v>
      </c>
      <c r="Y12" s="414">
        <f t="shared" si="9"/>
        <v>9.3156971269925393E-4</v>
      </c>
      <c r="Z12" s="414">
        <f t="shared" si="10"/>
        <v>1.6963103148958769E-2</v>
      </c>
      <c r="AA12" s="415">
        <f t="shared" si="11"/>
        <v>-9.0899751613133795E-3</v>
      </c>
      <c r="AB12" s="95"/>
      <c r="AC12" s="458">
        <f t="shared" si="12"/>
        <v>0.241305745198929</v>
      </c>
      <c r="AD12" s="458">
        <f t="shared" si="13"/>
        <v>2.7909181710503942E-2</v>
      </c>
      <c r="AE12" s="458">
        <f t="shared" si="14"/>
        <v>8.8630838832836872E-2</v>
      </c>
      <c r="AF12" s="458">
        <f t="shared" si="15"/>
        <v>0.37653714329206811</v>
      </c>
      <c r="AG12" s="458">
        <f t="shared" si="16"/>
        <v>2.8483214186539971E-2</v>
      </c>
      <c r="AH12" s="458">
        <f t="shared" si="17"/>
        <v>0.51865544110507888</v>
      </c>
      <c r="AI12" s="458">
        <f t="shared" si="18"/>
        <v>-0.27793057882894451</v>
      </c>
      <c r="AJ12" s="414"/>
      <c r="AK12" s="414">
        <f t="shared" si="0"/>
        <v>0.52156037802194888</v>
      </c>
    </row>
    <row r="13" spans="1:37" x14ac:dyDescent="0.2">
      <c r="A13" s="276" t="s">
        <v>132</v>
      </c>
      <c r="B13" s="251" t="s">
        <v>325</v>
      </c>
      <c r="D13" s="367">
        <v>1643663.3813130728</v>
      </c>
      <c r="E13" s="367">
        <v>1706723.2703686482</v>
      </c>
      <c r="G13" s="367">
        <v>1643600.3333333344</v>
      </c>
      <c r="H13" s="367">
        <v>1696244.2083210729</v>
      </c>
      <c r="I13" s="367">
        <v>1701680.4997992185</v>
      </c>
      <c r="J13" s="367">
        <v>1697562.7607330719</v>
      </c>
      <c r="K13" s="367">
        <v>1696628.4782692706</v>
      </c>
      <c r="M13" s="430">
        <f t="shared" si="1"/>
        <v>2.5742846954325871</v>
      </c>
      <c r="N13" s="430">
        <f t="shared" si="2"/>
        <v>2.5807851085295948</v>
      </c>
      <c r="O13" s="430">
        <f t="shared" si="3"/>
        <v>2.6730482921258205</v>
      </c>
      <c r="P13" s="430">
        <f t="shared" si="4"/>
        <v>2.6634466448339285</v>
      </c>
      <c r="Q13" s="430">
        <f t="shared" si="4"/>
        <v>2.6719827224970247</v>
      </c>
      <c r="R13" s="430">
        <f t="shared" si="4"/>
        <v>2.6655170389319895</v>
      </c>
      <c r="S13" s="430">
        <f t="shared" si="4"/>
        <v>2.6640500264102465</v>
      </c>
      <c r="U13" s="411">
        <f t="shared" si="5"/>
        <v>-9.601647291892057E-3</v>
      </c>
      <c r="V13" s="190">
        <f t="shared" si="6"/>
        <v>6.5004130970076623E-3</v>
      </c>
      <c r="W13" s="190">
        <f t="shared" si="7"/>
        <v>-8.5360776630962754E-3</v>
      </c>
      <c r="X13" s="190">
        <f t="shared" si="8"/>
        <v>-2.0703940980610902E-3</v>
      </c>
      <c r="Y13" s="190">
        <f t="shared" si="9"/>
        <v>-6.0338157631800726E-4</v>
      </c>
      <c r="Z13" s="190">
        <f t="shared" si="10"/>
        <v>-4.7094402404677105E-3</v>
      </c>
      <c r="AA13" s="412">
        <f t="shared" si="11"/>
        <v>-4.8922070514243465E-3</v>
      </c>
      <c r="AC13" s="457">
        <f t="shared" si="12"/>
        <v>-0.35920216331954347</v>
      </c>
      <c r="AD13" s="457">
        <f t="shared" si="13"/>
        <v>0.25251337229875898</v>
      </c>
      <c r="AE13" s="457">
        <f t="shared" si="14"/>
        <v>-0.32048990655221171</v>
      </c>
      <c r="AF13" s="457">
        <f t="shared" si="15"/>
        <v>-7.77336426872626E-2</v>
      </c>
      <c r="AG13" s="457">
        <f t="shared" si="16"/>
        <v>-2.26541642006735E-2</v>
      </c>
      <c r="AH13" s="457">
        <f t="shared" si="17"/>
        <v>-0.1768175176177165</v>
      </c>
      <c r="AI13" s="457">
        <f t="shared" si="18"/>
        <v>-0.18367955899974059</v>
      </c>
      <c r="AJ13" s="190"/>
      <c r="AK13" s="190">
        <f t="shared" si="0"/>
        <v>-0.16836434114138885</v>
      </c>
    </row>
    <row r="14" spans="1:37" x14ac:dyDescent="0.2">
      <c r="A14" s="276" t="s">
        <v>136</v>
      </c>
      <c r="B14" s="251" t="s">
        <v>326</v>
      </c>
      <c r="D14" s="367">
        <v>1343052.4221485583</v>
      </c>
      <c r="E14" s="367">
        <v>1413727.0223837888</v>
      </c>
      <c r="G14" s="367">
        <v>1340895.5833333335</v>
      </c>
      <c r="H14" s="367">
        <v>1404231.1893696822</v>
      </c>
      <c r="I14" s="367">
        <v>1401252.7459936796</v>
      </c>
      <c r="J14" s="367">
        <v>1407330.3043288167</v>
      </c>
      <c r="K14" s="367">
        <v>1404903.5946656894</v>
      </c>
      <c r="M14" s="430">
        <f t="shared" si="1"/>
        <v>2.1034716322138229</v>
      </c>
      <c r="N14" s="430">
        <f t="shared" si="2"/>
        <v>2.1054773982319115</v>
      </c>
      <c r="O14" s="430">
        <f t="shared" si="3"/>
        <v>2.2141612927670824</v>
      </c>
      <c r="P14" s="430">
        <f t="shared" si="4"/>
        <v>2.2049271157717021</v>
      </c>
      <c r="Q14" s="430">
        <f t="shared" si="4"/>
        <v>2.2002503569785241</v>
      </c>
      <c r="R14" s="430">
        <f t="shared" si="4"/>
        <v>2.2097933533684877</v>
      </c>
      <c r="S14" s="430">
        <f t="shared" si="4"/>
        <v>2.2059829281487362</v>
      </c>
      <c r="U14" s="411">
        <f t="shared" si="5"/>
        <v>-9.2341769953803166E-3</v>
      </c>
      <c r="V14" s="190">
        <f t="shared" si="6"/>
        <v>2.0057660180885506E-3</v>
      </c>
      <c r="W14" s="190">
        <f t="shared" si="7"/>
        <v>4.6767587931779708E-3</v>
      </c>
      <c r="X14" s="190">
        <f t="shared" si="8"/>
        <v>-4.8662375967856164E-3</v>
      </c>
      <c r="Y14" s="190">
        <f t="shared" si="9"/>
        <v>-1.0558123770341155E-3</v>
      </c>
      <c r="Z14" s="190">
        <f t="shared" si="10"/>
        <v>7.6047483744678956E-4</v>
      </c>
      <c r="AA14" s="412">
        <f t="shared" si="11"/>
        <v>-9.9946518328271061E-3</v>
      </c>
      <c r="AC14" s="457">
        <f t="shared" si="12"/>
        <v>-0.41705078241342475</v>
      </c>
      <c r="AD14" s="457">
        <f t="shared" si="13"/>
        <v>9.5355030577596103E-2</v>
      </c>
      <c r="AE14" s="457">
        <f t="shared" si="14"/>
        <v>0.21210491538361589</v>
      </c>
      <c r="AF14" s="457">
        <f t="shared" si="15"/>
        <v>-0.22069834245212602</v>
      </c>
      <c r="AG14" s="457">
        <f t="shared" si="16"/>
        <v>-4.7884230253324805E-2</v>
      </c>
      <c r="AH14" s="457">
        <f t="shared" si="17"/>
        <v>3.4489794787644537E-2</v>
      </c>
      <c r="AI14" s="457">
        <f t="shared" si="18"/>
        <v>-0.45328717495177068</v>
      </c>
      <c r="AJ14" s="190"/>
      <c r="AK14" s="190">
        <f t="shared" si="0"/>
        <v>3.8877373255761183E-2</v>
      </c>
    </row>
    <row r="15" spans="1:37" x14ac:dyDescent="0.2">
      <c r="A15" s="276" t="s">
        <v>161</v>
      </c>
      <c r="B15" s="251" t="s">
        <v>327</v>
      </c>
      <c r="D15" s="367">
        <v>1115117.3823996508</v>
      </c>
      <c r="E15" s="367">
        <v>1065577.2428565044</v>
      </c>
      <c r="G15" s="367">
        <v>1116910.75</v>
      </c>
      <c r="H15" s="367">
        <v>1062658.9837658482</v>
      </c>
      <c r="I15" s="367">
        <v>1062890.1099679857</v>
      </c>
      <c r="J15" s="367">
        <v>1062943.4916115366</v>
      </c>
      <c r="K15" s="367">
        <v>1062942.9171988177</v>
      </c>
      <c r="M15" s="430">
        <f t="shared" si="1"/>
        <v>1.7464826702101315</v>
      </c>
      <c r="N15" s="430">
        <f t="shared" si="2"/>
        <v>1.7537758862038555</v>
      </c>
      <c r="O15" s="430">
        <f t="shared" si="3"/>
        <v>1.6688935333555774</v>
      </c>
      <c r="P15" s="430">
        <f t="shared" si="4"/>
        <v>1.6685896352832477</v>
      </c>
      <c r="Q15" s="430">
        <f t="shared" si="4"/>
        <v>1.6689525501893656</v>
      </c>
      <c r="R15" s="430">
        <f t="shared" si="4"/>
        <v>1.6690363701716036</v>
      </c>
      <c r="S15" s="430">
        <f t="shared" si="4"/>
        <v>1.6690354682274013</v>
      </c>
      <c r="U15" s="411">
        <f t="shared" si="5"/>
        <v>-3.0389807232977795E-4</v>
      </c>
      <c r="V15" s="190">
        <f t="shared" si="6"/>
        <v>7.2932159937240115E-3</v>
      </c>
      <c r="W15" s="190">
        <f t="shared" si="7"/>
        <v>-3.6291490611795041E-4</v>
      </c>
      <c r="X15" s="190">
        <f t="shared" si="8"/>
        <v>-4.4673488835589303E-4</v>
      </c>
      <c r="Y15" s="190">
        <f t="shared" si="9"/>
        <v>-4.4583294415367902E-4</v>
      </c>
      <c r="Z15" s="190">
        <f t="shared" si="10"/>
        <v>6.0377332550964891E-3</v>
      </c>
      <c r="AA15" s="412">
        <f t="shared" si="11"/>
        <v>-6.341631327426267E-3</v>
      </c>
      <c r="AC15" s="457">
        <f t="shared" si="12"/>
        <v>-1.82095541899993E-2</v>
      </c>
      <c r="AD15" s="457">
        <f t="shared" si="13"/>
        <v>0.4175945240181807</v>
      </c>
      <c r="AE15" s="457">
        <f t="shared" si="14"/>
        <v>-2.1749799857551232E-2</v>
      </c>
      <c r="AF15" s="457">
        <f t="shared" si="15"/>
        <v>-2.6773202884006798E-2</v>
      </c>
      <c r="AG15" s="457">
        <f t="shared" si="16"/>
        <v>-2.6719148598690512E-2</v>
      </c>
      <c r="AH15" s="457">
        <f t="shared" si="17"/>
        <v>0.3618465036234968</v>
      </c>
      <c r="AI15" s="457">
        <f t="shared" si="18"/>
        <v>-0.3800593742960508</v>
      </c>
      <c r="AJ15" s="190"/>
      <c r="AK15" s="190">
        <f t="shared" si="0"/>
        <v>0.34235237267793217</v>
      </c>
    </row>
    <row r="16" spans="1:37" x14ac:dyDescent="0.2">
      <c r="A16" s="276" t="s">
        <v>163</v>
      </c>
      <c r="B16" s="251" t="s">
        <v>328</v>
      </c>
      <c r="D16" s="367">
        <v>1145015.066727031</v>
      </c>
      <c r="E16" s="367">
        <v>1203038.106887361</v>
      </c>
      <c r="G16" s="367">
        <v>1141497.9166666667</v>
      </c>
      <c r="H16" s="367">
        <v>1199650.2885261008</v>
      </c>
      <c r="I16" s="367">
        <v>1199128.3710190973</v>
      </c>
      <c r="J16" s="367">
        <v>1198691.5297534312</v>
      </c>
      <c r="K16" s="367">
        <v>1199696.6471817892</v>
      </c>
      <c r="M16" s="430">
        <f t="shared" si="1"/>
        <v>1.7933080433783068</v>
      </c>
      <c r="N16" s="430">
        <f t="shared" si="2"/>
        <v>1.792382713123621</v>
      </c>
      <c r="O16" s="430">
        <f t="shared" si="3"/>
        <v>1.8841829913545036</v>
      </c>
      <c r="P16" s="430">
        <f t="shared" si="4"/>
        <v>1.8836937041698032</v>
      </c>
      <c r="Q16" s="430">
        <f t="shared" si="4"/>
        <v>1.8828741880729527</v>
      </c>
      <c r="R16" s="430">
        <f t="shared" si="4"/>
        <v>1.882188258890318</v>
      </c>
      <c r="S16" s="430">
        <f t="shared" si="4"/>
        <v>1.8837664966399832</v>
      </c>
      <c r="U16" s="411">
        <f t="shared" si="5"/>
        <v>-4.8928718470042654E-4</v>
      </c>
      <c r="V16" s="190">
        <f t="shared" si="6"/>
        <v>-9.2533025468588548E-4</v>
      </c>
      <c r="W16" s="190">
        <f t="shared" si="7"/>
        <v>8.195160968504922E-4</v>
      </c>
      <c r="X16" s="190">
        <f t="shared" si="8"/>
        <v>1.5054452794851514E-3</v>
      </c>
      <c r="Y16" s="190">
        <f t="shared" si="9"/>
        <v>-7.279247017999424E-5</v>
      </c>
      <c r="Z16" s="190">
        <f t="shared" si="10"/>
        <v>1.3268386514697639E-3</v>
      </c>
      <c r="AA16" s="412">
        <f t="shared" si="11"/>
        <v>-1.8161258361701904E-3</v>
      </c>
      <c r="AC16" s="457">
        <f t="shared" si="12"/>
        <v>-2.5968135098634302E-2</v>
      </c>
      <c r="AD16" s="457">
        <f t="shared" si="13"/>
        <v>-5.1599069000031396E-2</v>
      </c>
      <c r="AE16" s="457">
        <f t="shared" si="14"/>
        <v>4.350580431608312E-2</v>
      </c>
      <c r="AF16" s="457">
        <f t="shared" si="15"/>
        <v>7.991985513104656E-2</v>
      </c>
      <c r="AG16" s="457">
        <f t="shared" si="16"/>
        <v>-3.8643474795747607E-3</v>
      </c>
      <c r="AH16" s="457">
        <f t="shared" si="17"/>
        <v>7.0438131662946712E-2</v>
      </c>
      <c r="AI16" s="457">
        <f t="shared" si="18"/>
        <v>-9.6413011953586591E-2</v>
      </c>
      <c r="AJ16" s="190"/>
      <c r="AK16" s="190">
        <f t="shared" si="0"/>
        <v>6.7962242967523526E-2</v>
      </c>
    </row>
    <row r="17" spans="1:37" x14ac:dyDescent="0.2">
      <c r="A17" s="276" t="s">
        <v>169</v>
      </c>
      <c r="B17" s="251" t="s">
        <v>329</v>
      </c>
      <c r="D17" s="367">
        <v>837510.26527162385</v>
      </c>
      <c r="E17" s="367">
        <v>837129.11212184036</v>
      </c>
      <c r="G17" s="367">
        <v>832975.83333333349</v>
      </c>
      <c r="H17" s="367">
        <v>840516.36675203289</v>
      </c>
      <c r="I17" s="367">
        <v>831276.95915448747</v>
      </c>
      <c r="J17" s="367">
        <v>840424.10829303053</v>
      </c>
      <c r="K17" s="367">
        <v>840840.22508399142</v>
      </c>
      <c r="M17" s="430">
        <f t="shared" si="1"/>
        <v>1.3116979319902307</v>
      </c>
      <c r="N17" s="430">
        <f t="shared" si="2"/>
        <v>1.30794061234576</v>
      </c>
      <c r="O17" s="430">
        <f t="shared" si="3"/>
        <v>1.3111009747718239</v>
      </c>
      <c r="P17" s="430">
        <f t="shared" si="4"/>
        <v>1.319780775652299</v>
      </c>
      <c r="Q17" s="430">
        <f t="shared" si="4"/>
        <v>1.3052730361150229</v>
      </c>
      <c r="R17" s="430">
        <f t="shared" si="4"/>
        <v>1.3196359112030169</v>
      </c>
      <c r="S17" s="430">
        <f t="shared" si="4"/>
        <v>1.3202892987667334</v>
      </c>
      <c r="U17" s="411">
        <f t="shared" si="5"/>
        <v>8.6798008804751525E-3</v>
      </c>
      <c r="V17" s="190">
        <f t="shared" si="6"/>
        <v>-3.7573196444706802E-3</v>
      </c>
      <c r="W17" s="190">
        <f t="shared" si="7"/>
        <v>1.4507739537276132E-2</v>
      </c>
      <c r="X17" s="190">
        <f t="shared" si="8"/>
        <v>1.4486444928207831E-4</v>
      </c>
      <c r="Y17" s="190">
        <f t="shared" si="9"/>
        <v>-5.0852311443438936E-4</v>
      </c>
      <c r="Z17" s="190">
        <f t="shared" si="10"/>
        <v>1.0386761227653141E-2</v>
      </c>
      <c r="AA17" s="412">
        <f t="shared" si="11"/>
        <v>-1.7069603471779882E-3</v>
      </c>
      <c r="AC17" s="457">
        <f t="shared" si="12"/>
        <v>0.66202382939923698</v>
      </c>
      <c r="AD17" s="457">
        <f t="shared" si="13"/>
        <v>-0.28644702052474258</v>
      </c>
      <c r="AE17" s="457">
        <f t="shared" si="14"/>
        <v>1.0992537400846525</v>
      </c>
      <c r="AF17" s="457">
        <f t="shared" si="15"/>
        <v>1.0976402441570597E-2</v>
      </c>
      <c r="AG17" s="457">
        <f t="shared" si="16"/>
        <v>-3.8530877537828419E-2</v>
      </c>
      <c r="AH17" s="457">
        <f t="shared" si="17"/>
        <v>0.78700655588194224</v>
      </c>
      <c r="AI17" s="457">
        <f t="shared" si="18"/>
        <v>-0.12933665792595944</v>
      </c>
      <c r="AJ17" s="190"/>
      <c r="AK17" s="190">
        <f t="shared" si="0"/>
        <v>0.78525224446365205</v>
      </c>
    </row>
    <row r="18" spans="1:37" x14ac:dyDescent="0.2">
      <c r="A18" s="276" t="s">
        <v>173</v>
      </c>
      <c r="B18" s="251" t="s">
        <v>330</v>
      </c>
      <c r="D18" s="367">
        <v>1238148.4509756982</v>
      </c>
      <c r="E18" s="367">
        <v>1124239.7302802322</v>
      </c>
      <c r="G18" s="367">
        <v>1232954.5000000005</v>
      </c>
      <c r="H18" s="367">
        <v>1118192.7885667407</v>
      </c>
      <c r="I18" s="367">
        <v>1119249.0784883653</v>
      </c>
      <c r="J18" s="367">
        <v>1119124.2080106572</v>
      </c>
      <c r="K18" s="367">
        <v>1117850.4021625214</v>
      </c>
      <c r="M18" s="430">
        <f t="shared" si="1"/>
        <v>1.9391723659828879</v>
      </c>
      <c r="N18" s="430">
        <f t="shared" si="2"/>
        <v>1.9359880553450959</v>
      </c>
      <c r="O18" s="430">
        <f t="shared" si="3"/>
        <v>1.7607699755077828</v>
      </c>
      <c r="P18" s="430">
        <f t="shared" si="4"/>
        <v>1.7557889461762239</v>
      </c>
      <c r="Q18" s="430">
        <f t="shared" si="4"/>
        <v>1.7574475350951553</v>
      </c>
      <c r="R18" s="430">
        <f t="shared" si="4"/>
        <v>1.7572514631774103</v>
      </c>
      <c r="S18" s="430">
        <f t="shared" si="4"/>
        <v>1.7552513302391548</v>
      </c>
      <c r="U18" s="411">
        <f t="shared" si="5"/>
        <v>-4.9810293315588616E-3</v>
      </c>
      <c r="V18" s="190">
        <f t="shared" si="6"/>
        <v>-3.1843106377920094E-3</v>
      </c>
      <c r="W18" s="190">
        <f t="shared" si="7"/>
        <v>-1.6585889189313363E-3</v>
      </c>
      <c r="X18" s="190">
        <f t="shared" si="8"/>
        <v>-1.4625170011863808E-3</v>
      </c>
      <c r="Y18" s="190">
        <f t="shared" si="9"/>
        <v>5.376159370691358E-4</v>
      </c>
      <c r="Z18" s="190">
        <f t="shared" si="10"/>
        <v>-5.7678006208405908E-3</v>
      </c>
      <c r="AA18" s="412">
        <f t="shared" si="11"/>
        <v>7.8677128928172912E-4</v>
      </c>
      <c r="AC18" s="457">
        <f t="shared" si="12"/>
        <v>-0.28288927008324288</v>
      </c>
      <c r="AD18" s="457">
        <f t="shared" si="13"/>
        <v>-0.16420977802960859</v>
      </c>
      <c r="AE18" s="457">
        <f t="shared" si="14"/>
        <v>-9.4464025562037451E-2</v>
      </c>
      <c r="AF18" s="457">
        <f t="shared" si="15"/>
        <v>-8.3296856627982876E-2</v>
      </c>
      <c r="AG18" s="457">
        <f t="shared" si="16"/>
        <v>3.0619621922097277E-2</v>
      </c>
      <c r="AH18" s="457">
        <f t="shared" si="17"/>
        <v>-0.32850193261563521</v>
      </c>
      <c r="AI18" s="457">
        <f t="shared" si="18"/>
        <v>4.481012885946048E-2</v>
      </c>
      <c r="AJ18" s="190"/>
      <c r="AK18" s="190">
        <f t="shared" si="0"/>
        <v>-0.31135103829753163</v>
      </c>
    </row>
    <row r="19" spans="1:37" x14ac:dyDescent="0.2">
      <c r="A19" s="276" t="s">
        <v>177</v>
      </c>
      <c r="B19" s="251" t="s">
        <v>331</v>
      </c>
      <c r="D19" s="367">
        <v>828657.64472141967</v>
      </c>
      <c r="E19" s="367">
        <v>852708.84166550147</v>
      </c>
      <c r="G19" s="367">
        <v>824402.58333333302</v>
      </c>
      <c r="H19" s="367">
        <v>858261.79172136064</v>
      </c>
      <c r="I19" s="367">
        <v>847877.20180822001</v>
      </c>
      <c r="J19" s="367">
        <v>857430.57336130901</v>
      </c>
      <c r="K19" s="367">
        <v>858013.61201941629</v>
      </c>
      <c r="M19" s="430">
        <f t="shared" si="1"/>
        <v>1.2978330702089473</v>
      </c>
      <c r="N19" s="430">
        <f t="shared" si="2"/>
        <v>1.2944788750347009</v>
      </c>
      <c r="O19" s="430">
        <f t="shared" si="3"/>
        <v>1.3355017491512993</v>
      </c>
      <c r="P19" s="430">
        <f t="shared" si="4"/>
        <v>1.3476446836697005</v>
      </c>
      <c r="Q19" s="430">
        <f t="shared" si="4"/>
        <v>1.3313387761674387</v>
      </c>
      <c r="R19" s="430">
        <f t="shared" si="4"/>
        <v>1.346339502646035</v>
      </c>
      <c r="S19" s="430">
        <f t="shared" si="4"/>
        <v>1.3472549913180822</v>
      </c>
      <c r="U19" s="411">
        <f t="shared" si="5"/>
        <v>1.2142934518401205E-2</v>
      </c>
      <c r="V19" s="190">
        <f t="shared" si="6"/>
        <v>-3.3541951742463993E-3</v>
      </c>
      <c r="W19" s="190">
        <f t="shared" si="7"/>
        <v>1.6305907502261796E-2</v>
      </c>
      <c r="X19" s="190">
        <f t="shared" si="8"/>
        <v>1.3051810236655026E-3</v>
      </c>
      <c r="Y19" s="190">
        <f t="shared" si="9"/>
        <v>3.8969235161823157E-4</v>
      </c>
      <c r="Z19" s="190">
        <f t="shared" si="10"/>
        <v>1.4646585703299131E-2</v>
      </c>
      <c r="AA19" s="412">
        <f t="shared" si="11"/>
        <v>-2.5036511848979259E-3</v>
      </c>
      <c r="AC19" s="457">
        <f t="shared" si="12"/>
        <v>0.90924137883892275</v>
      </c>
      <c r="AD19" s="457">
        <f t="shared" si="13"/>
        <v>-0.25844580872842021</v>
      </c>
      <c r="AE19" s="457">
        <f t="shared" si="14"/>
        <v>1.2099559846783972</v>
      </c>
      <c r="AF19" s="457">
        <f t="shared" si="15"/>
        <v>9.6849046301391017E-2</v>
      </c>
      <c r="AG19" s="457">
        <f t="shared" si="16"/>
        <v>2.8916550210926577E-2</v>
      </c>
      <c r="AH19" s="457">
        <f t="shared" si="17"/>
        <v>1.0868284408183753</v>
      </c>
      <c r="AI19" s="457">
        <f t="shared" si="18"/>
        <v>-0.18577976934397611</v>
      </c>
      <c r="AJ19" s="190"/>
      <c r="AK19" s="190">
        <f t="shared" si="0"/>
        <v>1.0772757724622946</v>
      </c>
    </row>
    <row r="20" spans="1:37" x14ac:dyDescent="0.2">
      <c r="A20" s="276" t="s">
        <v>179</v>
      </c>
      <c r="B20" s="251" t="s">
        <v>332</v>
      </c>
      <c r="D20" s="367">
        <v>848449.21621765441</v>
      </c>
      <c r="E20" s="367">
        <v>816244.30776606407</v>
      </c>
      <c r="G20" s="367">
        <v>848655.99999999942</v>
      </c>
      <c r="H20" s="367">
        <v>812898.78612257517</v>
      </c>
      <c r="I20" s="367">
        <v>817009.03680839238</v>
      </c>
      <c r="J20" s="367">
        <v>812060.72447943117</v>
      </c>
      <c r="K20" s="367">
        <v>812744.15223709075</v>
      </c>
      <c r="M20" s="430">
        <f t="shared" si="1"/>
        <v>1.3288303779183976</v>
      </c>
      <c r="N20" s="430">
        <f t="shared" si="2"/>
        <v>1.3325616469196113</v>
      </c>
      <c r="O20" s="430">
        <f t="shared" si="3"/>
        <v>1.2783914596536927</v>
      </c>
      <c r="P20" s="430">
        <f t="shared" si="4"/>
        <v>1.2764155856017658</v>
      </c>
      <c r="Q20" s="430">
        <f t="shared" si="4"/>
        <v>1.282869510894399</v>
      </c>
      <c r="R20" s="430">
        <f t="shared" si="4"/>
        <v>1.2750996592388959</v>
      </c>
      <c r="S20" s="430">
        <f t="shared" si="4"/>
        <v>1.2761727791111375</v>
      </c>
      <c r="U20" s="411">
        <f t="shared" si="5"/>
        <v>-1.9758740519268958E-3</v>
      </c>
      <c r="V20" s="190">
        <f t="shared" si="6"/>
        <v>3.7312690012136773E-3</v>
      </c>
      <c r="W20" s="190">
        <f t="shared" si="7"/>
        <v>-6.4539252926332225E-3</v>
      </c>
      <c r="X20" s="190">
        <f t="shared" si="8"/>
        <v>1.3159263628699236E-3</v>
      </c>
      <c r="Y20" s="190">
        <f t="shared" si="9"/>
        <v>2.4280649062835558E-4</v>
      </c>
      <c r="Z20" s="190">
        <f t="shared" si="10"/>
        <v>-1.163923437921266E-3</v>
      </c>
      <c r="AA20" s="412">
        <f t="shared" si="11"/>
        <v>-8.1195061400562984E-4</v>
      </c>
      <c r="AC20" s="457">
        <f t="shared" si="12"/>
        <v>-0.15455939078802564</v>
      </c>
      <c r="AD20" s="457">
        <f t="shared" si="13"/>
        <v>0.28079347546664918</v>
      </c>
      <c r="AE20" s="457">
        <f t="shared" si="14"/>
        <v>-0.50562883792981272</v>
      </c>
      <c r="AF20" s="457">
        <f t="shared" si="15"/>
        <v>0.10309544772986538</v>
      </c>
      <c r="AG20" s="457">
        <f t="shared" si="16"/>
        <v>1.9022526312532019E-2</v>
      </c>
      <c r="AH20" s="457">
        <f t="shared" si="17"/>
        <v>-9.1186871348999915E-2</v>
      </c>
      <c r="AI20" s="457">
        <f t="shared" si="18"/>
        <v>-6.3611775284210109E-2</v>
      </c>
      <c r="AJ20" s="190"/>
      <c r="AK20" s="190">
        <f t="shared" si="0"/>
        <v>-0.10271738842076614</v>
      </c>
    </row>
    <row r="21" spans="1:37" x14ac:dyDescent="0.2">
      <c r="A21" s="276" t="s">
        <v>183</v>
      </c>
      <c r="B21" s="251" t="s">
        <v>333</v>
      </c>
      <c r="D21" s="367">
        <v>1284200.3598135021</v>
      </c>
      <c r="E21" s="367">
        <v>1325064.1976742314</v>
      </c>
      <c r="G21" s="367">
        <v>1281280.2500000005</v>
      </c>
      <c r="H21" s="367">
        <v>1317221.402633694</v>
      </c>
      <c r="I21" s="367">
        <v>1319635.0916390612</v>
      </c>
      <c r="J21" s="367">
        <v>1316840.0479552194</v>
      </c>
      <c r="K21" s="367">
        <v>1316857.7397227394</v>
      </c>
      <c r="M21" s="430">
        <f t="shared" si="1"/>
        <v>2.0112982802451551</v>
      </c>
      <c r="N21" s="430">
        <f t="shared" si="2"/>
        <v>2.0118692616390774</v>
      </c>
      <c r="O21" s="430">
        <f t="shared" si="3"/>
        <v>2.0752987036879853</v>
      </c>
      <c r="P21" s="430">
        <f t="shared" si="4"/>
        <v>2.0683041440245713</v>
      </c>
      <c r="Q21" s="430">
        <f t="shared" si="4"/>
        <v>2.0720941241768873</v>
      </c>
      <c r="R21" s="430">
        <f t="shared" si="4"/>
        <v>2.0677053400116283</v>
      </c>
      <c r="S21" s="430">
        <f t="shared" si="4"/>
        <v>2.0677331196665922</v>
      </c>
      <c r="U21" s="411">
        <f t="shared" si="5"/>
        <v>-6.9945596634140017E-3</v>
      </c>
      <c r="V21" s="190">
        <f t="shared" si="6"/>
        <v>5.7098139392230962E-4</v>
      </c>
      <c r="W21" s="190">
        <f t="shared" si="7"/>
        <v>-3.7899801523160193E-3</v>
      </c>
      <c r="X21" s="190">
        <f t="shared" si="8"/>
        <v>5.9880401294298835E-4</v>
      </c>
      <c r="Y21" s="190">
        <f t="shared" si="9"/>
        <v>5.7102435797906637E-4</v>
      </c>
      <c r="Z21" s="190">
        <f t="shared" si="10"/>
        <v>-2.0491703874716549E-3</v>
      </c>
      <c r="AA21" s="412">
        <f t="shared" si="11"/>
        <v>-4.9453892759423468E-3</v>
      </c>
      <c r="AC21" s="457">
        <f t="shared" si="12"/>
        <v>-0.33703869476639986</v>
      </c>
      <c r="AD21" s="457">
        <f t="shared" si="13"/>
        <v>2.8388697963422575E-2</v>
      </c>
      <c r="AE21" s="457">
        <f t="shared" si="14"/>
        <v>-0.18324094951245209</v>
      </c>
      <c r="AF21" s="457">
        <f t="shared" si="15"/>
        <v>2.8951448686739881E-2</v>
      </c>
      <c r="AG21" s="457">
        <f t="shared" si="16"/>
        <v>2.7608336019089977E-2</v>
      </c>
      <c r="AH21" s="457">
        <f t="shared" si="17"/>
        <v>-9.9074906047633526E-2</v>
      </c>
      <c r="AI21" s="457">
        <f t="shared" si="18"/>
        <v>-0.23910358107775451</v>
      </c>
      <c r="AJ21" s="190"/>
      <c r="AK21" s="190">
        <f t="shared" si="0"/>
        <v>-9.8292466843199658E-2</v>
      </c>
    </row>
    <row r="22" spans="1:37" x14ac:dyDescent="0.2">
      <c r="A22" s="276" t="s">
        <v>185</v>
      </c>
      <c r="B22" s="251" t="s">
        <v>334</v>
      </c>
      <c r="D22" s="367">
        <v>537353.8995395659</v>
      </c>
      <c r="E22" s="367">
        <v>558210.26430622523</v>
      </c>
      <c r="G22" s="367">
        <v>536234.41666666663</v>
      </c>
      <c r="H22" s="367">
        <v>559381.81883499818</v>
      </c>
      <c r="I22" s="367">
        <v>555647.60025599657</v>
      </c>
      <c r="J22" s="367">
        <v>560050.89313461119</v>
      </c>
      <c r="K22" s="367">
        <v>559218.75983289571</v>
      </c>
      <c r="M22" s="430">
        <f t="shared" si="1"/>
        <v>0.84159684722710459</v>
      </c>
      <c r="N22" s="430">
        <f t="shared" si="2"/>
        <v>0.84199654207159413</v>
      </c>
      <c r="O22" s="430">
        <f t="shared" si="3"/>
        <v>0.87426182062225188</v>
      </c>
      <c r="P22" s="430">
        <f t="shared" si="4"/>
        <v>0.87834264739028911</v>
      </c>
      <c r="Q22" s="430">
        <f t="shared" si="4"/>
        <v>0.87247916859606367</v>
      </c>
      <c r="R22" s="430">
        <f t="shared" si="4"/>
        <v>0.87939322942895282</v>
      </c>
      <c r="S22" s="430">
        <f t="shared" si="4"/>
        <v>0.87808661176173453</v>
      </c>
      <c r="U22" s="411">
        <f t="shared" si="5"/>
        <v>4.0808267680372268E-3</v>
      </c>
      <c r="V22" s="190">
        <f t="shared" si="6"/>
        <v>3.9969484448953985E-4</v>
      </c>
      <c r="W22" s="190">
        <f t="shared" si="7"/>
        <v>5.8634787942254407E-3</v>
      </c>
      <c r="X22" s="190">
        <f t="shared" si="8"/>
        <v>-1.0505820386637055E-3</v>
      </c>
      <c r="Y22" s="190">
        <f t="shared" si="9"/>
        <v>2.5603562855458506E-4</v>
      </c>
      <c r="Z22" s="190">
        <f t="shared" si="10"/>
        <v>5.4686272286058601E-3</v>
      </c>
      <c r="AA22" s="412">
        <f t="shared" si="11"/>
        <v>-1.3878004605686334E-3</v>
      </c>
      <c r="AC22" s="457">
        <f t="shared" si="12"/>
        <v>0.46677398826963723</v>
      </c>
      <c r="AD22" s="457">
        <f t="shared" si="13"/>
        <v>4.7492436052541713E-2</v>
      </c>
      <c r="AE22" s="457">
        <f t="shared" si="14"/>
        <v>0.66756166419185836</v>
      </c>
      <c r="AF22" s="457">
        <f t="shared" si="15"/>
        <v>-0.11960958992315469</v>
      </c>
      <c r="AG22" s="457">
        <f t="shared" si="16"/>
        <v>2.9149857326786086E-2</v>
      </c>
      <c r="AH22" s="457">
        <f t="shared" si="17"/>
        <v>0.62260750344459714</v>
      </c>
      <c r="AI22" s="457">
        <f t="shared" si="18"/>
        <v>-0.15800217201020961</v>
      </c>
      <c r="AJ22" s="190"/>
      <c r="AK22" s="190">
        <f t="shared" si="0"/>
        <v>0.62459436764803145</v>
      </c>
    </row>
    <row r="23" spans="1:37" x14ac:dyDescent="0.2">
      <c r="A23" s="361" t="s">
        <v>187</v>
      </c>
      <c r="B23" s="360" t="s">
        <v>335</v>
      </c>
      <c r="C23" s="95"/>
      <c r="D23" s="368">
        <v>1209769.1492026444</v>
      </c>
      <c r="E23" s="368">
        <v>1264948.8317128334</v>
      </c>
      <c r="F23" s="95"/>
      <c r="G23" s="368">
        <v>1205709.3333333333</v>
      </c>
      <c r="H23" s="368">
        <v>1256522.1582850737</v>
      </c>
      <c r="I23" s="368">
        <v>1254003.1059067619</v>
      </c>
      <c r="J23" s="368">
        <v>1259614.3713178381</v>
      </c>
      <c r="K23" s="368">
        <v>1256305.2915738879</v>
      </c>
      <c r="L23" s="95"/>
      <c r="M23" s="448">
        <f t="shared" si="1"/>
        <v>1.8947250642713458</v>
      </c>
      <c r="N23" s="448">
        <f t="shared" si="2"/>
        <v>1.8932076305747134</v>
      </c>
      <c r="O23" s="448">
        <f t="shared" si="3"/>
        <v>1.9811467816374211</v>
      </c>
      <c r="P23" s="448">
        <f t="shared" si="4"/>
        <v>1.9729940478065828</v>
      </c>
      <c r="Q23" s="448">
        <f t="shared" si="4"/>
        <v>1.9690386258382937</v>
      </c>
      <c r="R23" s="448">
        <f t="shared" si="4"/>
        <v>1.9778494479823514</v>
      </c>
      <c r="S23" s="448">
        <f t="shared" si="4"/>
        <v>1.9726535231866897</v>
      </c>
      <c r="T23" s="95"/>
      <c r="U23" s="413">
        <f t="shared" si="5"/>
        <v>-8.1527338308382546E-3</v>
      </c>
      <c r="V23" s="414">
        <f t="shared" si="6"/>
        <v>-1.5174336966323754E-3</v>
      </c>
      <c r="W23" s="414">
        <f t="shared" si="7"/>
        <v>3.9554219682891301E-3</v>
      </c>
      <c r="X23" s="414">
        <f t="shared" si="8"/>
        <v>-4.8554001757685761E-3</v>
      </c>
      <c r="Y23" s="414">
        <f t="shared" si="9"/>
        <v>3.4052461989309002E-4</v>
      </c>
      <c r="Z23" s="414">
        <f t="shared" si="10"/>
        <v>-2.0768872842187314E-3</v>
      </c>
      <c r="AA23" s="415">
        <f t="shared" si="11"/>
        <v>-6.0758465466195233E-3</v>
      </c>
      <c r="AB23" s="95"/>
      <c r="AC23" s="458">
        <f t="shared" si="12"/>
        <v>-0.41151589101843356</v>
      </c>
      <c r="AD23" s="458">
        <f t="shared" si="13"/>
        <v>-8.0087276262212459E-2</v>
      </c>
      <c r="AE23" s="458">
        <f t="shared" si="14"/>
        <v>0.20047815008293876</v>
      </c>
      <c r="AF23" s="458">
        <f t="shared" si="15"/>
        <v>-0.24609299663962098</v>
      </c>
      <c r="AG23" s="458">
        <f t="shared" si="16"/>
        <v>1.7259282676075891E-2</v>
      </c>
      <c r="AH23" s="458">
        <f t="shared" si="17"/>
        <v>-0.10526576532390702</v>
      </c>
      <c r="AI23" s="458">
        <f t="shared" si="18"/>
        <v>-0.30795057660585262</v>
      </c>
      <c r="AJ23" s="414"/>
      <c r="AK23" s="414">
        <f t="shared" si="0"/>
        <v>-0.10844284014281878</v>
      </c>
    </row>
    <row r="24" spans="1:37" x14ac:dyDescent="0.2">
      <c r="A24" s="2" t="s">
        <v>148</v>
      </c>
      <c r="B24" s="251" t="s">
        <v>367</v>
      </c>
      <c r="D24" s="367">
        <v>3529683.4809427056</v>
      </c>
      <c r="E24" s="367">
        <v>3210214.28265284</v>
      </c>
      <c r="G24" s="367">
        <v>3527501.5000000014</v>
      </c>
      <c r="H24" s="367">
        <v>3201144.5229648119</v>
      </c>
      <c r="I24" s="367">
        <v>3214824.9625918553</v>
      </c>
      <c r="J24" s="367">
        <v>3199336.3618496298</v>
      </c>
      <c r="K24" s="367">
        <v>3202125.0669755111</v>
      </c>
      <c r="M24" s="430">
        <f t="shared" si="1"/>
        <v>5.5281454025295433</v>
      </c>
      <c r="N24" s="430">
        <f t="shared" si="2"/>
        <v>5.5388911506563367</v>
      </c>
      <c r="O24" s="430">
        <f t="shared" si="3"/>
        <v>5.0277968048971413</v>
      </c>
      <c r="P24" s="430">
        <f t="shared" si="4"/>
        <v>5.0264446578468611</v>
      </c>
      <c r="Q24" s="430">
        <f t="shared" si="4"/>
        <v>5.0479257163204911</v>
      </c>
      <c r="R24" s="430">
        <f t="shared" si="4"/>
        <v>5.0236054790116889</v>
      </c>
      <c r="S24" s="430">
        <f t="shared" si="4"/>
        <v>5.027984310358331</v>
      </c>
      <c r="U24" s="411">
        <f t="shared" si="5"/>
        <v>-1.3521470502801947E-3</v>
      </c>
      <c r="V24" s="190">
        <f t="shared" si="6"/>
        <v>1.0745748126793409E-2</v>
      </c>
      <c r="W24" s="190">
        <f t="shared" si="7"/>
        <v>-2.1481058473630021E-2</v>
      </c>
      <c r="X24" s="190">
        <f t="shared" si="8"/>
        <v>2.8391788351722624E-3</v>
      </c>
      <c r="Y24" s="190">
        <f t="shared" si="9"/>
        <v>-1.5396525114699244E-3</v>
      </c>
      <c r="Z24" s="190">
        <f t="shared" si="10"/>
        <v>-9.4357840231342749E-3</v>
      </c>
      <c r="AA24" s="412">
        <f t="shared" si="11"/>
        <v>8.0836369728540802E-3</v>
      </c>
      <c r="AC24" s="457">
        <f t="shared" si="12"/>
        <v>-2.6893430716276867E-2</v>
      </c>
      <c r="AD24" s="457">
        <f t="shared" si="13"/>
        <v>0.1943825160943925</v>
      </c>
      <c r="AE24" s="457">
        <f t="shared" si="14"/>
        <v>-0.4273608869859058</v>
      </c>
      <c r="AF24" s="457">
        <f t="shared" si="15"/>
        <v>5.6484832290751991E-2</v>
      </c>
      <c r="AG24" s="457">
        <f t="shared" si="16"/>
        <v>-3.0631044729923541E-2</v>
      </c>
      <c r="AH24" s="457">
        <f t="shared" si="17"/>
        <v>-0.1877228272752178</v>
      </c>
      <c r="AI24" s="457">
        <f t="shared" si="18"/>
        <v>0.16082216204717559</v>
      </c>
      <c r="AJ24" s="190"/>
      <c r="AK24" s="190">
        <f t="shared" si="0"/>
        <v>-0.20712458333068484</v>
      </c>
    </row>
    <row r="25" spans="1:37" x14ac:dyDescent="0.2">
      <c r="A25" s="2" t="s">
        <v>171</v>
      </c>
      <c r="B25" s="251" t="s">
        <v>337</v>
      </c>
      <c r="D25" s="367">
        <v>2009856.6706989403</v>
      </c>
      <c r="E25" s="367">
        <v>1988134.5416389599</v>
      </c>
      <c r="G25" s="367">
        <v>2007688.3333333328</v>
      </c>
      <c r="H25" s="367">
        <v>1993154.5588184164</v>
      </c>
      <c r="I25" s="367">
        <v>1989018.0026479941</v>
      </c>
      <c r="J25" s="367">
        <v>1991302.8865117461</v>
      </c>
      <c r="K25" s="367">
        <v>1992963.1641952039</v>
      </c>
      <c r="M25" s="430">
        <f t="shared" si="1"/>
        <v>3.1478119706360248</v>
      </c>
      <c r="N25" s="430">
        <f t="shared" si="2"/>
        <v>3.1524769423275831</v>
      </c>
      <c r="O25" s="430">
        <f t="shared" si="3"/>
        <v>3.1137910482092854</v>
      </c>
      <c r="P25" s="430">
        <f t="shared" si="4"/>
        <v>3.1296559754062918</v>
      </c>
      <c r="Q25" s="430">
        <f t="shared" si="4"/>
        <v>3.1231607451798702</v>
      </c>
      <c r="R25" s="430">
        <f t="shared" si="4"/>
        <v>3.1267484751959222</v>
      </c>
      <c r="S25" s="430">
        <f t="shared" si="4"/>
        <v>3.1293554471188352</v>
      </c>
      <c r="U25" s="411">
        <f t="shared" si="5"/>
        <v>1.5864927197006384E-2</v>
      </c>
      <c r="V25" s="190">
        <f t="shared" si="6"/>
        <v>4.6649716915583284E-3</v>
      </c>
      <c r="W25" s="190">
        <f t="shared" si="7"/>
        <v>6.4952302264216222E-3</v>
      </c>
      <c r="X25" s="190">
        <f t="shared" si="8"/>
        <v>2.9075002103695624E-3</v>
      </c>
      <c r="Y25" s="190">
        <f t="shared" si="9"/>
        <v>3.0052828745663618E-4</v>
      </c>
      <c r="Z25" s="190">
        <f t="shared" si="10"/>
        <v>1.4368230415806149E-2</v>
      </c>
      <c r="AA25" s="412">
        <f t="shared" si="11"/>
        <v>1.4966967812002352E-3</v>
      </c>
      <c r="AC25" s="457">
        <f t="shared" si="12"/>
        <v>0.50950519644310011</v>
      </c>
      <c r="AD25" s="457">
        <f t="shared" si="13"/>
        <v>0.14819727909655789</v>
      </c>
      <c r="AE25" s="457">
        <f t="shared" si="14"/>
        <v>0.20753815363295358</v>
      </c>
      <c r="AF25" s="457">
        <f t="shared" si="15"/>
        <v>9.290159152371727E-2</v>
      </c>
      <c r="AG25" s="457">
        <f t="shared" si="16"/>
        <v>9.6025981711175649E-3</v>
      </c>
      <c r="AH25" s="457">
        <f t="shared" si="17"/>
        <v>0.45909935560699661</v>
      </c>
      <c r="AI25" s="457">
        <f t="shared" si="18"/>
        <v>4.7823044863770821E-2</v>
      </c>
      <c r="AJ25" s="190"/>
      <c r="AK25" s="190">
        <f t="shared" si="0"/>
        <v>0.45823962242434629</v>
      </c>
    </row>
    <row r="26" spans="1:37" x14ac:dyDescent="0.2">
      <c r="A26" s="2" t="s">
        <v>193</v>
      </c>
      <c r="B26" s="360" t="s">
        <v>338</v>
      </c>
      <c r="C26" s="95"/>
      <c r="D26" s="368">
        <v>1807303.030169728</v>
      </c>
      <c r="E26" s="368">
        <v>1870759.2766689151</v>
      </c>
      <c r="F26" s="95"/>
      <c r="G26" s="368">
        <v>1798322.833333333</v>
      </c>
      <c r="H26" s="368">
        <v>1882571.4010142528</v>
      </c>
      <c r="I26" s="368">
        <v>1860342.9352026952</v>
      </c>
      <c r="J26" s="368">
        <v>1882075.5943842316</v>
      </c>
      <c r="K26" s="368">
        <v>1882024.0670210498</v>
      </c>
      <c r="L26" s="95"/>
      <c r="M26" s="448">
        <f t="shared" si="1"/>
        <v>2.8305750334707334</v>
      </c>
      <c r="N26" s="448">
        <f t="shared" si="2"/>
        <v>2.8237307418786992</v>
      </c>
      <c r="O26" s="448">
        <f t="shared" si="3"/>
        <v>2.9299594001541061</v>
      </c>
      <c r="P26" s="448">
        <f t="shared" si="4"/>
        <v>2.9560180409722125</v>
      </c>
      <c r="Q26" s="448">
        <f t="shared" si="4"/>
        <v>2.9211148516819163</v>
      </c>
      <c r="R26" s="448">
        <f t="shared" si="4"/>
        <v>2.9552395242358038</v>
      </c>
      <c r="S26" s="448">
        <f t="shared" si="4"/>
        <v>2.9551586158489616</v>
      </c>
      <c r="T26" s="95"/>
      <c r="U26" s="413">
        <f t="shared" si="5"/>
        <v>2.6058640818106493E-2</v>
      </c>
      <c r="V26" s="414">
        <f t="shared" si="6"/>
        <v>-6.8442915920341463E-3</v>
      </c>
      <c r="W26" s="414">
        <f t="shared" si="7"/>
        <v>3.4903189290296233E-2</v>
      </c>
      <c r="X26" s="414">
        <f t="shared" si="8"/>
        <v>7.7851673640871866E-4</v>
      </c>
      <c r="Y26" s="414">
        <f t="shared" si="9"/>
        <v>8.5942512325098974E-4</v>
      </c>
      <c r="Z26" s="414">
        <f t="shared" si="10"/>
        <v>2.9696839557921795E-2</v>
      </c>
      <c r="AA26" s="415">
        <f t="shared" si="11"/>
        <v>-3.6381987398153015E-3</v>
      </c>
      <c r="AB26" s="95"/>
      <c r="AC26" s="458">
        <f t="shared" si="12"/>
        <v>0.889385730626025</v>
      </c>
      <c r="AD26" s="458">
        <f t="shared" si="13"/>
        <v>-0.24179862787957826</v>
      </c>
      <c r="AE26" s="458">
        <f t="shared" si="14"/>
        <v>1.1807502121609796</v>
      </c>
      <c r="AF26" s="458">
        <f t="shared" si="15"/>
        <v>2.6336670670408704E-2</v>
      </c>
      <c r="AG26" s="458">
        <f t="shared" si="16"/>
        <v>2.9073744183520992E-2</v>
      </c>
      <c r="AH26" s="458">
        <f t="shared" si="17"/>
        <v>1.0046230823460984</v>
      </c>
      <c r="AI26" s="458">
        <f t="shared" si="18"/>
        <v>-0.12307769064287323</v>
      </c>
      <c r="AJ26" s="414"/>
      <c r="AK26" s="414">
        <f t="shared" si="0"/>
        <v>0.99436199913533108</v>
      </c>
    </row>
    <row r="27" spans="1:37" x14ac:dyDescent="0.2">
      <c r="A27" s="276" t="s">
        <v>195</v>
      </c>
      <c r="B27" s="251" t="s">
        <v>339</v>
      </c>
      <c r="D27" s="367">
        <v>2472581.1623173268</v>
      </c>
      <c r="E27" s="367">
        <v>2338049.872323696</v>
      </c>
      <c r="G27" s="367">
        <v>2468017.4999999995</v>
      </c>
      <c r="H27" s="367">
        <v>2310550.272612446</v>
      </c>
      <c r="I27" s="367">
        <v>2339806.6926253885</v>
      </c>
      <c r="J27" s="367">
        <v>2311003.6126836496</v>
      </c>
      <c r="K27" s="367">
        <v>2314563.68140786</v>
      </c>
      <c r="M27" s="430">
        <f t="shared" si="1"/>
        <v>3.8725251877811528</v>
      </c>
      <c r="N27" s="430">
        <f t="shared" si="2"/>
        <v>3.875286882348588</v>
      </c>
      <c r="O27" s="430">
        <f t="shared" si="3"/>
        <v>3.6618239914019122</v>
      </c>
      <c r="P27" s="430">
        <f t="shared" si="4"/>
        <v>3.6280314716009778</v>
      </c>
      <c r="Q27" s="430">
        <f t="shared" si="4"/>
        <v>3.6739699711053926</v>
      </c>
      <c r="R27" s="430">
        <f t="shared" si="4"/>
        <v>3.6287433072468684</v>
      </c>
      <c r="S27" s="430">
        <f t="shared" si="4"/>
        <v>3.6343333355295644</v>
      </c>
      <c r="U27" s="411">
        <f t="shared" si="5"/>
        <v>-3.379251980093434E-2</v>
      </c>
      <c r="V27" s="190">
        <f t="shared" si="6"/>
        <v>2.7616945674351356E-3</v>
      </c>
      <c r="W27" s="190">
        <f t="shared" si="7"/>
        <v>-4.5938499504414754E-2</v>
      </c>
      <c r="X27" s="190">
        <f t="shared" si="8"/>
        <v>-7.1183564589061277E-4</v>
      </c>
      <c r="Y27" s="190">
        <f t="shared" si="9"/>
        <v>-6.3018639285865596E-3</v>
      </c>
      <c r="Z27" s="190">
        <f t="shared" si="10"/>
        <v>-5.019050451145679E-2</v>
      </c>
      <c r="AA27" s="412">
        <f t="shared" si="11"/>
        <v>1.6397984710522451E-2</v>
      </c>
      <c r="AC27" s="457">
        <f t="shared" si="12"/>
        <v>-0.92283298925017498</v>
      </c>
      <c r="AD27" s="457">
        <f t="shared" si="13"/>
        <v>7.1315083402143306E-2</v>
      </c>
      <c r="AE27" s="457">
        <f t="shared" si="14"/>
        <v>-1.2662100608554814</v>
      </c>
      <c r="AF27" s="457">
        <f t="shared" si="15"/>
        <v>-1.9620437459339179E-2</v>
      </c>
      <c r="AG27" s="457">
        <f t="shared" si="16"/>
        <v>-0.1736992630277728</v>
      </c>
      <c r="AH27" s="457">
        <f t="shared" si="17"/>
        <v>-1.3834087411956413</v>
      </c>
      <c r="AI27" s="457">
        <f t="shared" si="18"/>
        <v>0.45198022230182988</v>
      </c>
      <c r="AJ27" s="190"/>
      <c r="AK27" s="190">
        <f t="shared" si="0"/>
        <v>-1.3882146779404501</v>
      </c>
    </row>
    <row r="28" spans="1:37" x14ac:dyDescent="0.2">
      <c r="A28" s="276" t="s">
        <v>199</v>
      </c>
      <c r="B28" s="251" t="s">
        <v>340</v>
      </c>
      <c r="D28" s="367">
        <v>2126421.1475764378</v>
      </c>
      <c r="E28" s="367">
        <v>2072909.4994503739</v>
      </c>
      <c r="G28" s="367">
        <v>2121774.4166666665</v>
      </c>
      <c r="H28" s="367">
        <v>2058588.2889114195</v>
      </c>
      <c r="I28" s="367">
        <v>2076749.308416446</v>
      </c>
      <c r="J28" s="367">
        <v>2058800.9942605377</v>
      </c>
      <c r="K28" s="367">
        <v>2058658.4947746149</v>
      </c>
      <c r="M28" s="430">
        <f t="shared" si="1"/>
        <v>3.3303737726864728</v>
      </c>
      <c r="N28" s="430">
        <f t="shared" si="2"/>
        <v>3.3316151786651274</v>
      </c>
      <c r="O28" s="430">
        <f t="shared" si="3"/>
        <v>3.2465645095706535</v>
      </c>
      <c r="P28" s="430">
        <f t="shared" si="4"/>
        <v>3.2324001722738389</v>
      </c>
      <c r="Q28" s="430">
        <f t="shared" si="4"/>
        <v>3.2609166478085165</v>
      </c>
      <c r="R28" s="430">
        <f t="shared" si="4"/>
        <v>3.2327341627132284</v>
      </c>
      <c r="S28" s="430">
        <f t="shared" si="4"/>
        <v>3.2325104096853261</v>
      </c>
      <c r="U28" s="411">
        <f t="shared" si="5"/>
        <v>-1.4164337296814544E-2</v>
      </c>
      <c r="V28" s="190">
        <f t="shared" si="6"/>
        <v>1.2414059786545195E-3</v>
      </c>
      <c r="W28" s="190">
        <f t="shared" si="7"/>
        <v>-2.8516475534677621E-2</v>
      </c>
      <c r="X28" s="190">
        <f t="shared" si="8"/>
        <v>-3.3399043938953099E-4</v>
      </c>
      <c r="Y28" s="190">
        <f t="shared" si="9"/>
        <v>-1.1023741148719068E-4</v>
      </c>
      <c r="Z28" s="190">
        <f t="shared" si="10"/>
        <v>-2.7719297406899823E-2</v>
      </c>
      <c r="AA28" s="412">
        <f t="shared" si="11"/>
        <v>1.3554960110085279E-2</v>
      </c>
      <c r="AC28" s="457">
        <f t="shared" si="12"/>
        <v>-0.4362869505614021</v>
      </c>
      <c r="AD28" s="457">
        <f t="shared" si="13"/>
        <v>3.7275274890635757E-2</v>
      </c>
      <c r="AE28" s="457">
        <f t="shared" si="14"/>
        <v>-0.88220746240765235</v>
      </c>
      <c r="AF28" s="457">
        <f t="shared" si="15"/>
        <v>-1.0332583269063023E-2</v>
      </c>
      <c r="AG28" s="457">
        <f t="shared" si="16"/>
        <v>-3.410388739388166E-3</v>
      </c>
      <c r="AH28" s="457">
        <f t="shared" si="17"/>
        <v>-0.85754535111909203</v>
      </c>
      <c r="AI28" s="457">
        <f t="shared" si="18"/>
        <v>0.41934659657408729</v>
      </c>
      <c r="AJ28" s="190"/>
      <c r="AK28" s="190">
        <f t="shared" si="0"/>
        <v>-0.8586751595254678</v>
      </c>
    </row>
    <row r="29" spans="1:37" x14ac:dyDescent="0.2">
      <c r="A29" s="361" t="s">
        <v>201</v>
      </c>
      <c r="B29" s="360" t="s">
        <v>341</v>
      </c>
      <c r="C29" s="95"/>
      <c r="D29" s="368">
        <v>1781384.1753392068</v>
      </c>
      <c r="E29" s="368">
        <v>1585785.0734151064</v>
      </c>
      <c r="F29" s="95"/>
      <c r="G29" s="368">
        <v>1774290.2499999998</v>
      </c>
      <c r="H29" s="368">
        <v>1571396.6466280906</v>
      </c>
      <c r="I29" s="368">
        <v>1586832.5022447833</v>
      </c>
      <c r="J29" s="368">
        <v>1572153.4712876438</v>
      </c>
      <c r="K29" s="368">
        <v>1570898.2593640566</v>
      </c>
      <c r="L29" s="95"/>
      <c r="M29" s="448">
        <f t="shared" si="1"/>
        <v>2.7899812524861822</v>
      </c>
      <c r="N29" s="448">
        <f t="shared" si="2"/>
        <v>2.7859947230131055</v>
      </c>
      <c r="O29" s="448">
        <f t="shared" si="3"/>
        <v>2.4836364252860283</v>
      </c>
      <c r="P29" s="448">
        <f t="shared" si="4"/>
        <v>2.4674107098691151</v>
      </c>
      <c r="Q29" s="448">
        <f t="shared" si="4"/>
        <v>2.491648126657771</v>
      </c>
      <c r="R29" s="448">
        <f t="shared" si="4"/>
        <v>2.4685990777293134</v>
      </c>
      <c r="S29" s="448">
        <f t="shared" si="4"/>
        <v>2.4666281410151099</v>
      </c>
      <c r="T29" s="95"/>
      <c r="U29" s="413">
        <f t="shared" si="5"/>
        <v>-1.62257154169132E-2</v>
      </c>
      <c r="V29" s="414">
        <f t="shared" si="6"/>
        <v>-3.9865294730767609E-3</v>
      </c>
      <c r="W29" s="414">
        <f t="shared" si="7"/>
        <v>-2.4237416788655874E-2</v>
      </c>
      <c r="X29" s="414">
        <f t="shared" si="8"/>
        <v>-1.1883678601982695E-3</v>
      </c>
      <c r="Y29" s="414">
        <f t="shared" si="9"/>
        <v>7.8256885400529441E-4</v>
      </c>
      <c r="Z29" s="414">
        <f t="shared" si="10"/>
        <v>-2.862974526792561E-2</v>
      </c>
      <c r="AA29" s="415">
        <f t="shared" si="11"/>
        <v>1.240402985101241E-2</v>
      </c>
      <c r="AB29" s="95"/>
      <c r="AC29" s="458">
        <f t="shared" si="12"/>
        <v>-0.6533047772902012</v>
      </c>
      <c r="AD29" s="458">
        <f t="shared" si="13"/>
        <v>-0.14288732117910546</v>
      </c>
      <c r="AE29" s="458">
        <f t="shared" si="14"/>
        <v>-0.9823016772891271</v>
      </c>
      <c r="AF29" s="458">
        <f t="shared" si="15"/>
        <v>-4.8162547704160161E-2</v>
      </c>
      <c r="AG29" s="458">
        <f t="shared" si="16"/>
        <v>3.1716197505149278E-2</v>
      </c>
      <c r="AH29" s="458">
        <f t="shared" si="17"/>
        <v>-1.1603153521792198</v>
      </c>
      <c r="AI29" s="458">
        <f t="shared" si="18"/>
        <v>0.50271443669264071</v>
      </c>
      <c r="AJ29" s="414"/>
      <c r="AK29" s="414">
        <f t="shared" si="0"/>
        <v>-1.1416353486672435</v>
      </c>
    </row>
    <row r="30" spans="1:37" x14ac:dyDescent="0.2">
      <c r="A30" s="2" t="s">
        <v>203</v>
      </c>
      <c r="B30" s="251" t="s">
        <v>368</v>
      </c>
      <c r="D30" s="367">
        <v>4737954.4995171046</v>
      </c>
      <c r="E30" s="367">
        <v>4390591.1345101614</v>
      </c>
      <c r="G30" s="367">
        <v>4737455.75</v>
      </c>
      <c r="H30" s="367">
        <v>4372339.7734475471</v>
      </c>
      <c r="I30" s="367">
        <v>4407538.6856516236</v>
      </c>
      <c r="J30" s="367">
        <v>4379211.2427429948</v>
      </c>
      <c r="K30" s="367">
        <v>4371354.4621228036</v>
      </c>
      <c r="M30" s="430">
        <f>(D30/D$4)*100</f>
        <v>7.4205241136534648</v>
      </c>
      <c r="N30" s="430">
        <f>(G30/G$4)*100</f>
        <v>7.4387641593634948</v>
      </c>
      <c r="O30" s="430">
        <f>(E30/E$4)*100</f>
        <v>6.8764880266677046</v>
      </c>
      <c r="P30" s="430">
        <f t="shared" si="4"/>
        <v>6.8654581943654289</v>
      </c>
      <c r="Q30" s="430">
        <f t="shared" si="4"/>
        <v>6.9207276090828662</v>
      </c>
      <c r="R30" s="430">
        <f t="shared" si="4"/>
        <v>6.8762477916122524</v>
      </c>
      <c r="S30" s="430">
        <f t="shared" si="4"/>
        <v>6.8639110562062342</v>
      </c>
      <c r="U30" s="411">
        <f>P30-O30</f>
        <v>-1.1029832302275722E-2</v>
      </c>
      <c r="V30" s="190">
        <f>N30-M30</f>
        <v>1.8240045710030017E-2</v>
      </c>
      <c r="W30" s="190">
        <f>P30-Q30</f>
        <v>-5.5269414717437293E-2</v>
      </c>
      <c r="X30" s="190">
        <f>P30-R30</f>
        <v>-1.078959724682349E-2</v>
      </c>
      <c r="Y30" s="190">
        <f>P30-S30</f>
        <v>1.5471381591947164E-3</v>
      </c>
      <c r="Z30" s="190">
        <f>SUM(V30:Y30)</f>
        <v>-4.6271828095036049E-2</v>
      </c>
      <c r="AA30" s="412">
        <f>U30-Z30</f>
        <v>3.5241995792760328E-2</v>
      </c>
      <c r="AC30" s="457">
        <f t="shared" si="12"/>
        <v>-0.16039920755334605</v>
      </c>
      <c r="AD30" s="457">
        <f t="shared" si="13"/>
        <v>0.2458053559379865</v>
      </c>
      <c r="AE30" s="457">
        <f t="shared" si="14"/>
        <v>-0.80503606828161334</v>
      </c>
      <c r="AF30" s="457">
        <f t="shared" si="15"/>
        <v>-0.15715771535363296</v>
      </c>
      <c r="AG30" s="457">
        <f t="shared" si="16"/>
        <v>2.2535104218746431E-2</v>
      </c>
      <c r="AH30" s="457">
        <f t="shared" si="17"/>
        <v>-0.67398018872231924</v>
      </c>
      <c r="AI30" s="457">
        <f t="shared" si="18"/>
        <v>0.51332328877457722</v>
      </c>
      <c r="AJ30" s="190"/>
      <c r="AK30" s="190">
        <f t="shared" si="0"/>
        <v>-0.69385332347851347</v>
      </c>
    </row>
    <row r="31" spans="1:37" x14ac:dyDescent="0.2">
      <c r="A31" s="2" t="s">
        <v>181</v>
      </c>
      <c r="B31" s="251" t="s">
        <v>343</v>
      </c>
      <c r="D31" s="367">
        <v>2175829.0118643199</v>
      </c>
      <c r="E31" s="367">
        <v>2133475.8687546859</v>
      </c>
      <c r="G31" s="367">
        <v>2164863.1666666665</v>
      </c>
      <c r="H31" s="367">
        <v>2134267.9126756014</v>
      </c>
      <c r="I31" s="367">
        <v>2128048.2479646457</v>
      </c>
      <c r="J31" s="367">
        <v>2133764.82222063</v>
      </c>
      <c r="K31" s="367">
        <v>2134138.7873519859</v>
      </c>
      <c r="M31" s="430">
        <f>(D31/D$4)*100</f>
        <v>3.4077557417175628</v>
      </c>
      <c r="N31" s="430">
        <f>(G31/G$4)*100</f>
        <v>3.3992732352436557</v>
      </c>
      <c r="O31" s="430">
        <f>(E31/E$4)*100</f>
        <v>3.3414227873242477</v>
      </c>
      <c r="P31" s="430">
        <f t="shared" si="4"/>
        <v>3.3512324954783588</v>
      </c>
      <c r="Q31" s="430">
        <f t="shared" si="4"/>
        <v>3.3414663633229043</v>
      </c>
      <c r="R31" s="430">
        <f t="shared" si="4"/>
        <v>3.3504425416628845</v>
      </c>
      <c r="S31" s="430">
        <f t="shared" si="4"/>
        <v>3.3510297425915638</v>
      </c>
      <c r="U31" s="411">
        <f>P31-O31</f>
        <v>9.8097081541110853E-3</v>
      </c>
      <c r="V31" s="190">
        <f>N31-M31</f>
        <v>-8.4825064739071365E-3</v>
      </c>
      <c r="W31" s="190">
        <f>P31-Q31</f>
        <v>9.7661321554545211E-3</v>
      </c>
      <c r="X31" s="190">
        <f>P31-R31</f>
        <v>7.899538154743091E-4</v>
      </c>
      <c r="Y31" s="190">
        <f>P31-S31</f>
        <v>2.0275288679494352E-4</v>
      </c>
      <c r="Z31" s="190">
        <f>SUM(V31:Y31)</f>
        <v>2.2763323838166372E-3</v>
      </c>
      <c r="AA31" s="412">
        <f>U31-Z31</f>
        <v>7.5333757702944482E-3</v>
      </c>
      <c r="AC31" s="457">
        <f t="shared" si="12"/>
        <v>0.29357877702050766</v>
      </c>
      <c r="AD31" s="457">
        <f t="shared" si="13"/>
        <v>-0.24891767828499994</v>
      </c>
      <c r="AE31" s="457">
        <f t="shared" si="14"/>
        <v>0.29141911725406838</v>
      </c>
      <c r="AF31" s="457">
        <f t="shared" si="15"/>
        <v>2.3572038542242359E-2</v>
      </c>
      <c r="AG31" s="457">
        <f t="shared" si="16"/>
        <v>6.0500990924535168E-3</v>
      </c>
      <c r="AH31" s="457">
        <f t="shared" si="17"/>
        <v>6.7925230102297354E-2</v>
      </c>
      <c r="AI31" s="457">
        <f t="shared" si="18"/>
        <v>0.22479418483972194</v>
      </c>
      <c r="AJ31" s="190"/>
      <c r="AK31" s="190">
        <f t="shared" si="0"/>
        <v>7.2123576603764311E-2</v>
      </c>
    </row>
    <row r="32" spans="1:37" x14ac:dyDescent="0.2">
      <c r="A32" s="276" t="s">
        <v>189</v>
      </c>
      <c r="B32" s="251" t="s">
        <v>344</v>
      </c>
      <c r="D32" s="367">
        <v>2036786.3445367841</v>
      </c>
      <c r="E32" s="367">
        <v>2016131.7061943018</v>
      </c>
      <c r="G32" s="367">
        <v>2034995.2499999998</v>
      </c>
      <c r="H32" s="367">
        <v>2025719.7308309821</v>
      </c>
      <c r="I32" s="367">
        <v>2018818.6093537211</v>
      </c>
      <c r="J32" s="367">
        <v>2025351.7871091135</v>
      </c>
      <c r="K32" s="367">
        <v>2026390.0694381909</v>
      </c>
      <c r="M32" s="430">
        <f>(D32/D$4)*100</f>
        <v>3.1899888835014627</v>
      </c>
      <c r="N32" s="430">
        <f>(G32/G$4)*100</f>
        <v>3.195354327093177</v>
      </c>
      <c r="O32" s="430">
        <f>(E32/E$4)*100</f>
        <v>3.1576398514677408</v>
      </c>
      <c r="P32" s="430">
        <f t="shared" si="4"/>
        <v>3.1807898850814547</v>
      </c>
      <c r="Q32" s="430">
        <f t="shared" si="4"/>
        <v>3.1699537279090175</v>
      </c>
      <c r="R32" s="430">
        <f t="shared" si="4"/>
        <v>3.1802121389841123</v>
      </c>
      <c r="S32" s="430">
        <f t="shared" si="4"/>
        <v>3.1818424523388775</v>
      </c>
      <c r="U32" s="411">
        <f>P32-O32</f>
        <v>2.3150033613713816E-2</v>
      </c>
      <c r="V32" s="190">
        <f>N32-M32</f>
        <v>5.365443591714314E-3</v>
      </c>
      <c r="W32" s="190">
        <f>P32-Q32</f>
        <v>1.0836157172437133E-2</v>
      </c>
      <c r="X32" s="190">
        <f>P32-R32</f>
        <v>5.7774609734240201E-4</v>
      </c>
      <c r="Y32" s="190">
        <f>P32-S32</f>
        <v>-1.0525672574228651E-3</v>
      </c>
      <c r="Z32" s="190">
        <f>SUM(V32:Y32)</f>
        <v>1.5726779604070984E-2</v>
      </c>
      <c r="AA32" s="412">
        <f>U32-Z32</f>
        <v>7.4232540096428323E-3</v>
      </c>
      <c r="AC32" s="457">
        <f t="shared" si="12"/>
        <v>0.73314357249935169</v>
      </c>
      <c r="AD32" s="457">
        <f t="shared" si="13"/>
        <v>0.16819631000798294</v>
      </c>
      <c r="AE32" s="457">
        <f t="shared" si="14"/>
        <v>0.34067503871478255</v>
      </c>
      <c r="AF32" s="457">
        <f t="shared" si="15"/>
        <v>1.8163604583004606E-2</v>
      </c>
      <c r="AG32" s="457">
        <f t="shared" si="16"/>
        <v>-3.3091379671433739E-2</v>
      </c>
      <c r="AH32" s="457">
        <f t="shared" si="17"/>
        <v>0.49443000551003846</v>
      </c>
      <c r="AI32" s="457">
        <f t="shared" si="18"/>
        <v>0.23337769163752028</v>
      </c>
      <c r="AJ32" s="190"/>
      <c r="AK32" s="190">
        <f t="shared" si="0"/>
        <v>0.49394357363433639</v>
      </c>
    </row>
    <row r="33" spans="1:37" x14ac:dyDescent="0.2">
      <c r="A33" s="2" t="s">
        <v>207</v>
      </c>
      <c r="B33" s="360" t="s">
        <v>345</v>
      </c>
      <c r="C33" s="95"/>
      <c r="D33" s="368">
        <v>3175476.7766525699</v>
      </c>
      <c r="E33" s="368">
        <v>3057959.8989154361</v>
      </c>
      <c r="F33" s="95"/>
      <c r="G33" s="368">
        <v>3160790.083333334</v>
      </c>
      <c r="H33" s="368">
        <v>3048841.1682086373</v>
      </c>
      <c r="I33" s="368">
        <v>3036891.9932986214</v>
      </c>
      <c r="J33" s="368">
        <v>3048228.984867638</v>
      </c>
      <c r="K33" s="368">
        <v>3047900.0320881498</v>
      </c>
      <c r="L33" s="95"/>
      <c r="M33" s="448">
        <f>(D33/D$4)*100</f>
        <v>4.9733913645432013</v>
      </c>
      <c r="N33" s="448">
        <f>(G33/G$4)*100</f>
        <v>4.9630800218390556</v>
      </c>
      <c r="O33" s="448">
        <f>(E33/E$4)*100</f>
        <v>4.7893379243722229</v>
      </c>
      <c r="P33" s="448">
        <f t="shared" si="4"/>
        <v>4.7872975720485282</v>
      </c>
      <c r="Q33" s="448">
        <f t="shared" si="4"/>
        <v>4.7685349495048568</v>
      </c>
      <c r="R33" s="448">
        <f t="shared" si="4"/>
        <v>4.7863363203268676</v>
      </c>
      <c r="S33" s="448">
        <f t="shared" si="4"/>
        <v>4.7858197978989399</v>
      </c>
      <c r="T33" s="95"/>
      <c r="U33" s="413">
        <f>P33-O33</f>
        <v>-2.0403523236947052E-3</v>
      </c>
      <c r="V33" s="414">
        <f>N33-M33</f>
        <v>-1.0311342704145687E-2</v>
      </c>
      <c r="W33" s="414">
        <f>P33-Q33</f>
        <v>1.8762622543671448E-2</v>
      </c>
      <c r="X33" s="414">
        <f>P33-R33</f>
        <v>9.6125172166061645E-4</v>
      </c>
      <c r="Y33" s="414">
        <f>P33-S33</f>
        <v>1.4777741495883845E-3</v>
      </c>
      <c r="Z33" s="414">
        <f>SUM(V33:Y33)</f>
        <v>1.0890305710774761E-2</v>
      </c>
      <c r="AA33" s="415">
        <f>U33-Z33</f>
        <v>-1.2930658034469467E-2</v>
      </c>
      <c r="AB33" s="95"/>
      <c r="AC33" s="458">
        <f t="shared" si="12"/>
        <v>-4.2601970374895826E-2</v>
      </c>
      <c r="AD33" s="458">
        <f t="shared" si="13"/>
        <v>-0.20733020887232687</v>
      </c>
      <c r="AE33" s="458">
        <f t="shared" si="14"/>
        <v>0.39192513649496724</v>
      </c>
      <c r="AF33" s="458">
        <f t="shared" si="15"/>
        <v>2.007921394469089E-2</v>
      </c>
      <c r="AG33" s="458">
        <f t="shared" si="16"/>
        <v>3.0868650367936738E-2</v>
      </c>
      <c r="AH33" s="458">
        <f t="shared" si="17"/>
        <v>0.22748336711633951</v>
      </c>
      <c r="AI33" s="458">
        <f t="shared" si="18"/>
        <v>-0.27010349450527932</v>
      </c>
      <c r="AJ33" s="414"/>
      <c r="AK33" s="414">
        <f t="shared" si="0"/>
        <v>0.235542791935268</v>
      </c>
    </row>
    <row r="34" spans="1:37" x14ac:dyDescent="0.2">
      <c r="A34" s="2" t="s">
        <v>211</v>
      </c>
      <c r="B34" s="251" t="s">
        <v>346</v>
      </c>
      <c r="D34" s="367">
        <v>2513964.5101326802</v>
      </c>
      <c r="E34" s="367">
        <v>2216594.7459671907</v>
      </c>
      <c r="G34" s="367">
        <v>2512393.5000000005</v>
      </c>
      <c r="H34" s="367">
        <v>2212230.2387762833</v>
      </c>
      <c r="I34" s="367">
        <v>2223356.4136461457</v>
      </c>
      <c r="J34" s="367">
        <v>2211116.7582126963</v>
      </c>
      <c r="K34" s="367">
        <v>2211802.8058144115</v>
      </c>
      <c r="M34" s="430">
        <f t="shared" si="1"/>
        <v>3.9373392611114979</v>
      </c>
      <c r="N34" s="430">
        <f t="shared" si="2"/>
        <v>3.9449661819042454</v>
      </c>
      <c r="O34" s="430">
        <f t="shared" si="3"/>
        <v>3.4716025163018172</v>
      </c>
      <c r="P34" s="430">
        <f t="shared" si="4"/>
        <v>3.4736491232597082</v>
      </c>
      <c r="Q34" s="430">
        <f t="shared" si="4"/>
        <v>3.4911194692049423</v>
      </c>
      <c r="R34" s="430">
        <f t="shared" si="4"/>
        <v>3.4719007334602772</v>
      </c>
      <c r="S34" s="430">
        <f t="shared" si="4"/>
        <v>3.4729779670178154</v>
      </c>
      <c r="U34" s="411">
        <f t="shared" si="5"/>
        <v>2.0466069578910506E-3</v>
      </c>
      <c r="V34" s="190">
        <f t="shared" si="6"/>
        <v>7.6269207927475158E-3</v>
      </c>
      <c r="W34" s="190">
        <f t="shared" si="7"/>
        <v>-1.7470345945234111E-2</v>
      </c>
      <c r="X34" s="190">
        <f t="shared" si="8"/>
        <v>1.7483897994310382E-3</v>
      </c>
      <c r="Y34" s="190">
        <f t="shared" si="9"/>
        <v>6.7115624189284517E-4</v>
      </c>
      <c r="Z34" s="190">
        <f t="shared" si="10"/>
        <v>-7.4238791111627123E-3</v>
      </c>
      <c r="AA34" s="412">
        <f t="shared" si="11"/>
        <v>9.4704860690537629E-3</v>
      </c>
      <c r="AC34" s="457">
        <f t="shared" si="12"/>
        <v>5.8952802006585509E-2</v>
      </c>
      <c r="AD34" s="457">
        <f t="shared" si="13"/>
        <v>0.19370748332706442</v>
      </c>
      <c r="AE34" s="457">
        <f t="shared" si="14"/>
        <v>-0.50293928158292966</v>
      </c>
      <c r="AF34" s="457">
        <f t="shared" si="15"/>
        <v>5.0332942026980868E-2</v>
      </c>
      <c r="AG34" s="457">
        <f t="shared" si="16"/>
        <v>1.9321359702071036E-2</v>
      </c>
      <c r="AH34" s="457">
        <f t="shared" si="17"/>
        <v>-0.21371989074694073</v>
      </c>
      <c r="AI34" s="457">
        <f t="shared" si="18"/>
        <v>0.27263795890146098</v>
      </c>
      <c r="AJ34" s="190"/>
      <c r="AK34" s="190">
        <f t="shared" si="0"/>
        <v>-0.23957749652681332</v>
      </c>
    </row>
    <row r="35" spans="1:37" x14ac:dyDescent="0.2">
      <c r="A35" s="276" t="s">
        <v>127</v>
      </c>
      <c r="B35" s="251" t="s">
        <v>347</v>
      </c>
      <c r="D35" s="367">
        <v>1014322.0998665597</v>
      </c>
      <c r="E35" s="367">
        <v>953720.71258156456</v>
      </c>
      <c r="G35" s="367">
        <v>1011574.0000000001</v>
      </c>
      <c r="H35" s="367">
        <v>955989.17068451399</v>
      </c>
      <c r="I35" s="367">
        <v>953413.01958436018</v>
      </c>
      <c r="J35" s="367">
        <v>954819.60287049052</v>
      </c>
      <c r="K35" s="367">
        <v>956323.67674140492</v>
      </c>
      <c r="M35" s="430">
        <f t="shared" si="1"/>
        <v>1.588618379901825</v>
      </c>
      <c r="N35" s="430">
        <f t="shared" si="2"/>
        <v>1.5883758736414517</v>
      </c>
      <c r="O35" s="430">
        <f t="shared" si="3"/>
        <v>1.4937052574319911</v>
      </c>
      <c r="P35" s="430">
        <f t="shared" si="4"/>
        <v>1.50109644393567</v>
      </c>
      <c r="Q35" s="430">
        <f t="shared" si="4"/>
        <v>1.4970513654200701</v>
      </c>
      <c r="R35" s="430">
        <f t="shared" si="4"/>
        <v>1.4992599858037075</v>
      </c>
      <c r="S35" s="430">
        <f t="shared" si="4"/>
        <v>1.5016216861328326</v>
      </c>
      <c r="U35" s="411">
        <f t="shared" si="5"/>
        <v>7.3911865036788704E-3</v>
      </c>
      <c r="V35" s="190">
        <f t="shared" si="6"/>
        <v>-2.4250626037325418E-4</v>
      </c>
      <c r="W35" s="190">
        <f t="shared" si="7"/>
        <v>4.0450785155998759E-3</v>
      </c>
      <c r="X35" s="190">
        <f t="shared" si="8"/>
        <v>1.8364581319625373E-3</v>
      </c>
      <c r="Y35" s="190">
        <f t="shared" si="9"/>
        <v>-5.2524219716265641E-4</v>
      </c>
      <c r="Z35" s="190">
        <f t="shared" si="10"/>
        <v>5.1137881900265025E-3</v>
      </c>
      <c r="AA35" s="412">
        <f t="shared" si="11"/>
        <v>2.2773983136523679E-3</v>
      </c>
      <c r="AC35" s="457">
        <f t="shared" si="12"/>
        <v>0.49482228618422019</v>
      </c>
      <c r="AD35" s="457">
        <f t="shared" si="13"/>
        <v>-1.5265230683547851E-2</v>
      </c>
      <c r="AE35" s="457">
        <f t="shared" si="14"/>
        <v>0.26947492494181335</v>
      </c>
      <c r="AF35" s="457">
        <f t="shared" si="15"/>
        <v>0.12234111534816475</v>
      </c>
      <c r="AG35" s="457">
        <f t="shared" si="16"/>
        <v>-3.4990569678890387E-2</v>
      </c>
      <c r="AH35" s="457">
        <f t="shared" si="17"/>
        <v>0.34067019548849559</v>
      </c>
      <c r="AI35" s="457">
        <f t="shared" si="18"/>
        <v>0.15171565576968127</v>
      </c>
      <c r="AJ35" s="190"/>
      <c r="AK35" s="190">
        <f t="shared" si="0"/>
        <v>0.34156023992753992</v>
      </c>
    </row>
    <row r="36" spans="1:37" x14ac:dyDescent="0.2">
      <c r="A36" s="276" t="s">
        <v>141</v>
      </c>
      <c r="B36" s="251" t="s">
        <v>348</v>
      </c>
      <c r="D36" s="367">
        <v>1097694.6958340562</v>
      </c>
      <c r="E36" s="367">
        <v>1089317.3189881393</v>
      </c>
      <c r="G36" s="367">
        <v>1094366.25</v>
      </c>
      <c r="H36" s="367">
        <v>1075569.7079695945</v>
      </c>
      <c r="I36" s="367">
        <v>1080591.5125469521</v>
      </c>
      <c r="J36" s="367">
        <v>1077214.5437132847</v>
      </c>
      <c r="K36" s="367">
        <v>1076066.3921941074</v>
      </c>
      <c r="M36" s="430">
        <f t="shared" si="1"/>
        <v>1.7191954799684783</v>
      </c>
      <c r="N36" s="430">
        <f t="shared" si="2"/>
        <v>1.7183764592876738</v>
      </c>
      <c r="O36" s="430">
        <f t="shared" si="3"/>
        <v>1.7060749388360903</v>
      </c>
      <c r="P36" s="430">
        <f t="shared" si="4"/>
        <v>1.688862084789136</v>
      </c>
      <c r="Q36" s="430">
        <f t="shared" si="4"/>
        <v>1.6967473341458976</v>
      </c>
      <c r="R36" s="430">
        <f t="shared" si="4"/>
        <v>1.6914448097419137</v>
      </c>
      <c r="S36" s="430">
        <f t="shared" si="4"/>
        <v>1.6896419795264805</v>
      </c>
      <c r="U36" s="411">
        <f t="shared" si="5"/>
        <v>-1.7212854046954273E-2</v>
      </c>
      <c r="V36" s="190">
        <f t="shared" si="6"/>
        <v>-8.190206808045275E-4</v>
      </c>
      <c r="W36" s="190">
        <f t="shared" si="7"/>
        <v>-7.8852493567616033E-3</v>
      </c>
      <c r="X36" s="190">
        <f t="shared" si="8"/>
        <v>-2.5827249527776708E-3</v>
      </c>
      <c r="Y36" s="190">
        <f t="shared" si="9"/>
        <v>-7.7989473734452197E-4</v>
      </c>
      <c r="Z36" s="190">
        <f t="shared" si="10"/>
        <v>-1.2066889727688324E-2</v>
      </c>
      <c r="AA36" s="412">
        <f t="shared" si="11"/>
        <v>-5.1459643192659499E-3</v>
      </c>
      <c r="AC36" s="457">
        <f t="shared" si="12"/>
        <v>-1.0089154734725274</v>
      </c>
      <c r="AD36" s="457">
        <f t="shared" si="13"/>
        <v>-4.7639764665943884E-2</v>
      </c>
      <c r="AE36" s="457">
        <f t="shared" si="14"/>
        <v>-0.46689717459943575</v>
      </c>
      <c r="AF36" s="457">
        <f t="shared" si="15"/>
        <v>-0.15292693086304548</v>
      </c>
      <c r="AG36" s="457">
        <f t="shared" si="16"/>
        <v>-4.617871076440775E-2</v>
      </c>
      <c r="AH36" s="457">
        <f t="shared" si="17"/>
        <v>-0.7144982314642313</v>
      </c>
      <c r="AI36" s="457">
        <f t="shared" si="18"/>
        <v>-0.30470009159501338</v>
      </c>
      <c r="AJ36" s="190"/>
      <c r="AK36" s="190">
        <f t="shared" si="0"/>
        <v>-0.71364258089283272</v>
      </c>
    </row>
    <row r="37" spans="1:37" x14ac:dyDescent="0.2">
      <c r="A37" s="276" t="s">
        <v>158</v>
      </c>
      <c r="B37" s="251" t="s">
        <v>349</v>
      </c>
      <c r="D37" s="367">
        <v>610076.23615272157</v>
      </c>
      <c r="E37" s="367">
        <v>676091.44165028899</v>
      </c>
      <c r="G37" s="367">
        <v>606089.33333333337</v>
      </c>
      <c r="H37" s="367">
        <v>677148.68360988051</v>
      </c>
      <c r="I37" s="367">
        <v>667668.48937110242</v>
      </c>
      <c r="J37" s="367">
        <v>676013.86203244282</v>
      </c>
      <c r="K37" s="367">
        <v>677029.93985901435</v>
      </c>
      <c r="M37" s="430">
        <f t="shared" si="1"/>
        <v>0.95549364646697632</v>
      </c>
      <c r="N37" s="430">
        <f t="shared" si="2"/>
        <v>0.95168289649407589</v>
      </c>
      <c r="O37" s="430">
        <f t="shared" si="3"/>
        <v>1.0588858222070368</v>
      </c>
      <c r="P37" s="430">
        <f t="shared" si="4"/>
        <v>1.0632604554031664</v>
      </c>
      <c r="Q37" s="430">
        <f t="shared" si="4"/>
        <v>1.0483746321155869</v>
      </c>
      <c r="R37" s="430">
        <f t="shared" si="4"/>
        <v>1.0614785558936009</v>
      </c>
      <c r="S37" s="430">
        <f t="shared" si="4"/>
        <v>1.0630740036863158</v>
      </c>
      <c r="U37" s="411">
        <f t="shared" si="5"/>
        <v>4.3746331961296292E-3</v>
      </c>
      <c r="V37" s="190">
        <f t="shared" si="6"/>
        <v>-3.8107499729004291E-3</v>
      </c>
      <c r="W37" s="190">
        <f t="shared" si="7"/>
        <v>1.488582328757948E-2</v>
      </c>
      <c r="X37" s="190">
        <f t="shared" si="8"/>
        <v>1.7818995095655321E-3</v>
      </c>
      <c r="Y37" s="190">
        <f t="shared" si="9"/>
        <v>1.8645171685061079E-4</v>
      </c>
      <c r="Z37" s="190">
        <f t="shared" si="10"/>
        <v>1.3043424541095194E-2</v>
      </c>
      <c r="AA37" s="412">
        <f t="shared" si="11"/>
        <v>-8.6687913449655651E-3</v>
      </c>
      <c r="AC37" s="457">
        <f t="shared" si="12"/>
        <v>0.41313549623429435</v>
      </c>
      <c r="AD37" s="457">
        <f t="shared" si="13"/>
        <v>-0.39882525509102229</v>
      </c>
      <c r="AE37" s="457">
        <f t="shared" si="14"/>
        <v>1.4000166386264299</v>
      </c>
      <c r="AF37" s="457">
        <f t="shared" si="15"/>
        <v>0.16758824242079734</v>
      </c>
      <c r="AG37" s="457">
        <f t="shared" si="16"/>
        <v>1.7535846076388889E-2</v>
      </c>
      <c r="AH37" s="457">
        <f t="shared" si="17"/>
        <v>1.226738422821283</v>
      </c>
      <c r="AI37" s="457">
        <f t="shared" si="18"/>
        <v>-0.81530271354618744</v>
      </c>
      <c r="AJ37" s="190"/>
      <c r="AK37" s="190">
        <f t="shared" si="0"/>
        <v>1.1863154720325937</v>
      </c>
    </row>
    <row r="38" spans="1:37" x14ac:dyDescent="0.2">
      <c r="A38" s="276" t="s">
        <v>165</v>
      </c>
      <c r="B38" s="251" t="s">
        <v>350</v>
      </c>
      <c r="D38" s="367">
        <v>1306307.2726783014</v>
      </c>
      <c r="E38" s="367">
        <v>1342794.2075303777</v>
      </c>
      <c r="G38" s="367">
        <v>1296871.6666666672</v>
      </c>
      <c r="H38" s="367">
        <v>1348161.5309666297</v>
      </c>
      <c r="I38" s="367">
        <v>1330371.6478093269</v>
      </c>
      <c r="J38" s="367">
        <v>1347684.8555543716</v>
      </c>
      <c r="K38" s="367">
        <v>1347820.6490494376</v>
      </c>
      <c r="M38" s="430">
        <f t="shared" si="1"/>
        <v>2.0459218461760647</v>
      </c>
      <c r="N38" s="430">
        <f t="shared" si="2"/>
        <v>2.0363509407542235</v>
      </c>
      <c r="O38" s="430">
        <f t="shared" si="3"/>
        <v>2.1030672197609568</v>
      </c>
      <c r="P38" s="430">
        <f t="shared" si="4"/>
        <v>2.1168864062924881</v>
      </c>
      <c r="Q38" s="430">
        <f t="shared" si="4"/>
        <v>2.0889526899237785</v>
      </c>
      <c r="R38" s="430">
        <f t="shared" si="4"/>
        <v>2.1161379294392</v>
      </c>
      <c r="S38" s="430">
        <f t="shared" si="4"/>
        <v>2.1163511527044867</v>
      </c>
      <c r="U38" s="411">
        <f t="shared" si="5"/>
        <v>1.3819186531531358E-2</v>
      </c>
      <c r="V38" s="190">
        <f t="shared" si="6"/>
        <v>-9.570905421841136E-3</v>
      </c>
      <c r="W38" s="190">
        <f t="shared" si="7"/>
        <v>2.7933716368709671E-2</v>
      </c>
      <c r="X38" s="190">
        <f t="shared" si="8"/>
        <v>7.4847685328816027E-4</v>
      </c>
      <c r="Y38" s="190">
        <f t="shared" si="9"/>
        <v>5.3525358800143863E-4</v>
      </c>
      <c r="Z38" s="190">
        <f t="shared" si="10"/>
        <v>1.9646541388158134E-2</v>
      </c>
      <c r="AA38" s="412">
        <f t="shared" si="11"/>
        <v>-5.8273548566267763E-3</v>
      </c>
      <c r="AC38" s="457">
        <f t="shared" si="12"/>
        <v>0.65709675856685656</v>
      </c>
      <c r="AD38" s="457">
        <f t="shared" si="13"/>
        <v>-0.46780405809389353</v>
      </c>
      <c r="AE38" s="457">
        <f t="shared" si="14"/>
        <v>1.3195661460943831</v>
      </c>
      <c r="AF38" s="457">
        <f t="shared" si="15"/>
        <v>3.5357440581757126E-2</v>
      </c>
      <c r="AG38" s="457">
        <f t="shared" si="16"/>
        <v>2.5284946155371697E-2</v>
      </c>
      <c r="AH38" s="457">
        <f t="shared" si="17"/>
        <v>0.92808670931791082</v>
      </c>
      <c r="AI38" s="457">
        <f t="shared" si="18"/>
        <v>-0.27527952559498914</v>
      </c>
      <c r="AJ38" s="190"/>
      <c r="AK38" s="190">
        <f t="shared" si="0"/>
        <v>0.91240447473761832</v>
      </c>
    </row>
    <row r="39" spans="1:37" x14ac:dyDescent="0.2">
      <c r="A39" s="276" t="s">
        <v>167</v>
      </c>
      <c r="B39" s="251" t="s">
        <v>351</v>
      </c>
      <c r="D39" s="367">
        <v>839749.51836429245</v>
      </c>
      <c r="E39" s="367">
        <v>872547.04391850228</v>
      </c>
      <c r="G39" s="367">
        <v>832310.41666666663</v>
      </c>
      <c r="H39" s="367">
        <v>876351.28457519715</v>
      </c>
      <c r="I39" s="367">
        <v>867000.91264632484</v>
      </c>
      <c r="J39" s="367">
        <v>876478.30130399647</v>
      </c>
      <c r="K39" s="367">
        <v>876095.82942606159</v>
      </c>
      <c r="M39" s="430">
        <f t="shared" si="1"/>
        <v>1.3152050217211291</v>
      </c>
      <c r="N39" s="430">
        <f t="shared" si="2"/>
        <v>1.3068957735309499</v>
      </c>
      <c r="O39" s="430">
        <f t="shared" si="3"/>
        <v>1.3665720893592794</v>
      </c>
      <c r="P39" s="430">
        <f t="shared" si="4"/>
        <v>1.3760488478884758</v>
      </c>
      <c r="Q39" s="430">
        <f t="shared" si="4"/>
        <v>1.3613668718972036</v>
      </c>
      <c r="R39" s="430">
        <f t="shared" si="4"/>
        <v>1.3762482898547324</v>
      </c>
      <c r="S39" s="430">
        <f t="shared" si="4"/>
        <v>1.3756477316125688</v>
      </c>
      <c r="U39" s="411">
        <f t="shared" si="5"/>
        <v>9.476758529196383E-3</v>
      </c>
      <c r="V39" s="190">
        <f t="shared" si="6"/>
        <v>-8.309248190179197E-3</v>
      </c>
      <c r="W39" s="190">
        <f t="shared" si="7"/>
        <v>1.4681975991272189E-2</v>
      </c>
      <c r="X39" s="190">
        <f t="shared" si="8"/>
        <v>-1.9944196625654165E-4</v>
      </c>
      <c r="Y39" s="190">
        <f t="shared" si="9"/>
        <v>4.0111627590699861E-4</v>
      </c>
      <c r="Z39" s="190">
        <f t="shared" si="10"/>
        <v>6.5744021107434492E-3</v>
      </c>
      <c r="AA39" s="412">
        <f t="shared" si="11"/>
        <v>2.9023564184529338E-3</v>
      </c>
      <c r="AC39" s="457">
        <f t="shared" si="12"/>
        <v>0.69346934589009379</v>
      </c>
      <c r="AD39" s="457">
        <f t="shared" si="13"/>
        <v>-0.63178349025046965</v>
      </c>
      <c r="AE39" s="457">
        <f t="shared" si="14"/>
        <v>1.0669661919198172</v>
      </c>
      <c r="AF39" s="457">
        <f t="shared" si="15"/>
        <v>-1.4493814413825645E-2</v>
      </c>
      <c r="AG39" s="457">
        <f t="shared" si="16"/>
        <v>2.9149857326831449E-2</v>
      </c>
      <c r="AH39" s="457">
        <f t="shared" si="17"/>
        <v>0.47777389013709509</v>
      </c>
      <c r="AI39" s="457">
        <f t="shared" si="18"/>
        <v>0.21091957766663236</v>
      </c>
      <c r="AJ39" s="190"/>
      <c r="AK39" s="190">
        <f t="shared" si="0"/>
        <v>0.4498387445823534</v>
      </c>
    </row>
    <row r="40" spans="1:37" x14ac:dyDescent="0.2">
      <c r="A40" s="276" t="s">
        <v>175</v>
      </c>
      <c r="B40" s="251" t="s">
        <v>352</v>
      </c>
      <c r="D40" s="367">
        <v>697542.7528238222</v>
      </c>
      <c r="E40" s="367">
        <v>656198.09690374439</v>
      </c>
      <c r="G40" s="367">
        <v>695855.91666666651</v>
      </c>
      <c r="H40" s="367">
        <v>661142.764527619</v>
      </c>
      <c r="I40" s="367">
        <v>656901.84675234463</v>
      </c>
      <c r="J40" s="367">
        <v>660832.18467227393</v>
      </c>
      <c r="K40" s="367">
        <v>661014.85060352727</v>
      </c>
      <c r="M40" s="430">
        <f t="shared" si="1"/>
        <v>1.0924825931023496</v>
      </c>
      <c r="N40" s="430">
        <f t="shared" si="2"/>
        <v>1.0926345967413056</v>
      </c>
      <c r="O40" s="430">
        <f t="shared" si="3"/>
        <v>1.0277291185265771</v>
      </c>
      <c r="P40" s="430">
        <f t="shared" si="4"/>
        <v>1.0381279236202998</v>
      </c>
      <c r="Q40" s="430">
        <f t="shared" si="4"/>
        <v>1.0314688245565209</v>
      </c>
      <c r="R40" s="430">
        <f t="shared" si="4"/>
        <v>1.0376402504010704</v>
      </c>
      <c r="S40" s="430">
        <f t="shared" si="4"/>
        <v>1.0379270728758856</v>
      </c>
      <c r="U40" s="411">
        <f t="shared" si="5"/>
        <v>1.0398805093722707E-2</v>
      </c>
      <c r="V40" s="190">
        <f t="shared" si="6"/>
        <v>1.5200363895595537E-4</v>
      </c>
      <c r="W40" s="190">
        <f t="shared" si="7"/>
        <v>6.6590990637789282E-3</v>
      </c>
      <c r="X40" s="190">
        <f t="shared" si="8"/>
        <v>4.8767321922937867E-4</v>
      </c>
      <c r="Y40" s="190">
        <f t="shared" si="9"/>
        <v>2.0085074441422712E-4</v>
      </c>
      <c r="Z40" s="190">
        <f t="shared" si="10"/>
        <v>7.4996266663784894E-3</v>
      </c>
      <c r="AA40" s="412">
        <f t="shared" si="11"/>
        <v>2.8991784273442178E-3</v>
      </c>
      <c r="AC40" s="457">
        <f t="shared" si="12"/>
        <v>1.0118235346519273</v>
      </c>
      <c r="AD40" s="457">
        <f t="shared" si="13"/>
        <v>1.3913598250046887E-2</v>
      </c>
      <c r="AE40" s="457">
        <f t="shared" si="14"/>
        <v>0.6414526487792005</v>
      </c>
      <c r="AF40" s="457">
        <f t="shared" si="15"/>
        <v>4.6976216334562969E-2</v>
      </c>
      <c r="AG40" s="457">
        <f t="shared" si="16"/>
        <v>1.934739831617218E-2</v>
      </c>
      <c r="AH40" s="457">
        <f t="shared" si="17"/>
        <v>0.72241835478471461</v>
      </c>
      <c r="AI40" s="457">
        <f t="shared" si="18"/>
        <v>0.27926986273847748</v>
      </c>
      <c r="AJ40" s="190"/>
      <c r="AK40" s="190">
        <f t="shared" si="0"/>
        <v>0.7216898616799825</v>
      </c>
    </row>
    <row r="41" spans="1:37" x14ac:dyDescent="0.2">
      <c r="A41" s="276" t="s">
        <v>209</v>
      </c>
      <c r="B41" s="251" t="s">
        <v>353</v>
      </c>
      <c r="D41" s="367">
        <v>611142.3227490501</v>
      </c>
      <c r="E41" s="367">
        <v>638892.01036881795</v>
      </c>
      <c r="G41" s="367">
        <v>607934</v>
      </c>
      <c r="H41" s="367">
        <v>644367.71241952165</v>
      </c>
      <c r="I41" s="367">
        <v>636873.28907212382</v>
      </c>
      <c r="J41" s="367">
        <v>643599.49228888121</v>
      </c>
      <c r="K41" s="367">
        <v>644144.87414662098</v>
      </c>
      <c r="M41" s="430">
        <f t="shared" si="1"/>
        <v>0.95716333774326545</v>
      </c>
      <c r="N41" s="430">
        <f t="shared" si="2"/>
        <v>0.95457939643203793</v>
      </c>
      <c r="O41" s="430">
        <f t="shared" si="3"/>
        <v>1.0006245457708691</v>
      </c>
      <c r="P41" s="430">
        <f t="shared" si="4"/>
        <v>1.0117876973515543</v>
      </c>
      <c r="Q41" s="430">
        <f t="shared" si="4"/>
        <v>1.0000199361874063</v>
      </c>
      <c r="R41" s="430">
        <f t="shared" si="4"/>
        <v>1.0105814362958585</v>
      </c>
      <c r="S41" s="430">
        <f t="shared" si="4"/>
        <v>1.011437796171414</v>
      </c>
      <c r="U41" s="413">
        <f t="shared" si="5"/>
        <v>1.1163151580685149E-2</v>
      </c>
      <c r="V41" s="414">
        <f t="shared" si="6"/>
        <v>-2.5839413112275222E-3</v>
      </c>
      <c r="W41" s="414">
        <f t="shared" si="7"/>
        <v>1.1767761164148016E-2</v>
      </c>
      <c r="X41" s="414">
        <f t="shared" si="8"/>
        <v>1.2062610556957676E-3</v>
      </c>
      <c r="Y41" s="414">
        <f t="shared" si="9"/>
        <v>3.4990118014022187E-4</v>
      </c>
      <c r="Z41" s="414">
        <f t="shared" si="10"/>
        <v>1.0739982088756483E-2</v>
      </c>
      <c r="AA41" s="415">
        <f t="shared" si="11"/>
        <v>4.2316949192866549E-4</v>
      </c>
      <c r="AC41" s="457">
        <f t="shared" si="12"/>
        <v>1.115618403312822</v>
      </c>
      <c r="AD41" s="457">
        <f t="shared" si="13"/>
        <v>-0.26995824112107797</v>
      </c>
      <c r="AE41" s="457">
        <f t="shared" si="14"/>
        <v>1.1630662435361878</v>
      </c>
      <c r="AF41" s="457">
        <f t="shared" si="15"/>
        <v>0.11922076724724612</v>
      </c>
      <c r="AG41" s="457">
        <f t="shared" si="16"/>
        <v>3.4582470320218342E-2</v>
      </c>
      <c r="AH41" s="457">
        <f t="shared" si="17"/>
        <v>1.0614857362734649</v>
      </c>
      <c r="AI41" s="457">
        <f t="shared" si="18"/>
        <v>4.1823941231579502E-2</v>
      </c>
      <c r="AJ41" s="190"/>
      <c r="AK41" s="190">
        <f t="shared" si="0"/>
        <v>1.0469112399825744</v>
      </c>
    </row>
    <row r="42" spans="1:37" x14ac:dyDescent="0.2">
      <c r="AC42" s="190"/>
      <c r="AD42" s="190"/>
      <c r="AE42" s="190"/>
      <c r="AF42" s="190"/>
      <c r="AG42" s="190"/>
      <c r="AH42" s="190"/>
      <c r="AI42" s="190"/>
      <c r="AJ42" s="190"/>
      <c r="AK42" s="190"/>
    </row>
    <row r="43" spans="1:37" x14ac:dyDescent="0.2">
      <c r="D43" s="366"/>
      <c r="E43" s="366"/>
      <c r="AB43" s="94" t="s">
        <v>369</v>
      </c>
      <c r="AC43" s="190">
        <f t="shared" ref="AC43:AG43" si="19">MIN(AC6:AC41)</f>
        <v>-1.0089154734725274</v>
      </c>
      <c r="AD43" s="190">
        <f t="shared" si="19"/>
        <v>-0.63178349025046965</v>
      </c>
      <c r="AE43" s="190">
        <f t="shared" si="19"/>
        <v>-1.2662100608554814</v>
      </c>
      <c r="AF43" s="190">
        <f t="shared" si="19"/>
        <v>-0.24609299663962098</v>
      </c>
      <c r="AG43" s="190">
        <f t="shared" si="19"/>
        <v>-0.1736992630277728</v>
      </c>
      <c r="AH43" s="190"/>
      <c r="AI43" s="190"/>
      <c r="AJ43" s="190"/>
      <c r="AK43" s="190">
        <f>MIN(AK6:AK41)</f>
        <v>-1.3882146779404501</v>
      </c>
    </row>
    <row r="44" spans="1:37" x14ac:dyDescent="0.2">
      <c r="AB44" s="94" t="s">
        <v>370</v>
      </c>
      <c r="AC44" s="190">
        <f t="shared" ref="AC44:AG44" si="20">MAX(AC6:AC41)</f>
        <v>1.115618403312822</v>
      </c>
      <c r="AD44" s="190">
        <f t="shared" si="20"/>
        <v>0.4175945240181807</v>
      </c>
      <c r="AE44" s="190">
        <f t="shared" si="20"/>
        <v>1.4000166386264299</v>
      </c>
      <c r="AF44" s="190">
        <f t="shared" si="20"/>
        <v>0.37653714329206811</v>
      </c>
      <c r="AG44" s="190">
        <f t="shared" si="20"/>
        <v>6.3750281926074237E-2</v>
      </c>
      <c r="AH44" s="190"/>
      <c r="AI44" s="190"/>
      <c r="AJ44" s="190"/>
      <c r="AK44" s="190">
        <f>MAX(AK6:AK41)</f>
        <v>1.1863154720325937</v>
      </c>
    </row>
  </sheetData>
  <conditionalFormatting sqref="U6:AA41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91779-0493-4AB1-8D01-1BDDAE0CAC57}">
  <sheetPr>
    <tabColor rgb="FFFFFF99"/>
    <pageSetUpPr fitToPage="1"/>
  </sheetPr>
  <dimension ref="A1:BR329"/>
  <sheetViews>
    <sheetView topLeftCell="A27" zoomScaleNormal="100" workbookViewId="0">
      <selection activeCell="H53" sqref="H53"/>
    </sheetView>
  </sheetViews>
  <sheetFormatPr defaultColWidth="9.28515625" defaultRowHeight="12.75" x14ac:dyDescent="0.2"/>
  <cols>
    <col min="1" max="3" width="9.28515625" style="5"/>
    <col min="4" max="4" width="6.28515625" style="5" bestFit="1" customWidth="1"/>
    <col min="5" max="5" width="68.42578125" style="5" customWidth="1"/>
    <col min="6" max="6" width="9.28515625" style="4"/>
    <col min="7" max="7" width="11.7109375" style="40" customWidth="1"/>
    <col min="8" max="8" width="11.7109375" style="39" customWidth="1"/>
    <col min="9" max="9" width="11.7109375" style="4" customWidth="1"/>
    <col min="10" max="10" width="10.42578125" style="40" customWidth="1"/>
    <col min="11" max="11" width="9.5703125" style="40" customWidth="1"/>
    <col min="12" max="29" width="9.5703125" style="5" customWidth="1"/>
    <col min="30" max="31" width="9.5703125" style="39" customWidth="1"/>
    <col min="32" max="46" width="9.5703125" style="5" customWidth="1"/>
    <col min="47" max="49" width="8.140625" style="97" customWidth="1"/>
    <col min="50" max="50" width="9.7109375" style="97" bestFit="1" customWidth="1"/>
    <col min="51" max="51" width="55.5703125" style="97" bestFit="1" customWidth="1"/>
    <col min="52" max="54" width="9.28515625" style="97"/>
    <col min="55" max="16384" width="9.28515625" style="5"/>
  </cols>
  <sheetData>
    <row r="1" spans="1:54" s="97" customFormat="1" ht="25.5" x14ac:dyDescent="0.35">
      <c r="D1" s="38" t="s">
        <v>371</v>
      </c>
    </row>
    <row r="2" spans="1:54" s="97" customFormat="1" x14ac:dyDescent="0.2">
      <c r="F2" s="47" t="s">
        <v>372</v>
      </c>
      <c r="G2" s="47" t="s">
        <v>373</v>
      </c>
      <c r="H2" s="47" t="s">
        <v>374</v>
      </c>
      <c r="I2" s="47" t="s">
        <v>375</v>
      </c>
      <c r="J2" s="49" t="s">
        <v>376</v>
      </c>
      <c r="K2" s="48" t="s">
        <v>377</v>
      </c>
      <c r="L2" s="48" t="s">
        <v>378</v>
      </c>
      <c r="M2" s="48" t="s">
        <v>379</v>
      </c>
      <c r="N2" s="48" t="s">
        <v>380</v>
      </c>
      <c r="O2" s="48" t="s">
        <v>381</v>
      </c>
      <c r="P2" s="48" t="s">
        <v>382</v>
      </c>
      <c r="Q2" s="48" t="s">
        <v>383</v>
      </c>
      <c r="R2" s="48" t="s">
        <v>384</v>
      </c>
      <c r="S2" s="48" t="s">
        <v>385</v>
      </c>
      <c r="T2" s="48" t="s">
        <v>386</v>
      </c>
      <c r="U2" s="48" t="s">
        <v>387</v>
      </c>
      <c r="V2" s="48" t="s">
        <v>388</v>
      </c>
      <c r="W2" s="48" t="s">
        <v>389</v>
      </c>
      <c r="X2" s="48" t="s">
        <v>390</v>
      </c>
      <c r="Y2" s="48" t="s">
        <v>391</v>
      </c>
      <c r="Z2" s="48" t="s">
        <v>392</v>
      </c>
      <c r="AA2" s="48" t="s">
        <v>393</v>
      </c>
      <c r="AB2" s="118" t="s">
        <v>376</v>
      </c>
      <c r="AC2" s="118" t="s">
        <v>377</v>
      </c>
      <c r="AD2" s="118" t="s">
        <v>378</v>
      </c>
      <c r="AE2" s="118" t="s">
        <v>379</v>
      </c>
      <c r="AF2" s="118" t="s">
        <v>380</v>
      </c>
      <c r="AG2" s="118" t="s">
        <v>381</v>
      </c>
      <c r="AH2" s="118" t="s">
        <v>382</v>
      </c>
      <c r="AI2" s="118" t="s">
        <v>383</v>
      </c>
      <c r="AJ2" s="118" t="s">
        <v>384</v>
      </c>
      <c r="AK2" s="118" t="s">
        <v>385</v>
      </c>
      <c r="AL2" s="118" t="s">
        <v>386</v>
      </c>
      <c r="AM2" s="118" t="s">
        <v>387</v>
      </c>
      <c r="AN2" s="118" t="s">
        <v>388</v>
      </c>
      <c r="AO2" s="118" t="s">
        <v>389</v>
      </c>
      <c r="AP2" s="118" t="s">
        <v>390</v>
      </c>
      <c r="AQ2" s="118" t="s">
        <v>391</v>
      </c>
      <c r="AR2" s="118" t="s">
        <v>392</v>
      </c>
      <c r="AS2" s="118" t="s">
        <v>393</v>
      </c>
    </row>
    <row r="3" spans="1:54" s="148" customFormat="1" x14ac:dyDescent="0.2">
      <c r="A3" s="249" t="str">
        <f>RIGHT(D32,17)</f>
        <v xml:space="preserve"> (Aug24 to Jul25)</v>
      </c>
      <c r="D3" s="154"/>
      <c r="E3" s="154" t="str">
        <f>"England NEW model"&amp; A3</f>
        <v>England NEW model (Aug24 to Jul25)</v>
      </c>
      <c r="F3" s="153">
        <f t="shared" ref="F3:AS3" si="0">F79</f>
        <v>6281</v>
      </c>
      <c r="G3" s="153">
        <f t="shared" si="0"/>
        <v>31955501.166666649</v>
      </c>
      <c r="H3" s="153">
        <f t="shared" si="0"/>
        <v>31730558.08333334</v>
      </c>
      <c r="I3" s="153">
        <f t="shared" si="0"/>
        <v>63686059.250000007</v>
      </c>
      <c r="J3" s="248">
        <f t="shared" si="0"/>
        <v>1513469.9166666665</v>
      </c>
      <c r="K3" s="153">
        <f t="shared" si="0"/>
        <v>1785314.583333333</v>
      </c>
      <c r="L3" s="153">
        <f t="shared" si="0"/>
        <v>1939480.5833333333</v>
      </c>
      <c r="M3" s="153">
        <f t="shared" si="0"/>
        <v>1909448.7500000002</v>
      </c>
      <c r="N3" s="153">
        <f t="shared" si="0"/>
        <v>1906834.5833333335</v>
      </c>
      <c r="O3" s="153">
        <f t="shared" si="0"/>
        <v>2253775.2499999995</v>
      </c>
      <c r="P3" s="153">
        <f t="shared" si="0"/>
        <v>2444730.083333333</v>
      </c>
      <c r="Q3" s="153">
        <f t="shared" si="0"/>
        <v>2477648.9166666651</v>
      </c>
      <c r="R3" s="153">
        <f t="shared" si="0"/>
        <v>2324370</v>
      </c>
      <c r="S3" s="153">
        <f t="shared" si="0"/>
        <v>2060409.4166666663</v>
      </c>
      <c r="T3" s="153">
        <f t="shared" si="0"/>
        <v>2066839.7500000014</v>
      </c>
      <c r="U3" s="153">
        <f t="shared" si="0"/>
        <v>2070464.9999999998</v>
      </c>
      <c r="V3" s="153">
        <f t="shared" si="0"/>
        <v>1913676.916666667</v>
      </c>
      <c r="W3" s="153">
        <f t="shared" si="0"/>
        <v>1540976.666666667</v>
      </c>
      <c r="X3" s="153">
        <f t="shared" si="0"/>
        <v>1268138.0833333337</v>
      </c>
      <c r="Y3" s="153">
        <f t="shared" si="0"/>
        <v>1169650.25</v>
      </c>
      <c r="Z3" s="153">
        <f t="shared" si="0"/>
        <v>720604.83333333326</v>
      </c>
      <c r="AA3" s="153">
        <f t="shared" si="0"/>
        <v>589667.58333333302</v>
      </c>
      <c r="AB3" s="153">
        <f t="shared" si="0"/>
        <v>1441538.4999999995</v>
      </c>
      <c r="AC3" s="153">
        <f t="shared" si="0"/>
        <v>1698072.4166666665</v>
      </c>
      <c r="AD3" s="153">
        <f t="shared" si="0"/>
        <v>1845202.4166666656</v>
      </c>
      <c r="AE3" s="153">
        <f t="shared" si="0"/>
        <v>1821396.3333333337</v>
      </c>
      <c r="AF3" s="153">
        <f t="shared" si="0"/>
        <v>1912005.6666666665</v>
      </c>
      <c r="AG3" s="153">
        <f t="shared" si="0"/>
        <v>2210090.8333333344</v>
      </c>
      <c r="AH3" s="153">
        <f t="shared" si="0"/>
        <v>2358752.5833333349</v>
      </c>
      <c r="AI3" s="153">
        <f t="shared" si="0"/>
        <v>2350942.5833333344</v>
      </c>
      <c r="AJ3" s="153">
        <f t="shared" si="0"/>
        <v>2166898.166666667</v>
      </c>
      <c r="AK3" s="153">
        <f t="shared" si="0"/>
        <v>1903015.4999999995</v>
      </c>
      <c r="AL3" s="153">
        <f t="shared" si="0"/>
        <v>1957079.0833333335</v>
      </c>
      <c r="AM3" s="153">
        <f t="shared" si="0"/>
        <v>2023525.2500000002</v>
      </c>
      <c r="AN3" s="153">
        <f t="shared" si="0"/>
        <v>1907299.7500000005</v>
      </c>
      <c r="AO3" s="153">
        <f t="shared" si="0"/>
        <v>1591144.9166666667</v>
      </c>
      <c r="AP3" s="153">
        <f t="shared" si="0"/>
        <v>1381006.4166666663</v>
      </c>
      <c r="AQ3" s="153">
        <f t="shared" si="0"/>
        <v>1335089.166666667</v>
      </c>
      <c r="AR3" s="153">
        <f t="shared" si="0"/>
        <v>892680.58333333326</v>
      </c>
      <c r="AS3" s="153">
        <f t="shared" si="0"/>
        <v>934817.91666666651</v>
      </c>
    </row>
    <row r="4" spans="1:54" s="97" customFormat="1" x14ac:dyDescent="0.2">
      <c r="A4" s="250" t="s">
        <v>394</v>
      </c>
      <c r="D4" s="98"/>
      <c r="E4" s="98" t="s">
        <v>395</v>
      </c>
      <c r="F4" s="121"/>
      <c r="G4" s="149">
        <f t="shared" ref="G4:AA4" si="1">G3/$I$3</f>
        <v>0.5017660307921572</v>
      </c>
      <c r="H4" s="149">
        <f t="shared" si="1"/>
        <v>0.49823396920784252</v>
      </c>
      <c r="I4" s="121">
        <f t="shared" si="1"/>
        <v>1</v>
      </c>
      <c r="J4" s="120">
        <f t="shared" si="1"/>
        <v>2.3764540222618129E-2</v>
      </c>
      <c r="K4" s="119">
        <f t="shared" si="1"/>
        <v>2.8033051571381893E-2</v>
      </c>
      <c r="L4" s="119">
        <f t="shared" si="1"/>
        <v>3.0453769728786179E-2</v>
      </c>
      <c r="M4" s="119">
        <f t="shared" si="1"/>
        <v>2.9982209175550455E-2</v>
      </c>
      <c r="N4" s="119">
        <f t="shared" si="1"/>
        <v>2.9941161469075092E-2</v>
      </c>
      <c r="O4" s="119">
        <f t="shared" si="1"/>
        <v>3.5388831975814224E-2</v>
      </c>
      <c r="P4" s="119">
        <f t="shared" si="1"/>
        <v>3.8387209259353454E-2</v>
      </c>
      <c r="Q4" s="119">
        <f t="shared" si="1"/>
        <v>3.8904101554480541E-2</v>
      </c>
      <c r="R4" s="119">
        <f t="shared" si="1"/>
        <v>3.6497312400437146E-2</v>
      </c>
      <c r="S4" s="119">
        <f t="shared" si="1"/>
        <v>3.2352597113577346E-2</v>
      </c>
      <c r="T4" s="119">
        <f t="shared" si="1"/>
        <v>3.2453566358794622E-2</v>
      </c>
      <c r="U4" s="119">
        <f t="shared" si="1"/>
        <v>3.2510490119546841E-2</v>
      </c>
      <c r="V4" s="119">
        <f t="shared" si="1"/>
        <v>3.0048599947981029E-2</v>
      </c>
      <c r="W4" s="119">
        <f t="shared" si="1"/>
        <v>2.4196451857973405E-2</v>
      </c>
      <c r="X4" s="119">
        <f t="shared" si="1"/>
        <v>1.9912334006336459E-2</v>
      </c>
      <c r="Y4" s="119">
        <f t="shared" si="1"/>
        <v>1.8365875731273164E-2</v>
      </c>
      <c r="Z4" s="119">
        <f t="shared" si="1"/>
        <v>1.1314954038914461E-2</v>
      </c>
      <c r="AA4" s="119">
        <f t="shared" si="1"/>
        <v>9.2589742602629775E-3</v>
      </c>
      <c r="AB4" s="119">
        <f t="shared" ref="AB4:AS4" si="2">-AB3/$I$3</f>
        <v>-2.2635071426561841E-2</v>
      </c>
      <c r="AC4" s="119">
        <f t="shared" si="2"/>
        <v>-2.6663173018774376E-2</v>
      </c>
      <c r="AD4" s="119">
        <f t="shared" si="2"/>
        <v>-2.8973411738718396E-2</v>
      </c>
      <c r="AE4" s="119">
        <f t="shared" si="2"/>
        <v>-2.859960805838891E-2</v>
      </c>
      <c r="AF4" s="119">
        <f t="shared" si="2"/>
        <v>-3.0022357941179509E-2</v>
      </c>
      <c r="AG4" s="119">
        <f t="shared" si="2"/>
        <v>-3.4702898238021126E-2</v>
      </c>
      <c r="AH4" s="119">
        <f t="shared" si="2"/>
        <v>-3.7037188532486165E-2</v>
      </c>
      <c r="AI4" s="119">
        <f t="shared" si="2"/>
        <v>-3.6914555728824343E-2</v>
      </c>
      <c r="AJ4" s="119">
        <f t="shared" si="2"/>
        <v>-3.4024685970292103E-2</v>
      </c>
      <c r="AK4" s="119">
        <f t="shared" si="2"/>
        <v>-2.9881194132764612E-2</v>
      </c>
      <c r="AL4" s="119">
        <f t="shared" si="2"/>
        <v>-3.0730101789636689E-2</v>
      </c>
      <c r="AM4" s="119">
        <f t="shared" si="2"/>
        <v>-3.177344106120053E-2</v>
      </c>
      <c r="AN4" s="119">
        <f t="shared" si="2"/>
        <v>-2.9948465527014065E-2</v>
      </c>
      <c r="AO4" s="119">
        <f t="shared" si="2"/>
        <v>-2.4984194899241887E-2</v>
      </c>
      <c r="AP4" s="119">
        <f t="shared" si="2"/>
        <v>-2.1684595230574987E-2</v>
      </c>
      <c r="AQ4" s="119">
        <f t="shared" si="2"/>
        <v>-2.0963601491274041E-2</v>
      </c>
      <c r="AR4" s="119">
        <f t="shared" si="2"/>
        <v>-1.4016891511988681E-2</v>
      </c>
      <c r="AS4" s="119">
        <f t="shared" si="2"/>
        <v>-1.4678532910900221E-2</v>
      </c>
    </row>
    <row r="5" spans="1:54" s="97" customFormat="1" x14ac:dyDescent="0.2">
      <c r="A5" s="247"/>
      <c r="F5" s="118"/>
      <c r="G5" s="151"/>
      <c r="H5" s="151"/>
      <c r="I5" s="118"/>
      <c r="J5" s="134">
        <f t="shared" ref="J5:AA5" si="3">J3/$G$3</f>
        <v>4.7361795666199531E-2</v>
      </c>
      <c r="K5" s="126">
        <f t="shared" si="3"/>
        <v>5.5868771202237516E-2</v>
      </c>
      <c r="L5" s="126">
        <f t="shared" si="3"/>
        <v>6.0693167452383436E-2</v>
      </c>
      <c r="M5" s="126">
        <f t="shared" si="3"/>
        <v>5.9753365783284294E-2</v>
      </c>
      <c r="N5" s="126">
        <f t="shared" si="3"/>
        <v>5.9671559315814658E-2</v>
      </c>
      <c r="O5" s="126">
        <f t="shared" si="3"/>
        <v>7.0528552759828167E-2</v>
      </c>
      <c r="P5" s="126">
        <f t="shared" si="3"/>
        <v>7.6504200969424146E-2</v>
      </c>
      <c r="Q5" s="126">
        <f t="shared" si="3"/>
        <v>7.7534347020385488E-2</v>
      </c>
      <c r="R5" s="126">
        <f t="shared" si="3"/>
        <v>7.2737710727084182E-2</v>
      </c>
      <c r="S5" s="126">
        <f t="shared" si="3"/>
        <v>6.447745588217893E-2</v>
      </c>
      <c r="T5" s="126">
        <f t="shared" si="3"/>
        <v>6.4678683623837468E-2</v>
      </c>
      <c r="U5" s="126">
        <f t="shared" si="3"/>
        <v>6.4792130444185886E-2</v>
      </c>
      <c r="V5" s="126">
        <f t="shared" si="3"/>
        <v>5.9885679986232149E-2</v>
      </c>
      <c r="W5" s="126">
        <f t="shared" si="3"/>
        <v>4.8222578598582179E-2</v>
      </c>
      <c r="X5" s="126">
        <f t="shared" si="3"/>
        <v>3.9684499915030313E-2</v>
      </c>
      <c r="Y5" s="126">
        <f t="shared" si="3"/>
        <v>3.6602469286887068E-2</v>
      </c>
      <c r="Z5" s="126">
        <f t="shared" si="3"/>
        <v>2.2550259173685215E-2</v>
      </c>
      <c r="AA5" s="126">
        <f t="shared" si="3"/>
        <v>1.8452772192739875E-2</v>
      </c>
      <c r="AB5" s="126">
        <f t="shared" ref="AB5:AS5" si="4">-AB3/$H$3</f>
        <v>-4.5430606553282654E-2</v>
      </c>
      <c r="AC5" s="126">
        <f t="shared" si="4"/>
        <v>-5.3515365604571229E-2</v>
      </c>
      <c r="AD5" s="126">
        <f t="shared" si="4"/>
        <v>-5.8152220702221716E-2</v>
      </c>
      <c r="AE5" s="126">
        <f t="shared" si="4"/>
        <v>-5.7401963386519594E-2</v>
      </c>
      <c r="AF5" s="126">
        <f t="shared" si="4"/>
        <v>-6.0257549257255537E-2</v>
      </c>
      <c r="AG5" s="126">
        <f t="shared" si="4"/>
        <v>-6.9651810961818453E-2</v>
      </c>
      <c r="AH5" s="126">
        <f t="shared" si="4"/>
        <v>-7.4336939714031797E-2</v>
      </c>
      <c r="AI5" s="126">
        <f t="shared" si="4"/>
        <v>-7.409080474283182E-2</v>
      </c>
      <c r="AJ5" s="126">
        <f t="shared" si="4"/>
        <v>-6.8290578469366509E-2</v>
      </c>
      <c r="AK5" s="126">
        <f t="shared" si="4"/>
        <v>-5.9974220907244913E-2</v>
      </c>
      <c r="AL5" s="126">
        <f t="shared" si="4"/>
        <v>-6.1678054265339274E-2</v>
      </c>
      <c r="AM5" s="126">
        <f t="shared" si="4"/>
        <v>-6.3772129210134143E-2</v>
      </c>
      <c r="AN5" s="126">
        <f t="shared" si="4"/>
        <v>-6.0109240593591094E-2</v>
      </c>
      <c r="AO5" s="126">
        <f t="shared" si="4"/>
        <v>-5.014550681673717E-2</v>
      </c>
      <c r="AP5" s="126">
        <f t="shared" si="4"/>
        <v>-4.3522916081077313E-2</v>
      </c>
      <c r="AQ5" s="126">
        <f t="shared" si="4"/>
        <v>-4.2075817360676372E-2</v>
      </c>
      <c r="AR5" s="126">
        <f t="shared" si="4"/>
        <v>-2.813315104603278E-2</v>
      </c>
      <c r="AS5" s="126">
        <f t="shared" si="4"/>
        <v>-2.9461124327267506E-2</v>
      </c>
    </row>
    <row r="6" spans="1:54" s="97" customFormat="1" x14ac:dyDescent="0.2">
      <c r="A6" s="249" t="str">
        <f>RIGHT(D81,17)</f>
        <v xml:space="preserve"> (Nov23 to Oct24)</v>
      </c>
      <c r="D6" s="154"/>
      <c r="E6" s="154" t="str">
        <f>"England OLD model"&amp;A6</f>
        <v>England OLD model (Nov23 to Oct24)</v>
      </c>
      <c r="F6" s="153">
        <f t="shared" ref="F6:AS6" si="5">F128</f>
        <v>6348</v>
      </c>
      <c r="G6" s="153">
        <f t="shared" si="5"/>
        <v>31733999.333333332</v>
      </c>
      <c r="H6" s="153">
        <f t="shared" si="5"/>
        <v>31541439.833333328</v>
      </c>
      <c r="I6" s="153">
        <f t="shared" si="5"/>
        <v>63275439.166666672</v>
      </c>
      <c r="J6" s="248">
        <f t="shared" si="5"/>
        <v>1530323.6666666665</v>
      </c>
      <c r="K6" s="153">
        <f t="shared" si="5"/>
        <v>1800267.0833333333</v>
      </c>
      <c r="L6" s="153">
        <f t="shared" si="5"/>
        <v>1935440.3333333335</v>
      </c>
      <c r="M6" s="153">
        <f t="shared" si="5"/>
        <v>1870357.2500000002</v>
      </c>
      <c r="N6" s="153">
        <f t="shared" si="5"/>
        <v>1890502.6666666665</v>
      </c>
      <c r="O6" s="153">
        <f t="shared" si="5"/>
        <v>2234963.75</v>
      </c>
      <c r="P6" s="153">
        <f t="shared" si="5"/>
        <v>2437837.1666666665</v>
      </c>
      <c r="Q6" s="153">
        <f t="shared" si="5"/>
        <v>2440458.083333333</v>
      </c>
      <c r="R6" s="153">
        <f t="shared" si="5"/>
        <v>2298337.4166666665</v>
      </c>
      <c r="S6" s="153">
        <f t="shared" si="5"/>
        <v>2026829.6666666663</v>
      </c>
      <c r="T6" s="153">
        <f t="shared" si="5"/>
        <v>2091364.0833333333</v>
      </c>
      <c r="U6" s="153">
        <f t="shared" si="5"/>
        <v>2086883.75</v>
      </c>
      <c r="V6" s="153">
        <f t="shared" si="5"/>
        <v>1876762.5000000002</v>
      </c>
      <c r="W6" s="153">
        <f t="shared" si="5"/>
        <v>1510339.4166666663</v>
      </c>
      <c r="X6" s="153">
        <f t="shared" si="5"/>
        <v>1271284.5</v>
      </c>
      <c r="Y6" s="153">
        <f t="shared" si="5"/>
        <v>1161623.0833333333</v>
      </c>
      <c r="Z6" s="153">
        <f t="shared" si="5"/>
        <v>692838.50000000012</v>
      </c>
      <c r="AA6" s="153">
        <f t="shared" si="5"/>
        <v>577586.41666666674</v>
      </c>
      <c r="AB6" s="153">
        <f t="shared" si="5"/>
        <v>1457290.0833333335</v>
      </c>
      <c r="AC6" s="153">
        <f t="shared" si="5"/>
        <v>1713022.8333333333</v>
      </c>
      <c r="AD6" s="153">
        <f t="shared" si="5"/>
        <v>1842099.5000000002</v>
      </c>
      <c r="AE6" s="153">
        <f t="shared" si="5"/>
        <v>1785936.1666666667</v>
      </c>
      <c r="AF6" s="153">
        <f t="shared" si="5"/>
        <v>1909046.833333333</v>
      </c>
      <c r="AG6" s="153">
        <f t="shared" si="5"/>
        <v>2201753.0000000005</v>
      </c>
      <c r="AH6" s="153">
        <f t="shared" si="5"/>
        <v>2359342.0833333335</v>
      </c>
      <c r="AI6" s="153">
        <f t="shared" si="5"/>
        <v>2321456.583333333</v>
      </c>
      <c r="AJ6" s="153">
        <f t="shared" si="5"/>
        <v>2142334.6666666665</v>
      </c>
      <c r="AK6" s="153">
        <f t="shared" si="5"/>
        <v>1872394</v>
      </c>
      <c r="AL6" s="153">
        <f t="shared" si="5"/>
        <v>1981973.9166666665</v>
      </c>
      <c r="AM6" s="153">
        <f t="shared" si="5"/>
        <v>2033488.5833333335</v>
      </c>
      <c r="AN6" s="153">
        <f t="shared" si="5"/>
        <v>1868290.6666666665</v>
      </c>
      <c r="AO6" s="153">
        <f t="shared" si="5"/>
        <v>1561044</v>
      </c>
      <c r="AP6" s="153">
        <f t="shared" si="5"/>
        <v>1384947.9166666665</v>
      </c>
      <c r="AQ6" s="153">
        <f t="shared" si="5"/>
        <v>1322949.6666666665</v>
      </c>
      <c r="AR6" s="153">
        <f t="shared" si="5"/>
        <v>863117.16666666663</v>
      </c>
      <c r="AS6" s="153">
        <f t="shared" si="5"/>
        <v>920952.16666666674</v>
      </c>
    </row>
    <row r="7" spans="1:54" s="97" customFormat="1" x14ac:dyDescent="0.2">
      <c r="A7" s="247" t="s">
        <v>396</v>
      </c>
      <c r="D7" s="98"/>
      <c r="E7" s="98" t="s">
        <v>395</v>
      </c>
      <c r="F7" s="121"/>
      <c r="G7" s="149">
        <f t="shared" ref="G7:AA7" si="6">G6/$I$6</f>
        <v>0.50152159749925085</v>
      </c>
      <c r="H7" s="149">
        <f t="shared" si="6"/>
        <v>0.49847840250074904</v>
      </c>
      <c r="I7" s="121">
        <f t="shared" si="6"/>
        <v>1</v>
      </c>
      <c r="J7" s="120">
        <f t="shared" si="6"/>
        <v>2.4185113320759642E-2</v>
      </c>
      <c r="K7" s="119">
        <f t="shared" si="6"/>
        <v>2.8451277573774771E-2</v>
      </c>
      <c r="L7" s="119">
        <f t="shared" si="6"/>
        <v>3.0587544848727312E-2</v>
      </c>
      <c r="M7" s="119">
        <f t="shared" si="6"/>
        <v>2.9558976984316206E-2</v>
      </c>
      <c r="N7" s="119">
        <f t="shared" si="6"/>
        <v>2.9877353544510491E-2</v>
      </c>
      <c r="O7" s="119">
        <f t="shared" si="6"/>
        <v>3.5321189065367603E-2</v>
      </c>
      <c r="P7" s="119">
        <f t="shared" si="6"/>
        <v>3.8527384381251556E-2</v>
      </c>
      <c r="Q7" s="119">
        <f t="shared" si="6"/>
        <v>3.8568805139466492E-2</v>
      </c>
      <c r="R7" s="119">
        <f t="shared" si="6"/>
        <v>3.6322741444952691E-2</v>
      </c>
      <c r="S7" s="119">
        <f t="shared" si="6"/>
        <v>3.2031854592554053E-2</v>
      </c>
      <c r="T7" s="119">
        <f t="shared" si="6"/>
        <v>3.3051751372672543E-2</v>
      </c>
      <c r="U7" s="119">
        <f t="shared" si="6"/>
        <v>3.2980944541580751E-2</v>
      </c>
      <c r="V7" s="119">
        <f t="shared" si="6"/>
        <v>2.9660205045067053E-2</v>
      </c>
      <c r="W7" s="119">
        <f t="shared" si="6"/>
        <v>2.3869283825726634E-2</v>
      </c>
      <c r="X7" s="119">
        <f t="shared" si="6"/>
        <v>2.0091278966100155E-2</v>
      </c>
      <c r="Y7" s="119">
        <f t="shared" si="6"/>
        <v>1.835819867284735E-2</v>
      </c>
      <c r="Z7" s="119">
        <f t="shared" si="6"/>
        <v>1.0949564461734871E-2</v>
      </c>
      <c r="AA7" s="119">
        <f t="shared" si="6"/>
        <v>9.1281297178406259E-3</v>
      </c>
      <c r="AB7" s="119">
        <f t="shared" ref="AB7:AS7" si="7">-AB6/$I$6</f>
        <v>-2.3030896387693976E-2</v>
      </c>
      <c r="AC7" s="119">
        <f t="shared" si="7"/>
        <v>-2.7072476396746196E-2</v>
      </c>
      <c r="AD7" s="119">
        <f t="shared" si="7"/>
        <v>-2.9112393754359166E-2</v>
      </c>
      <c r="AE7" s="119">
        <f t="shared" si="7"/>
        <v>-2.8224792908391114E-2</v>
      </c>
      <c r="AF7" s="119">
        <f t="shared" si="7"/>
        <v>-3.0170424077262094E-2</v>
      </c>
      <c r="AG7" s="119">
        <f t="shared" si="7"/>
        <v>-3.4796329017971916E-2</v>
      </c>
      <c r="AH7" s="119">
        <f t="shared" si="7"/>
        <v>-3.7286854337254899E-2</v>
      </c>
      <c r="AI7" s="119">
        <f t="shared" si="7"/>
        <v>-3.6688114913254841E-2</v>
      </c>
      <c r="AJ7" s="119">
        <f t="shared" si="7"/>
        <v>-3.3857286411300681E-2</v>
      </c>
      <c r="AK7" s="119">
        <f t="shared" si="7"/>
        <v>-2.9591165619066488E-2</v>
      </c>
      <c r="AL7" s="119">
        <f t="shared" si="7"/>
        <v>-3.132295789281167E-2</v>
      </c>
      <c r="AM7" s="119">
        <f t="shared" si="7"/>
        <v>-3.2137091581097545E-2</v>
      </c>
      <c r="AN7" s="119">
        <f t="shared" si="7"/>
        <v>-2.9526316865942464E-2</v>
      </c>
      <c r="AO7" s="119">
        <f t="shared" si="7"/>
        <v>-2.4670615021544627E-2</v>
      </c>
      <c r="AP7" s="119">
        <f t="shared" si="7"/>
        <v>-2.1887606548549304E-2</v>
      </c>
      <c r="AQ7" s="119">
        <f t="shared" si="7"/>
        <v>-2.0907791144397031E-2</v>
      </c>
      <c r="AR7" s="119">
        <f t="shared" si="7"/>
        <v>-1.36406349451519E-2</v>
      </c>
      <c r="AS7" s="119">
        <f t="shared" si="7"/>
        <v>-1.4554654677953176E-2</v>
      </c>
    </row>
    <row r="8" spans="1:54" s="97" customFormat="1" x14ac:dyDescent="0.2">
      <c r="F8" s="118"/>
      <c r="G8" s="118"/>
      <c r="H8" s="118"/>
      <c r="I8" s="131"/>
      <c r="J8" s="134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26"/>
      <c r="AI8" s="126"/>
      <c r="AJ8" s="126"/>
      <c r="AK8" s="126"/>
      <c r="AL8" s="126"/>
      <c r="AM8" s="126"/>
      <c r="AN8" s="126"/>
      <c r="AO8" s="126"/>
      <c r="AP8" s="126"/>
      <c r="AQ8" s="126"/>
      <c r="AR8" s="126"/>
      <c r="AS8" s="126"/>
    </row>
    <row r="9" spans="1:54" s="97" customFormat="1" x14ac:dyDescent="0.2">
      <c r="F9" s="118"/>
      <c r="G9" s="118"/>
      <c r="H9" s="118"/>
      <c r="I9" s="118"/>
      <c r="J9" s="49" t="s">
        <v>376</v>
      </c>
      <c r="K9" s="48" t="s">
        <v>377</v>
      </c>
      <c r="L9" s="48" t="s">
        <v>378</v>
      </c>
      <c r="M9" s="48" t="s">
        <v>379</v>
      </c>
      <c r="N9" s="48" t="s">
        <v>380</v>
      </c>
      <c r="O9" s="48" t="s">
        <v>381</v>
      </c>
      <c r="P9" s="48" t="s">
        <v>382</v>
      </c>
      <c r="Q9" s="48" t="s">
        <v>383</v>
      </c>
      <c r="R9" s="48" t="s">
        <v>384</v>
      </c>
      <c r="S9" s="48" t="s">
        <v>385</v>
      </c>
      <c r="T9" s="48" t="s">
        <v>386</v>
      </c>
      <c r="U9" s="48" t="s">
        <v>387</v>
      </c>
      <c r="V9" s="48" t="s">
        <v>388</v>
      </c>
      <c r="W9" s="48" t="s">
        <v>389</v>
      </c>
      <c r="X9" s="48" t="s">
        <v>390</v>
      </c>
      <c r="Y9" s="48" t="s">
        <v>391</v>
      </c>
      <c r="Z9" s="48" t="s">
        <v>392</v>
      </c>
      <c r="AA9" s="48" t="s">
        <v>393</v>
      </c>
      <c r="AB9" s="118" t="s">
        <v>376</v>
      </c>
      <c r="AC9" s="118" t="s">
        <v>377</v>
      </c>
      <c r="AD9" s="118" t="s">
        <v>378</v>
      </c>
      <c r="AE9" s="118" t="s">
        <v>379</v>
      </c>
      <c r="AF9" s="118" t="s">
        <v>380</v>
      </c>
      <c r="AG9" s="118" t="s">
        <v>381</v>
      </c>
      <c r="AH9" s="118" t="s">
        <v>382</v>
      </c>
      <c r="AI9" s="118" t="s">
        <v>383</v>
      </c>
      <c r="AJ9" s="118" t="s">
        <v>384</v>
      </c>
      <c r="AK9" s="118" t="s">
        <v>385</v>
      </c>
      <c r="AL9" s="118" t="s">
        <v>386</v>
      </c>
      <c r="AM9" s="118" t="s">
        <v>387</v>
      </c>
      <c r="AN9" s="118" t="s">
        <v>388</v>
      </c>
      <c r="AO9" s="118" t="s">
        <v>389</v>
      </c>
      <c r="AP9" s="118" t="s">
        <v>390</v>
      </c>
      <c r="AQ9" s="118" t="s">
        <v>391</v>
      </c>
      <c r="AR9" s="118" t="s">
        <v>392</v>
      </c>
      <c r="AS9" s="118" t="s">
        <v>393</v>
      </c>
    </row>
    <row r="10" spans="1:54" s="97" customFormat="1" x14ac:dyDescent="0.2">
      <c r="D10" s="152" t="str">
        <f>waterfalls!C1</f>
        <v>QOX</v>
      </c>
      <c r="E10" s="152" t="str">
        <f>INDEX(E$34:E$69,MATCH($D$10,$D$34:$D$69,0))&amp;A3</f>
        <v>NHS Bath and North East Somerset, Swindon and Wiltshire ICB (Aug24 to Jul25)</v>
      </c>
      <c r="F10" s="142">
        <f t="shared" ref="F10:AS10" si="8">INDEX(F$34:F$69,MATCH($D$10,$D$34:$D$69,0))</f>
        <v>88</v>
      </c>
      <c r="G10" s="142">
        <f t="shared" si="8"/>
        <v>498543.66666666698</v>
      </c>
      <c r="H10" s="142">
        <f t="shared" si="8"/>
        <v>513030.33333333302</v>
      </c>
      <c r="I10" s="142">
        <f t="shared" si="8"/>
        <v>1011574</v>
      </c>
      <c r="J10" s="143">
        <f t="shared" si="8"/>
        <v>22487.249999999971</v>
      </c>
      <c r="K10" s="142">
        <f t="shared" si="8"/>
        <v>28022.166666666701</v>
      </c>
      <c r="L10" s="142">
        <f t="shared" si="8"/>
        <v>31607.25</v>
      </c>
      <c r="M10" s="142">
        <f t="shared" si="8"/>
        <v>30837.75</v>
      </c>
      <c r="N10" s="142">
        <f t="shared" si="8"/>
        <v>28823.416666666701</v>
      </c>
      <c r="O10" s="142">
        <f t="shared" si="8"/>
        <v>29565.833333333299</v>
      </c>
      <c r="P10" s="142">
        <f t="shared" si="8"/>
        <v>31942.5</v>
      </c>
      <c r="Q10" s="142">
        <f t="shared" si="8"/>
        <v>33254.25</v>
      </c>
      <c r="R10" s="142">
        <f t="shared" si="8"/>
        <v>32047.166666666701</v>
      </c>
      <c r="S10" s="142">
        <f t="shared" si="8"/>
        <v>29852.25</v>
      </c>
      <c r="T10" s="142">
        <f t="shared" si="8"/>
        <v>33415.5</v>
      </c>
      <c r="U10" s="142">
        <f t="shared" si="8"/>
        <v>35163.75</v>
      </c>
      <c r="V10" s="142">
        <f t="shared" si="8"/>
        <v>33796</v>
      </c>
      <c r="W10" s="142">
        <f t="shared" si="8"/>
        <v>27518.916666666701</v>
      </c>
      <c r="X10" s="142">
        <f t="shared" si="8"/>
        <v>23007.75</v>
      </c>
      <c r="Y10" s="142">
        <f t="shared" si="8"/>
        <v>21908</v>
      </c>
      <c r="Z10" s="142">
        <f t="shared" si="8"/>
        <v>13856.833333333299</v>
      </c>
      <c r="AA10" s="142">
        <f t="shared" si="8"/>
        <v>11437.083333333299</v>
      </c>
      <c r="AB10" s="142">
        <f t="shared" si="8"/>
        <v>21623.999999999971</v>
      </c>
      <c r="AC10" s="142">
        <f t="shared" si="8"/>
        <v>26402.5</v>
      </c>
      <c r="AD10" s="142">
        <f t="shared" si="8"/>
        <v>29850.25</v>
      </c>
      <c r="AE10" s="142">
        <f t="shared" si="8"/>
        <v>30156.5</v>
      </c>
      <c r="AF10" s="142">
        <f t="shared" si="8"/>
        <v>28722.083333333299</v>
      </c>
      <c r="AG10" s="142">
        <f t="shared" si="8"/>
        <v>29159.75</v>
      </c>
      <c r="AH10" s="142">
        <f t="shared" si="8"/>
        <v>33415.916666666701</v>
      </c>
      <c r="AI10" s="142">
        <f t="shared" si="8"/>
        <v>34492.416666666701</v>
      </c>
      <c r="AJ10" s="142">
        <f t="shared" si="8"/>
        <v>33127.5</v>
      </c>
      <c r="AK10" s="142">
        <f t="shared" si="8"/>
        <v>30084.166666666701</v>
      </c>
      <c r="AL10" s="142">
        <f t="shared" si="8"/>
        <v>33941.333333333299</v>
      </c>
      <c r="AM10" s="142">
        <f t="shared" si="8"/>
        <v>35589.666666666701</v>
      </c>
      <c r="AN10" s="142">
        <f t="shared" si="8"/>
        <v>33990.083333333299</v>
      </c>
      <c r="AO10" s="142">
        <f t="shared" si="8"/>
        <v>28298.416666666701</v>
      </c>
      <c r="AP10" s="142">
        <f t="shared" si="8"/>
        <v>25095.833333333299</v>
      </c>
      <c r="AQ10" s="142">
        <f t="shared" si="8"/>
        <v>24691.416666666701</v>
      </c>
      <c r="AR10" s="142">
        <f t="shared" si="8"/>
        <v>16791.5</v>
      </c>
      <c r="AS10" s="142">
        <f t="shared" si="8"/>
        <v>17597</v>
      </c>
    </row>
    <row r="11" spans="1:54" s="148" customFormat="1" x14ac:dyDescent="0.2">
      <c r="D11" s="98"/>
      <c r="E11" s="98" t="s">
        <v>397</v>
      </c>
      <c r="F11" s="121"/>
      <c r="G11" s="149">
        <f>G10/$I$10</f>
        <v>0.49283954180976081</v>
      </c>
      <c r="H11" s="149">
        <f>H10/$I$10</f>
        <v>0.50716045819023925</v>
      </c>
      <c r="I11" s="119">
        <f>I10/$I$3</f>
        <v>1.5883758736414514E-2</v>
      </c>
      <c r="J11" s="120">
        <f t="shared" ref="J11:AA11" si="9">J10/$I$10</f>
        <v>2.222996043789181E-2</v>
      </c>
      <c r="K11" s="119">
        <f t="shared" si="9"/>
        <v>2.770154893924389E-2</v>
      </c>
      <c r="L11" s="119">
        <f t="shared" si="9"/>
        <v>3.1245613271989988E-2</v>
      </c>
      <c r="M11" s="119">
        <f t="shared" si="9"/>
        <v>3.0484917564112958E-2</v>
      </c>
      <c r="N11" s="119">
        <f t="shared" si="9"/>
        <v>2.8493631377108052E-2</v>
      </c>
      <c r="O11" s="119">
        <f t="shared" si="9"/>
        <v>2.9227553627646913E-2</v>
      </c>
      <c r="P11" s="119">
        <f t="shared" si="9"/>
        <v>3.1577027483901329E-2</v>
      </c>
      <c r="Q11" s="119">
        <f t="shared" si="9"/>
        <v>3.2873768997621532E-2</v>
      </c>
      <c r="R11" s="119">
        <f t="shared" si="9"/>
        <v>3.168049659902953E-2</v>
      </c>
      <c r="S11" s="119">
        <f t="shared" si="9"/>
        <v>2.9510693236480968E-2</v>
      </c>
      <c r="T11" s="119">
        <f t="shared" si="9"/>
        <v>3.3033174043619155E-2</v>
      </c>
      <c r="U11" s="119">
        <f t="shared" si="9"/>
        <v>3.4761421309760829E-2</v>
      </c>
      <c r="V11" s="119">
        <f t="shared" si="9"/>
        <v>3.3409320524252301E-2</v>
      </c>
      <c r="W11" s="119">
        <f t="shared" si="9"/>
        <v>2.7204056911967589E-2</v>
      </c>
      <c r="X11" s="119">
        <f t="shared" si="9"/>
        <v>2.2744505097995797E-2</v>
      </c>
      <c r="Y11" s="119">
        <f t="shared" si="9"/>
        <v>2.1657337970331383E-2</v>
      </c>
      <c r="Z11" s="119">
        <f t="shared" si="9"/>
        <v>1.3698289332597813E-2</v>
      </c>
      <c r="AA11" s="119">
        <f t="shared" si="9"/>
        <v>1.1306225084208667E-2</v>
      </c>
      <c r="AB11" s="119">
        <f t="shared" ref="AB11:AS11" si="10">-AB10/$I$10</f>
        <v>-2.1376587377690579E-2</v>
      </c>
      <c r="AC11" s="119">
        <f t="shared" si="10"/>
        <v>-2.6100413810556618E-2</v>
      </c>
      <c r="AD11" s="119">
        <f t="shared" si="10"/>
        <v>-2.9508716119631385E-2</v>
      </c>
      <c r="AE11" s="119">
        <f t="shared" si="10"/>
        <v>-2.9811462137223771E-2</v>
      </c>
      <c r="AF11" s="119">
        <f t="shared" si="10"/>
        <v>-2.8393457456729117E-2</v>
      </c>
      <c r="AG11" s="119">
        <f t="shared" si="10"/>
        <v>-2.882611652731288E-2</v>
      </c>
      <c r="AH11" s="119">
        <f t="shared" si="10"/>
        <v>-3.3033585942962851E-2</v>
      </c>
      <c r="AI11" s="119">
        <f t="shared" si="10"/>
        <v>-3.4097769087250859E-2</v>
      </c>
      <c r="AJ11" s="119">
        <f t="shared" si="10"/>
        <v>-3.2748469217279211E-2</v>
      </c>
      <c r="AK11" s="119">
        <f t="shared" si="10"/>
        <v>-2.9739956411163889E-2</v>
      </c>
      <c r="AL11" s="119">
        <f t="shared" si="10"/>
        <v>-3.3552991015321963E-2</v>
      </c>
      <c r="AM11" s="119">
        <f t="shared" si="10"/>
        <v>-3.5182464818853294E-2</v>
      </c>
      <c r="AN11" s="119">
        <f t="shared" si="10"/>
        <v>-3.3601183238530549E-2</v>
      </c>
      <c r="AO11" s="119">
        <f t="shared" si="10"/>
        <v>-2.7974638204092534E-2</v>
      </c>
      <c r="AP11" s="119">
        <f t="shared" si="10"/>
        <v>-2.480869746882907E-2</v>
      </c>
      <c r="AQ11" s="119">
        <f t="shared" si="10"/>
        <v>-2.4408907965869725E-2</v>
      </c>
      <c r="AR11" s="119">
        <f t="shared" si="10"/>
        <v>-1.659937878988586E-2</v>
      </c>
      <c r="AS11" s="119">
        <f t="shared" si="10"/>
        <v>-1.7395662601055385E-2</v>
      </c>
    </row>
    <row r="12" spans="1:54" s="97" customFormat="1" x14ac:dyDescent="0.2">
      <c r="F12" s="118"/>
      <c r="G12" s="151"/>
      <c r="H12" s="151"/>
      <c r="I12" s="118"/>
      <c r="J12" s="126">
        <f t="shared" ref="J12:AA12" si="11">J10/$G$10</f>
        <v>4.5105878388452682E-2</v>
      </c>
      <c r="K12" s="126">
        <f t="shared" si="11"/>
        <v>5.620804864301425E-2</v>
      </c>
      <c r="L12" s="126">
        <f t="shared" si="11"/>
        <v>6.3399160621837827E-2</v>
      </c>
      <c r="M12" s="126">
        <f t="shared" si="11"/>
        <v>6.1855664933395969E-2</v>
      </c>
      <c r="N12" s="126">
        <f t="shared" si="11"/>
        <v>5.7815229826073442E-2</v>
      </c>
      <c r="O12" s="126">
        <f t="shared" si="11"/>
        <v>5.9304400617531894E-2</v>
      </c>
      <c r="P12" s="126">
        <f t="shared" si="11"/>
        <v>6.4071619269726252E-2</v>
      </c>
      <c r="Q12" s="126">
        <f t="shared" si="11"/>
        <v>6.6702782972537969E-2</v>
      </c>
      <c r="R12" s="126">
        <f t="shared" si="11"/>
        <v>6.4281564102375552E-2</v>
      </c>
      <c r="S12" s="126">
        <f t="shared" si="11"/>
        <v>5.9878907297321295E-2</v>
      </c>
      <c r="T12" s="126">
        <f t="shared" si="11"/>
        <v>6.7026225051499966E-2</v>
      </c>
      <c r="U12" s="126">
        <f t="shared" si="11"/>
        <v>7.0532938940152973E-2</v>
      </c>
      <c r="V12" s="126">
        <f t="shared" si="11"/>
        <v>6.7789448065732755E-2</v>
      </c>
      <c r="W12" s="126">
        <f t="shared" si="11"/>
        <v>5.5198608480300324E-2</v>
      </c>
      <c r="X12" s="126">
        <f t="shared" si="11"/>
        <v>4.6149919331706792E-2</v>
      </c>
      <c r="Y12" s="126">
        <f t="shared" si="11"/>
        <v>4.3943994207127267E-2</v>
      </c>
      <c r="Z12" s="126">
        <f t="shared" si="11"/>
        <v>2.7794623138996097E-2</v>
      </c>
      <c r="AA12" s="126">
        <f t="shared" si="11"/>
        <v>2.2940986112216098E-2</v>
      </c>
      <c r="AB12" s="126">
        <f t="shared" ref="AB12:AS12" si="12">-AB10/$H$10</f>
        <v>-4.2149554509772293E-2</v>
      </c>
      <c r="AC12" s="126">
        <f t="shared" si="12"/>
        <v>-5.1463818578628584E-2</v>
      </c>
      <c r="AD12" s="126">
        <f t="shared" si="12"/>
        <v>-5.8184181442162974E-2</v>
      </c>
      <c r="AE12" s="126">
        <f t="shared" si="12"/>
        <v>-5.8781124702827876E-2</v>
      </c>
      <c r="AF12" s="126">
        <f t="shared" si="12"/>
        <v>-5.598515617335164E-2</v>
      </c>
      <c r="AG12" s="126">
        <f t="shared" si="12"/>
        <v>-5.6838257127096482E-2</v>
      </c>
      <c r="AH12" s="126">
        <f t="shared" si="12"/>
        <v>-6.5134387765245952E-2</v>
      </c>
      <c r="AI12" s="126">
        <f t="shared" si="12"/>
        <v>-6.7232704239060692E-2</v>
      </c>
      <c r="AJ12" s="126">
        <f t="shared" si="12"/>
        <v>-6.4572205282208819E-2</v>
      </c>
      <c r="AK12" s="126">
        <f t="shared" si="12"/>
        <v>-5.8640132389832803E-2</v>
      </c>
      <c r="AL12" s="126">
        <f t="shared" si="12"/>
        <v>-6.6158531236944373E-2</v>
      </c>
      <c r="AM12" s="126">
        <f t="shared" si="12"/>
        <v>-6.9371466664414363E-2</v>
      </c>
      <c r="AN12" s="126">
        <f t="shared" si="12"/>
        <v>-6.6253554858029806E-2</v>
      </c>
      <c r="AO12" s="126">
        <f t="shared" si="12"/>
        <v>-5.5159344054380249E-2</v>
      </c>
      <c r="AP12" s="126">
        <f t="shared" si="12"/>
        <v>-4.8916860666458284E-2</v>
      </c>
      <c r="AQ12" s="126">
        <f t="shared" si="12"/>
        <v>-4.8128570695300112E-2</v>
      </c>
      <c r="AR12" s="126">
        <f t="shared" si="12"/>
        <v>-3.2730033506790719E-2</v>
      </c>
      <c r="AS12" s="126">
        <f t="shared" si="12"/>
        <v>-3.4300116107494637E-2</v>
      </c>
    </row>
    <row r="13" spans="1:54" s="97" customFormat="1" x14ac:dyDescent="0.2">
      <c r="F13" s="118"/>
      <c r="G13" s="118"/>
      <c r="H13" s="118"/>
      <c r="I13" s="131"/>
      <c r="J13" s="134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</row>
    <row r="14" spans="1:54" s="97" customFormat="1" x14ac:dyDescent="0.2">
      <c r="D14" s="150"/>
      <c r="E14" s="150" t="str">
        <f>INDEX(E$83:E$118,MATCH($D$10,$D$83:$D$118,0))&amp;A6</f>
        <v>NHS Bath and North East Somerset, Swindon and Wiltshire ICB (Nov23 to Oct24)</v>
      </c>
      <c r="F14" s="138">
        <f t="shared" ref="F14:AS14" si="13">INDEX(F$83:F$118,MATCH($D$10,$D$83:$D$118,0))</f>
        <v>89</v>
      </c>
      <c r="G14" s="138">
        <f t="shared" si="13"/>
        <v>495385.66666666663</v>
      </c>
      <c r="H14" s="138">
        <f t="shared" si="13"/>
        <v>509701.08333333331</v>
      </c>
      <c r="I14" s="138">
        <f t="shared" si="13"/>
        <v>1005086.7499999999</v>
      </c>
      <c r="J14" s="139">
        <f t="shared" si="13"/>
        <v>22924.416666666668</v>
      </c>
      <c r="K14" s="138">
        <f t="shared" si="13"/>
        <v>28241.916666666668</v>
      </c>
      <c r="L14" s="138">
        <f t="shared" si="13"/>
        <v>31523.333333333318</v>
      </c>
      <c r="M14" s="138">
        <f t="shared" si="13"/>
        <v>30095.916666666646</v>
      </c>
      <c r="N14" s="138">
        <f t="shared" si="13"/>
        <v>28669.666666666672</v>
      </c>
      <c r="O14" s="138">
        <f t="shared" si="13"/>
        <v>29838.833333333328</v>
      </c>
      <c r="P14" s="138">
        <f t="shared" si="13"/>
        <v>31874.333333333336</v>
      </c>
      <c r="Q14" s="138">
        <f t="shared" si="13"/>
        <v>32528</v>
      </c>
      <c r="R14" s="138">
        <f t="shared" si="13"/>
        <v>31724.416666666679</v>
      </c>
      <c r="S14" s="138">
        <f t="shared" si="13"/>
        <v>29590.249999999996</v>
      </c>
      <c r="T14" s="138">
        <f t="shared" si="13"/>
        <v>33857.666666666657</v>
      </c>
      <c r="U14" s="138">
        <f t="shared" si="13"/>
        <v>35451.499999999993</v>
      </c>
      <c r="V14" s="138">
        <f t="shared" si="13"/>
        <v>33101.500000000007</v>
      </c>
      <c r="W14" s="138">
        <f t="shared" si="13"/>
        <v>26855.499999999978</v>
      </c>
      <c r="X14" s="138">
        <f t="shared" si="13"/>
        <v>23048.500000000004</v>
      </c>
      <c r="Y14" s="138">
        <f t="shared" si="13"/>
        <v>21758.5</v>
      </c>
      <c r="Z14" s="138">
        <f t="shared" si="13"/>
        <v>13163.500000000002</v>
      </c>
      <c r="AA14" s="138">
        <f t="shared" si="13"/>
        <v>11137.91666666667</v>
      </c>
      <c r="AB14" s="138">
        <f t="shared" si="13"/>
        <v>21927.666666666682</v>
      </c>
      <c r="AC14" s="138">
        <f t="shared" si="13"/>
        <v>26706.333333333328</v>
      </c>
      <c r="AD14" s="138">
        <f t="shared" si="13"/>
        <v>29701.583333333336</v>
      </c>
      <c r="AE14" s="138">
        <f t="shared" si="13"/>
        <v>29553.666666666661</v>
      </c>
      <c r="AF14" s="138">
        <f t="shared" si="13"/>
        <v>28333.91666666669</v>
      </c>
      <c r="AG14" s="138">
        <f t="shared" si="13"/>
        <v>29279.666666666657</v>
      </c>
      <c r="AH14" s="138">
        <f t="shared" si="13"/>
        <v>33508.416666666664</v>
      </c>
      <c r="AI14" s="138">
        <f t="shared" si="13"/>
        <v>34066.833333333328</v>
      </c>
      <c r="AJ14" s="138">
        <f t="shared" si="13"/>
        <v>32483.499999999993</v>
      </c>
      <c r="AK14" s="138">
        <f t="shared" si="13"/>
        <v>29988.333333333328</v>
      </c>
      <c r="AL14" s="138">
        <f t="shared" si="13"/>
        <v>34453.416666666664</v>
      </c>
      <c r="AM14" s="138">
        <f t="shared" si="13"/>
        <v>35759.749999999971</v>
      </c>
      <c r="AN14" s="138">
        <f t="shared" si="13"/>
        <v>33201.749999999978</v>
      </c>
      <c r="AO14" s="138">
        <f t="shared" si="13"/>
        <v>27749.250000000004</v>
      </c>
      <c r="AP14" s="138">
        <f t="shared" si="13"/>
        <v>25137.333333333336</v>
      </c>
      <c r="AQ14" s="138">
        <f t="shared" si="13"/>
        <v>24494.083333333343</v>
      </c>
      <c r="AR14" s="138">
        <f t="shared" si="13"/>
        <v>16099.666666666662</v>
      </c>
      <c r="AS14" s="138">
        <f t="shared" si="13"/>
        <v>17255.916666666672</v>
      </c>
    </row>
    <row r="15" spans="1:54" s="148" customFormat="1" x14ac:dyDescent="0.2">
      <c r="D15" s="98"/>
      <c r="E15" s="98" t="s">
        <v>397</v>
      </c>
      <c r="F15" s="121"/>
      <c r="G15" s="149">
        <f>G14/$I$14</f>
        <v>0.49287851687097328</v>
      </c>
      <c r="H15" s="149">
        <f>H14/$I$14</f>
        <v>0.50712148312902683</v>
      </c>
      <c r="I15" s="119">
        <f>I14/$I$6</f>
        <v>1.5884310930701164E-2</v>
      </c>
      <c r="J15" s="120">
        <f t="shared" ref="J15:AA15" si="14">J14/$I$10</f>
        <v>2.2662125229263176E-2</v>
      </c>
      <c r="K15" s="119">
        <f t="shared" si="14"/>
        <v>2.7918784653091784E-2</v>
      </c>
      <c r="L15" s="119">
        <f t="shared" si="14"/>
        <v>3.1162656744176221E-2</v>
      </c>
      <c r="M15" s="119">
        <f t="shared" si="14"/>
        <v>2.9751571972655134E-2</v>
      </c>
      <c r="N15" s="119">
        <f t="shared" si="14"/>
        <v>2.8341640519296336E-2</v>
      </c>
      <c r="O15" s="119">
        <f t="shared" si="14"/>
        <v>2.9497430077615013E-2</v>
      </c>
      <c r="P15" s="119">
        <f t="shared" si="14"/>
        <v>3.1509640751278045E-2</v>
      </c>
      <c r="Q15" s="119">
        <f t="shared" si="14"/>
        <v>3.2155828441616727E-2</v>
      </c>
      <c r="R15" s="119">
        <f t="shared" si="14"/>
        <v>3.1361439367428065E-2</v>
      </c>
      <c r="S15" s="119">
        <f t="shared" si="14"/>
        <v>2.9251690929185604E-2</v>
      </c>
      <c r="T15" s="119">
        <f t="shared" si="14"/>
        <v>3.3470281627114434E-2</v>
      </c>
      <c r="U15" s="119">
        <f t="shared" si="14"/>
        <v>3.5045878996494563E-2</v>
      </c>
      <c r="V15" s="119">
        <f t="shared" si="14"/>
        <v>3.2722766698234637E-2</v>
      </c>
      <c r="W15" s="119">
        <f t="shared" si="14"/>
        <v>2.654823077698713E-2</v>
      </c>
      <c r="X15" s="119">
        <f t="shared" si="14"/>
        <v>2.2784788853806054E-2</v>
      </c>
      <c r="Y15" s="119">
        <f t="shared" si="14"/>
        <v>2.1509548485825061E-2</v>
      </c>
      <c r="Z15" s="119">
        <f t="shared" si="14"/>
        <v>1.3012888824742433E-2</v>
      </c>
      <c r="AA15" s="119">
        <f t="shared" si="14"/>
        <v>1.1010481355458592E-2</v>
      </c>
      <c r="AB15" s="119">
        <f t="shared" ref="AB15:AS15" si="15">-AB14/$I$10</f>
        <v>-2.1676779619352299E-2</v>
      </c>
      <c r="AC15" s="119">
        <f t="shared" si="15"/>
        <v>-2.6400770811955753E-2</v>
      </c>
      <c r="AD15" s="119">
        <f t="shared" si="15"/>
        <v>-2.9361750433812391E-2</v>
      </c>
      <c r="AE15" s="119">
        <f t="shared" si="15"/>
        <v>-2.921552616681198E-2</v>
      </c>
      <c r="AF15" s="119">
        <f t="shared" si="15"/>
        <v>-2.8009732028172619E-2</v>
      </c>
      <c r="AG15" s="119">
        <f t="shared" si="15"/>
        <v>-2.8944661158419115E-2</v>
      </c>
      <c r="AH15" s="119">
        <f t="shared" si="15"/>
        <v>-3.3125027597256024E-2</v>
      </c>
      <c r="AI15" s="119">
        <f t="shared" si="15"/>
        <v>-3.3677055097633322E-2</v>
      </c>
      <c r="AJ15" s="119">
        <f t="shared" si="15"/>
        <v>-3.2111837591713502E-2</v>
      </c>
      <c r="AK15" s="119">
        <f t="shared" si="15"/>
        <v>-2.9645219562121336E-2</v>
      </c>
      <c r="AL15" s="119">
        <f t="shared" si="15"/>
        <v>-3.4059215308683957E-2</v>
      </c>
      <c r="AM15" s="119">
        <f t="shared" si="15"/>
        <v>-3.5350602130936513E-2</v>
      </c>
      <c r="AN15" s="119">
        <f t="shared" si="15"/>
        <v>-3.2821869680319957E-2</v>
      </c>
      <c r="AO15" s="119">
        <f t="shared" si="15"/>
        <v>-2.7431754869144526E-2</v>
      </c>
      <c r="AP15" s="119">
        <f t="shared" si="15"/>
        <v>-2.4849722643457955E-2</v>
      </c>
      <c r="AQ15" s="119">
        <f t="shared" si="15"/>
        <v>-2.4213832436710853E-2</v>
      </c>
      <c r="AR15" s="119">
        <f t="shared" si="15"/>
        <v>-1.5915461119667629E-2</v>
      </c>
      <c r="AS15" s="119">
        <f t="shared" si="15"/>
        <v>-1.7058481798332768E-2</v>
      </c>
      <c r="AU15" s="97"/>
      <c r="AV15" s="97"/>
      <c r="AW15" s="97"/>
      <c r="AX15" s="97"/>
      <c r="AY15" s="97"/>
      <c r="AZ15" s="97"/>
      <c r="BA15" s="97"/>
      <c r="BB15" s="97"/>
    </row>
    <row r="16" spans="1:54" s="97" customFormat="1" x14ac:dyDescent="0.2">
      <c r="F16" s="118"/>
      <c r="G16" s="118"/>
      <c r="H16" s="118"/>
      <c r="I16" s="131"/>
      <c r="J16" s="134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</row>
    <row r="17" spans="4:57" s="97" customFormat="1" x14ac:dyDescent="0.2">
      <c r="D17" s="147"/>
      <c r="E17" s="137" t="str">
        <f>"Difference"&amp; A6&amp; " to"&amp;A3</f>
        <v>Difference (Nov23 to Oct24) to (Aug24 to Jul25)</v>
      </c>
      <c r="F17" s="135">
        <f t="shared" ref="F17:AS17" si="16">F10-F14</f>
        <v>-1</v>
      </c>
      <c r="G17" s="135">
        <f t="shared" si="16"/>
        <v>3158.0000000003492</v>
      </c>
      <c r="H17" s="135">
        <f t="shared" si="16"/>
        <v>3329.249999999709</v>
      </c>
      <c r="I17" s="135">
        <f t="shared" si="16"/>
        <v>6487.2500000001164</v>
      </c>
      <c r="J17" s="146">
        <f t="shared" si="16"/>
        <v>-437.16666666669698</v>
      </c>
      <c r="K17" s="135">
        <f t="shared" si="16"/>
        <v>-219.74999999996726</v>
      </c>
      <c r="L17" s="135">
        <f t="shared" si="16"/>
        <v>83.916666666682431</v>
      </c>
      <c r="M17" s="135">
        <f t="shared" si="16"/>
        <v>741.83333333335395</v>
      </c>
      <c r="N17" s="135">
        <f t="shared" si="16"/>
        <v>153.7500000000291</v>
      </c>
      <c r="O17" s="135">
        <f t="shared" si="16"/>
        <v>-273.0000000000291</v>
      </c>
      <c r="P17" s="135">
        <f t="shared" si="16"/>
        <v>68.166666666664241</v>
      </c>
      <c r="Q17" s="135">
        <f t="shared" si="16"/>
        <v>726.25</v>
      </c>
      <c r="R17" s="135">
        <f t="shared" si="16"/>
        <v>322.75000000002183</v>
      </c>
      <c r="S17" s="135">
        <f t="shared" si="16"/>
        <v>262.00000000000364</v>
      </c>
      <c r="T17" s="135">
        <f t="shared" si="16"/>
        <v>-442.16666666665697</v>
      </c>
      <c r="U17" s="135">
        <f t="shared" si="16"/>
        <v>-287.74999999999272</v>
      </c>
      <c r="V17" s="135">
        <f t="shared" si="16"/>
        <v>694.49999999999272</v>
      </c>
      <c r="W17" s="135">
        <f t="shared" si="16"/>
        <v>663.41666666672245</v>
      </c>
      <c r="X17" s="135">
        <f t="shared" si="16"/>
        <v>-40.750000000003638</v>
      </c>
      <c r="Y17" s="135">
        <f t="shared" si="16"/>
        <v>149.5</v>
      </c>
      <c r="Z17" s="135">
        <f t="shared" si="16"/>
        <v>693.33333333329756</v>
      </c>
      <c r="AA17" s="135">
        <f t="shared" si="16"/>
        <v>299.16666666662968</v>
      </c>
      <c r="AB17" s="135">
        <f t="shared" si="16"/>
        <v>-303.66666666671154</v>
      </c>
      <c r="AC17" s="135">
        <f t="shared" si="16"/>
        <v>-303.83333333332848</v>
      </c>
      <c r="AD17" s="135">
        <f t="shared" si="16"/>
        <v>148.66666666666424</v>
      </c>
      <c r="AE17" s="135">
        <f t="shared" si="16"/>
        <v>602.8333333333394</v>
      </c>
      <c r="AF17" s="135">
        <f t="shared" si="16"/>
        <v>388.16666666660967</v>
      </c>
      <c r="AG17" s="135">
        <f t="shared" si="16"/>
        <v>-119.91666666665697</v>
      </c>
      <c r="AH17" s="135">
        <f t="shared" si="16"/>
        <v>-92.49999999996362</v>
      </c>
      <c r="AI17" s="135">
        <f t="shared" si="16"/>
        <v>425.58333333337214</v>
      </c>
      <c r="AJ17" s="135">
        <f t="shared" si="16"/>
        <v>644.00000000000728</v>
      </c>
      <c r="AK17" s="135">
        <f t="shared" si="16"/>
        <v>95.833333333372138</v>
      </c>
      <c r="AL17" s="135">
        <f t="shared" si="16"/>
        <v>-512.08333333336486</v>
      </c>
      <c r="AM17" s="135">
        <f t="shared" si="16"/>
        <v>-170.08333333327028</v>
      </c>
      <c r="AN17" s="135">
        <f t="shared" si="16"/>
        <v>788.33333333332121</v>
      </c>
      <c r="AO17" s="135">
        <f t="shared" si="16"/>
        <v>549.16666666669698</v>
      </c>
      <c r="AP17" s="135">
        <f t="shared" si="16"/>
        <v>-41.50000000003638</v>
      </c>
      <c r="AQ17" s="135">
        <f t="shared" si="16"/>
        <v>197.33333333335759</v>
      </c>
      <c r="AR17" s="135">
        <f t="shared" si="16"/>
        <v>691.83333333333758</v>
      </c>
      <c r="AS17" s="135">
        <f t="shared" si="16"/>
        <v>341.08333333332848</v>
      </c>
    </row>
    <row r="18" spans="4:57" s="97" customFormat="1" x14ac:dyDescent="0.2">
      <c r="E18" s="97" t="s">
        <v>398</v>
      </c>
      <c r="F18" s="126">
        <f t="shared" ref="F18:AS18" si="17">F17/F14</f>
        <v>-1.1235955056179775E-2</v>
      </c>
      <c r="G18" s="126">
        <f t="shared" si="17"/>
        <v>6.3748311921291278E-3</v>
      </c>
      <c r="H18" s="126">
        <f t="shared" si="17"/>
        <v>6.5317695191604149E-3</v>
      </c>
      <c r="I18" s="126">
        <f t="shared" si="17"/>
        <v>6.4544179892930802E-3</v>
      </c>
      <c r="J18" s="134">
        <f t="shared" si="17"/>
        <v>-1.9069914537993927E-2</v>
      </c>
      <c r="K18" s="126">
        <f t="shared" si="17"/>
        <v>-7.7809874801922883E-3</v>
      </c>
      <c r="L18" s="126">
        <f t="shared" si="17"/>
        <v>2.6620492756693182E-3</v>
      </c>
      <c r="M18" s="126">
        <f t="shared" si="17"/>
        <v>2.4648969544595622E-2</v>
      </c>
      <c r="N18" s="126">
        <f t="shared" si="17"/>
        <v>5.3628108686310412E-3</v>
      </c>
      <c r="O18" s="126">
        <f t="shared" si="17"/>
        <v>-9.1491512737884913E-3</v>
      </c>
      <c r="P18" s="126">
        <f t="shared" si="17"/>
        <v>2.1386068205347325E-3</v>
      </c>
      <c r="Q18" s="126">
        <f t="shared" si="17"/>
        <v>2.2326918347270044E-2</v>
      </c>
      <c r="R18" s="126">
        <f t="shared" si="17"/>
        <v>1.0173551917162281E-2</v>
      </c>
      <c r="S18" s="126">
        <f t="shared" si="17"/>
        <v>8.8542678753982702E-3</v>
      </c>
      <c r="T18" s="126">
        <f t="shared" si="17"/>
        <v>-1.3059572917999579E-2</v>
      </c>
      <c r="U18" s="126">
        <f t="shared" si="17"/>
        <v>-8.1167228467058598E-3</v>
      </c>
      <c r="V18" s="126">
        <f t="shared" si="17"/>
        <v>2.0980922314698506E-2</v>
      </c>
      <c r="W18" s="126">
        <f t="shared" si="17"/>
        <v>2.4703195496889763E-2</v>
      </c>
      <c r="X18" s="126">
        <f t="shared" si="17"/>
        <v>-1.7680109334665436E-3</v>
      </c>
      <c r="Y18" s="126">
        <f t="shared" si="17"/>
        <v>6.8708780476595356E-3</v>
      </c>
      <c r="Z18" s="126">
        <f t="shared" si="17"/>
        <v>5.2670895531834044E-2</v>
      </c>
      <c r="AA18" s="126">
        <f t="shared" si="17"/>
        <v>2.6860199768056228E-2</v>
      </c>
      <c r="AB18" s="126">
        <f t="shared" si="17"/>
        <v>-1.3848562698571576E-2</v>
      </c>
      <c r="AC18" s="126">
        <f t="shared" si="17"/>
        <v>-1.137682696988212E-2</v>
      </c>
      <c r="AD18" s="126">
        <f t="shared" si="17"/>
        <v>5.0053448329072546E-3</v>
      </c>
      <c r="AE18" s="126">
        <f t="shared" si="17"/>
        <v>2.0397920167830486E-2</v>
      </c>
      <c r="AF18" s="126">
        <f t="shared" si="17"/>
        <v>1.3699717946981422E-2</v>
      </c>
      <c r="AG18" s="126">
        <f t="shared" si="17"/>
        <v>-4.0955611971899841E-3</v>
      </c>
      <c r="AH18" s="126">
        <f t="shared" si="17"/>
        <v>-2.7605004712735444E-3</v>
      </c>
      <c r="AI18" s="126">
        <f t="shared" si="17"/>
        <v>1.2492600329745125E-2</v>
      </c>
      <c r="AJ18" s="126">
        <f t="shared" si="17"/>
        <v>1.9825449843767065E-2</v>
      </c>
      <c r="AK18" s="126">
        <f t="shared" si="17"/>
        <v>3.1956872116947308E-3</v>
      </c>
      <c r="AL18" s="126">
        <f t="shared" si="17"/>
        <v>-1.4863063895453955E-2</v>
      </c>
      <c r="AM18" s="126">
        <f t="shared" si="17"/>
        <v>-4.756278590685629E-3</v>
      </c>
      <c r="AN18" s="126">
        <f t="shared" si="17"/>
        <v>2.3743728367731271E-2</v>
      </c>
      <c r="AO18" s="126">
        <f t="shared" si="17"/>
        <v>1.979032466343043E-2</v>
      </c>
      <c r="AP18" s="126">
        <f t="shared" si="17"/>
        <v>-1.650930886332535E-3</v>
      </c>
      <c r="AQ18" s="126">
        <f t="shared" si="17"/>
        <v>8.0563673540218553E-3</v>
      </c>
      <c r="AR18" s="126">
        <f t="shared" si="17"/>
        <v>4.2971904180211046E-2</v>
      </c>
      <c r="AS18" s="126">
        <f t="shared" si="17"/>
        <v>1.9766167160055925E-2</v>
      </c>
    </row>
    <row r="19" spans="4:57" s="97" customFormat="1" x14ac:dyDescent="0.2">
      <c r="F19" s="126"/>
      <c r="G19" s="126"/>
      <c r="H19" s="126"/>
      <c r="I19" s="126"/>
      <c r="J19" s="134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</row>
    <row r="20" spans="4:57" s="97" customFormat="1" x14ac:dyDescent="0.2">
      <c r="D20" s="145"/>
      <c r="E20" s="145" t="str">
        <f>"Males and females"&amp;A3</f>
        <v>Males and females (Aug24 to Jul25)</v>
      </c>
      <c r="F20" s="144"/>
      <c r="G20" s="144"/>
      <c r="H20" s="144"/>
      <c r="I20" s="142">
        <f>I10</f>
        <v>1011574</v>
      </c>
      <c r="J20" s="143">
        <f t="shared" ref="J20:AA20" si="18">J10+AB10</f>
        <v>44111.249999999942</v>
      </c>
      <c r="K20" s="142">
        <f t="shared" si="18"/>
        <v>54424.666666666701</v>
      </c>
      <c r="L20" s="142">
        <f t="shared" si="18"/>
        <v>61457.5</v>
      </c>
      <c r="M20" s="142">
        <f t="shared" si="18"/>
        <v>60994.25</v>
      </c>
      <c r="N20" s="142">
        <f t="shared" si="18"/>
        <v>57545.5</v>
      </c>
      <c r="O20" s="142">
        <f t="shared" si="18"/>
        <v>58725.583333333299</v>
      </c>
      <c r="P20" s="142">
        <f t="shared" si="18"/>
        <v>65358.416666666701</v>
      </c>
      <c r="Q20" s="142">
        <f t="shared" si="18"/>
        <v>67746.666666666701</v>
      </c>
      <c r="R20" s="142">
        <f t="shared" si="18"/>
        <v>65174.666666666701</v>
      </c>
      <c r="S20" s="142">
        <f t="shared" si="18"/>
        <v>59936.416666666701</v>
      </c>
      <c r="T20" s="142">
        <f t="shared" si="18"/>
        <v>67356.833333333299</v>
      </c>
      <c r="U20" s="142">
        <f t="shared" si="18"/>
        <v>70753.416666666701</v>
      </c>
      <c r="V20" s="142">
        <f t="shared" si="18"/>
        <v>67786.083333333299</v>
      </c>
      <c r="W20" s="142">
        <f t="shared" si="18"/>
        <v>55817.333333333401</v>
      </c>
      <c r="X20" s="142">
        <f t="shared" si="18"/>
        <v>48103.583333333299</v>
      </c>
      <c r="Y20" s="142">
        <f t="shared" si="18"/>
        <v>46599.416666666701</v>
      </c>
      <c r="Z20" s="142">
        <f t="shared" si="18"/>
        <v>30648.333333333299</v>
      </c>
      <c r="AA20" s="142">
        <f t="shared" si="18"/>
        <v>29034.083333333299</v>
      </c>
      <c r="AB20" s="131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</row>
    <row r="21" spans="4:57" s="97" customFormat="1" x14ac:dyDescent="0.2">
      <c r="D21" s="141"/>
      <c r="E21" s="141" t="str">
        <f>"Males and females"&amp; A6</f>
        <v>Males and females (Nov23 to Oct24)</v>
      </c>
      <c r="F21" s="140"/>
      <c r="G21" s="140"/>
      <c r="H21" s="140"/>
      <c r="I21" s="138">
        <f>I14</f>
        <v>1005086.7499999999</v>
      </c>
      <c r="J21" s="139">
        <f t="shared" ref="J21:AA21" si="19">J14+AB14</f>
        <v>44852.08333333335</v>
      </c>
      <c r="K21" s="138">
        <f t="shared" si="19"/>
        <v>54948.25</v>
      </c>
      <c r="L21" s="138">
        <f t="shared" si="19"/>
        <v>61224.916666666657</v>
      </c>
      <c r="M21" s="138">
        <f t="shared" si="19"/>
        <v>59649.583333333307</v>
      </c>
      <c r="N21" s="138">
        <f t="shared" si="19"/>
        <v>57003.583333333358</v>
      </c>
      <c r="O21" s="138">
        <f t="shared" si="19"/>
        <v>59118.499999999985</v>
      </c>
      <c r="P21" s="138">
        <f t="shared" si="19"/>
        <v>65382.75</v>
      </c>
      <c r="Q21" s="138">
        <f t="shared" si="19"/>
        <v>66594.833333333328</v>
      </c>
      <c r="R21" s="138">
        <f t="shared" si="19"/>
        <v>64207.916666666672</v>
      </c>
      <c r="S21" s="138">
        <f t="shared" si="19"/>
        <v>59578.583333333328</v>
      </c>
      <c r="T21" s="138">
        <f t="shared" si="19"/>
        <v>68311.083333333314</v>
      </c>
      <c r="U21" s="138">
        <f t="shared" si="19"/>
        <v>71211.249999999971</v>
      </c>
      <c r="V21" s="138">
        <f t="shared" si="19"/>
        <v>66303.249999999985</v>
      </c>
      <c r="W21" s="138">
        <f t="shared" si="19"/>
        <v>54604.749999999985</v>
      </c>
      <c r="X21" s="138">
        <f t="shared" si="19"/>
        <v>48185.833333333343</v>
      </c>
      <c r="Y21" s="138">
        <f t="shared" si="19"/>
        <v>46252.583333333343</v>
      </c>
      <c r="Z21" s="138">
        <f t="shared" si="19"/>
        <v>29263.166666666664</v>
      </c>
      <c r="AA21" s="138">
        <f t="shared" si="19"/>
        <v>28393.833333333343</v>
      </c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</row>
    <row r="22" spans="4:57" s="97" customFormat="1" x14ac:dyDescent="0.2">
      <c r="D22" s="137"/>
      <c r="E22" s="137" t="s">
        <v>399</v>
      </c>
      <c r="F22" s="136"/>
      <c r="G22" s="136"/>
      <c r="H22" s="136"/>
      <c r="I22" s="135">
        <f t="shared" ref="I22:AA22" si="20">I20-I21</f>
        <v>6487.2500000001164</v>
      </c>
      <c r="J22" s="146">
        <f t="shared" si="20"/>
        <v>-740.83333333340852</v>
      </c>
      <c r="K22" s="135">
        <f t="shared" si="20"/>
        <v>-523.58333333329938</v>
      </c>
      <c r="L22" s="135">
        <f t="shared" si="20"/>
        <v>232.58333333334303</v>
      </c>
      <c r="M22" s="135">
        <f t="shared" si="20"/>
        <v>1344.6666666666933</v>
      </c>
      <c r="N22" s="135">
        <f t="shared" si="20"/>
        <v>541.91666666664241</v>
      </c>
      <c r="O22" s="135">
        <f t="shared" si="20"/>
        <v>-392.91666666668607</v>
      </c>
      <c r="P22" s="135">
        <f t="shared" si="20"/>
        <v>-24.333333333299379</v>
      </c>
      <c r="Q22" s="135">
        <f t="shared" si="20"/>
        <v>1151.8333333333721</v>
      </c>
      <c r="R22" s="135">
        <f t="shared" si="20"/>
        <v>966.7500000000291</v>
      </c>
      <c r="S22" s="135">
        <f t="shared" si="20"/>
        <v>357.83333333337214</v>
      </c>
      <c r="T22" s="135">
        <f t="shared" si="20"/>
        <v>-954.25000000001455</v>
      </c>
      <c r="U22" s="135">
        <f t="shared" si="20"/>
        <v>-457.83333333327028</v>
      </c>
      <c r="V22" s="135">
        <f t="shared" si="20"/>
        <v>1482.8333333333139</v>
      </c>
      <c r="W22" s="135">
        <f t="shared" si="20"/>
        <v>1212.5833333334158</v>
      </c>
      <c r="X22" s="135">
        <f t="shared" si="20"/>
        <v>-82.250000000043656</v>
      </c>
      <c r="Y22" s="135">
        <f t="shared" si="20"/>
        <v>346.83333333335759</v>
      </c>
      <c r="Z22" s="135">
        <f t="shared" si="20"/>
        <v>1385.1666666666351</v>
      </c>
      <c r="AA22" s="135">
        <f t="shared" si="20"/>
        <v>640.24999999995634</v>
      </c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</row>
    <row r="23" spans="4:57" s="97" customFormat="1" x14ac:dyDescent="0.2">
      <c r="D23" s="98"/>
      <c r="E23" s="98" t="s">
        <v>400</v>
      </c>
      <c r="F23" s="121"/>
      <c r="G23" s="121"/>
      <c r="H23" s="121"/>
      <c r="I23" s="119">
        <f t="shared" ref="I23:AA23" si="21">I22/I21</f>
        <v>6.4544179892930802E-3</v>
      </c>
      <c r="J23" s="120">
        <f t="shared" si="21"/>
        <v>-1.6517255794511403E-2</v>
      </c>
      <c r="K23" s="119">
        <f t="shared" si="21"/>
        <v>-9.5286625749373167E-3</v>
      </c>
      <c r="L23" s="119">
        <f t="shared" si="21"/>
        <v>3.7988346247920806E-3</v>
      </c>
      <c r="M23" s="119">
        <f t="shared" si="21"/>
        <v>2.2542767133048328E-2</v>
      </c>
      <c r="N23" s="119">
        <f t="shared" si="21"/>
        <v>9.5067122973259074E-3</v>
      </c>
      <c r="O23" s="119">
        <f t="shared" si="21"/>
        <v>-6.6462556842052179E-3</v>
      </c>
      <c r="P23" s="119">
        <f t="shared" si="21"/>
        <v>-3.7216748046387432E-4</v>
      </c>
      <c r="Q23" s="119">
        <f t="shared" si="21"/>
        <v>1.7296136587173262E-2</v>
      </c>
      <c r="R23" s="119">
        <f t="shared" si="21"/>
        <v>1.5056554552593266E-2</v>
      </c>
      <c r="S23" s="119">
        <f t="shared" si="21"/>
        <v>6.0060732114314928E-3</v>
      </c>
      <c r="T23" s="119">
        <f t="shared" si="21"/>
        <v>-1.3969182648496739E-2</v>
      </c>
      <c r="U23" s="119">
        <f t="shared" si="21"/>
        <v>-6.4292275916132697E-3</v>
      </c>
      <c r="V23" s="119">
        <f t="shared" si="21"/>
        <v>2.2364414011881984E-2</v>
      </c>
      <c r="W23" s="119">
        <f t="shared" si="21"/>
        <v>2.2206554069626107E-2</v>
      </c>
      <c r="X23" s="119">
        <f t="shared" si="21"/>
        <v>-1.7069332272634137E-3</v>
      </c>
      <c r="Y23" s="119">
        <f t="shared" si="21"/>
        <v>7.498680253896251E-3</v>
      </c>
      <c r="Z23" s="119">
        <f t="shared" si="21"/>
        <v>4.7334817945197387E-2</v>
      </c>
      <c r="AA23" s="119">
        <f t="shared" si="21"/>
        <v>2.2548910268073097E-2</v>
      </c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</row>
    <row r="24" spans="4:57" s="97" customFormat="1" x14ac:dyDescent="0.2">
      <c r="F24" s="118"/>
      <c r="G24" s="118"/>
      <c r="H24" s="118"/>
      <c r="I24" s="118"/>
      <c r="J24" s="134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26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</row>
    <row r="25" spans="4:57" s="97" customFormat="1" x14ac:dyDescent="0.2">
      <c r="D25" s="98"/>
      <c r="E25" s="98" t="str">
        <f>"Males and females" &amp;A3</f>
        <v>Males and females (Aug24 to Jul25)</v>
      </c>
      <c r="F25" s="119"/>
      <c r="G25" s="119"/>
      <c r="H25" s="119"/>
      <c r="I25" s="132">
        <f>I3</f>
        <v>63686059.250000007</v>
      </c>
      <c r="J25" s="133">
        <f t="shared" ref="J25:AA25" si="22">J3+AB3</f>
        <v>2955008.416666666</v>
      </c>
      <c r="K25" s="132">
        <f t="shared" si="22"/>
        <v>3483386.9999999995</v>
      </c>
      <c r="L25" s="132">
        <f t="shared" si="22"/>
        <v>3784682.9999999991</v>
      </c>
      <c r="M25" s="132">
        <f t="shared" si="22"/>
        <v>3730845.083333334</v>
      </c>
      <c r="N25" s="132">
        <f t="shared" si="22"/>
        <v>3818840.25</v>
      </c>
      <c r="O25" s="132">
        <f t="shared" si="22"/>
        <v>4463866.083333334</v>
      </c>
      <c r="P25" s="132">
        <f t="shared" si="22"/>
        <v>4803482.6666666679</v>
      </c>
      <c r="Q25" s="132">
        <f t="shared" si="22"/>
        <v>4828591.5</v>
      </c>
      <c r="R25" s="132">
        <f t="shared" si="22"/>
        <v>4491268.166666667</v>
      </c>
      <c r="S25" s="132">
        <f t="shared" si="22"/>
        <v>3963424.916666666</v>
      </c>
      <c r="T25" s="132">
        <f t="shared" si="22"/>
        <v>4023918.8333333349</v>
      </c>
      <c r="U25" s="132">
        <f t="shared" si="22"/>
        <v>4093990.25</v>
      </c>
      <c r="V25" s="132">
        <f t="shared" si="22"/>
        <v>3820976.6666666674</v>
      </c>
      <c r="W25" s="132">
        <f t="shared" si="22"/>
        <v>3132121.583333334</v>
      </c>
      <c r="X25" s="132">
        <f t="shared" si="22"/>
        <v>2649144.5</v>
      </c>
      <c r="Y25" s="132">
        <f t="shared" si="22"/>
        <v>2504739.416666667</v>
      </c>
      <c r="Z25" s="132">
        <f t="shared" si="22"/>
        <v>1613285.4166666665</v>
      </c>
      <c r="AA25" s="132">
        <f t="shared" si="22"/>
        <v>1524485.4999999995</v>
      </c>
      <c r="AB25" s="131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</row>
    <row r="26" spans="4:57" s="97" customFormat="1" x14ac:dyDescent="0.2">
      <c r="D26" s="130"/>
      <c r="E26" s="130" t="str">
        <f>"Males and females"&amp;A6</f>
        <v>Males and females (Nov23 to Oct24)</v>
      </c>
      <c r="F26" s="129"/>
      <c r="G26" s="129"/>
      <c r="H26" s="129"/>
      <c r="I26" s="127">
        <f>I6</f>
        <v>63275439.166666672</v>
      </c>
      <c r="J26" s="128">
        <f t="shared" ref="J26:AA26" si="23">J6+AB6</f>
        <v>2987613.75</v>
      </c>
      <c r="K26" s="127">
        <f t="shared" si="23"/>
        <v>3513289.9166666665</v>
      </c>
      <c r="L26" s="127">
        <f t="shared" si="23"/>
        <v>3777539.833333334</v>
      </c>
      <c r="M26" s="127">
        <f t="shared" si="23"/>
        <v>3656293.416666667</v>
      </c>
      <c r="N26" s="127">
        <f t="shared" si="23"/>
        <v>3799549.4999999995</v>
      </c>
      <c r="O26" s="127">
        <f t="shared" si="23"/>
        <v>4436716.75</v>
      </c>
      <c r="P26" s="127">
        <f t="shared" si="23"/>
        <v>4797179.25</v>
      </c>
      <c r="Q26" s="127">
        <f t="shared" si="23"/>
        <v>4761914.666666666</v>
      </c>
      <c r="R26" s="127">
        <f t="shared" si="23"/>
        <v>4440672.083333333</v>
      </c>
      <c r="S26" s="127">
        <f t="shared" si="23"/>
        <v>3899223.666666666</v>
      </c>
      <c r="T26" s="127">
        <f t="shared" si="23"/>
        <v>4073338</v>
      </c>
      <c r="U26" s="127">
        <f t="shared" si="23"/>
        <v>4120372.3333333335</v>
      </c>
      <c r="V26" s="127">
        <f t="shared" si="23"/>
        <v>3745053.166666667</v>
      </c>
      <c r="W26" s="127">
        <f t="shared" si="23"/>
        <v>3071383.416666666</v>
      </c>
      <c r="X26" s="127">
        <f t="shared" si="23"/>
        <v>2656232.4166666665</v>
      </c>
      <c r="Y26" s="127">
        <f t="shared" si="23"/>
        <v>2484572.75</v>
      </c>
      <c r="Z26" s="127">
        <f t="shared" si="23"/>
        <v>1555955.6666666667</v>
      </c>
      <c r="AA26" s="127">
        <f t="shared" si="23"/>
        <v>1498538.5833333335</v>
      </c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</row>
    <row r="27" spans="4:57" s="97" customFormat="1" x14ac:dyDescent="0.2">
      <c r="D27" s="125"/>
      <c r="E27" s="125" t="s">
        <v>399</v>
      </c>
      <c r="F27" s="124"/>
      <c r="G27" s="124"/>
      <c r="H27" s="124"/>
      <c r="I27" s="122">
        <f t="shared" ref="I27:AA27" si="24">I25-I26</f>
        <v>410620.08333333582</v>
      </c>
      <c r="J27" s="123">
        <f t="shared" si="24"/>
        <v>-32605.333333333954</v>
      </c>
      <c r="K27" s="122">
        <f t="shared" si="24"/>
        <v>-29902.916666666977</v>
      </c>
      <c r="L27" s="122">
        <f t="shared" si="24"/>
        <v>7143.1666666651145</v>
      </c>
      <c r="M27" s="122">
        <f t="shared" si="24"/>
        <v>74551.666666666977</v>
      </c>
      <c r="N27" s="122">
        <f t="shared" si="24"/>
        <v>19290.750000000466</v>
      </c>
      <c r="O27" s="122">
        <f t="shared" si="24"/>
        <v>27149.333333333954</v>
      </c>
      <c r="P27" s="122">
        <f t="shared" si="24"/>
        <v>6303.4166666679084</v>
      </c>
      <c r="Q27" s="122">
        <f t="shared" si="24"/>
        <v>66676.833333333954</v>
      </c>
      <c r="R27" s="122">
        <f t="shared" si="24"/>
        <v>50596.083333333954</v>
      </c>
      <c r="S27" s="122">
        <f t="shared" si="24"/>
        <v>64201.25</v>
      </c>
      <c r="T27" s="122">
        <f t="shared" si="24"/>
        <v>-49419.166666665114</v>
      </c>
      <c r="U27" s="122">
        <f t="shared" si="24"/>
        <v>-26382.083333333489</v>
      </c>
      <c r="V27" s="122">
        <f t="shared" si="24"/>
        <v>75923.500000000466</v>
      </c>
      <c r="W27" s="122">
        <f t="shared" si="24"/>
        <v>60738.166666667908</v>
      </c>
      <c r="X27" s="122">
        <f t="shared" si="24"/>
        <v>-7087.9166666665114</v>
      </c>
      <c r="Y27" s="122">
        <f t="shared" si="24"/>
        <v>20166.666666666977</v>
      </c>
      <c r="Z27" s="122">
        <f t="shared" si="24"/>
        <v>57329.749999999767</v>
      </c>
      <c r="AA27" s="122">
        <f t="shared" si="24"/>
        <v>25946.916666666046</v>
      </c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</row>
    <row r="28" spans="4:57" s="97" customFormat="1" x14ac:dyDescent="0.2">
      <c r="D28" s="98"/>
      <c r="E28" s="98" t="s">
        <v>400</v>
      </c>
      <c r="F28" s="121"/>
      <c r="G28" s="121"/>
      <c r="H28" s="121"/>
      <c r="I28" s="119">
        <f t="shared" ref="I28:AA28" si="25">I27/I26</f>
        <v>6.489407086559572E-3</v>
      </c>
      <c r="J28" s="120">
        <f t="shared" si="25"/>
        <v>-1.0913503572318862E-2</v>
      </c>
      <c r="K28" s="119">
        <f t="shared" si="25"/>
        <v>-8.5113717842671566E-3</v>
      </c>
      <c r="L28" s="119">
        <f t="shared" si="25"/>
        <v>1.8909573377977917E-3</v>
      </c>
      <c r="M28" s="119">
        <f t="shared" si="25"/>
        <v>2.0389957306717877E-2</v>
      </c>
      <c r="N28" s="119">
        <f t="shared" si="25"/>
        <v>5.0771150632464368E-3</v>
      </c>
      <c r="O28" s="119">
        <f t="shared" si="25"/>
        <v>6.1192397133159231E-3</v>
      </c>
      <c r="P28" s="119">
        <f t="shared" si="25"/>
        <v>1.313983976451976E-3</v>
      </c>
      <c r="Q28" s="119">
        <f t="shared" si="25"/>
        <v>1.4002105875619911E-2</v>
      </c>
      <c r="R28" s="119">
        <f t="shared" si="25"/>
        <v>1.1393789584966306E-2</v>
      </c>
      <c r="S28" s="119">
        <f t="shared" si="25"/>
        <v>1.6465136521620419E-2</v>
      </c>
      <c r="T28" s="119">
        <f t="shared" si="25"/>
        <v>-1.2132351075865817E-2</v>
      </c>
      <c r="U28" s="119">
        <f t="shared" si="25"/>
        <v>-6.4028396462876662E-3</v>
      </c>
      <c r="V28" s="119">
        <f t="shared" si="25"/>
        <v>2.0273009920331028E-2</v>
      </c>
      <c r="W28" s="119">
        <f t="shared" si="25"/>
        <v>1.9775507784888114E-2</v>
      </c>
      <c r="X28" s="119">
        <f t="shared" si="25"/>
        <v>-2.6684098206892644E-3</v>
      </c>
      <c r="Y28" s="119">
        <f t="shared" si="25"/>
        <v>8.1167543460608973E-3</v>
      </c>
      <c r="Z28" s="119">
        <f t="shared" si="25"/>
        <v>3.6845362132211415E-2</v>
      </c>
      <c r="AA28" s="119">
        <f t="shared" si="25"/>
        <v>1.7314813882836434E-2</v>
      </c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</row>
    <row r="29" spans="4:57" s="47" customFormat="1" x14ac:dyDescent="0.2"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</row>
    <row r="30" spans="4:57" x14ac:dyDescent="0.2">
      <c r="AU30" s="402" t="s">
        <v>401</v>
      </c>
      <c r="AV30" s="402" t="s">
        <v>402</v>
      </c>
      <c r="AW30" s="47"/>
      <c r="AX30" s="47"/>
      <c r="AY30" s="47"/>
      <c r="AZ30" s="47"/>
      <c r="BA30" s="47"/>
      <c r="BB30" s="47"/>
    </row>
    <row r="31" spans="4:57" x14ac:dyDescent="0.2">
      <c r="I31" s="246" t="s">
        <v>403</v>
      </c>
      <c r="J31" s="246">
        <v>2</v>
      </c>
      <c r="K31" s="246">
        <v>7</v>
      </c>
      <c r="L31" s="246">
        <v>12</v>
      </c>
      <c r="M31" s="246">
        <v>17</v>
      </c>
      <c r="N31" s="246">
        <v>22</v>
      </c>
      <c r="O31" s="246">
        <v>27</v>
      </c>
      <c r="P31" s="246">
        <v>32</v>
      </c>
      <c r="Q31" s="246">
        <v>37</v>
      </c>
      <c r="R31" s="246">
        <v>42</v>
      </c>
      <c r="S31" s="246">
        <v>47</v>
      </c>
      <c r="T31" s="246">
        <v>52</v>
      </c>
      <c r="U31" s="246">
        <v>57</v>
      </c>
      <c r="V31" s="246">
        <v>62</v>
      </c>
      <c r="W31" s="246">
        <v>67</v>
      </c>
      <c r="X31" s="246">
        <v>72</v>
      </c>
      <c r="Y31" s="246">
        <v>77</v>
      </c>
      <c r="Z31" s="246">
        <v>82</v>
      </c>
      <c r="AA31" s="246">
        <v>87</v>
      </c>
      <c r="AB31" s="246">
        <v>2</v>
      </c>
      <c r="AC31" s="246">
        <v>7</v>
      </c>
      <c r="AD31" s="246">
        <v>12</v>
      </c>
      <c r="AE31" s="246">
        <v>17</v>
      </c>
      <c r="AF31" s="246">
        <v>22</v>
      </c>
      <c r="AG31" s="246">
        <v>27</v>
      </c>
      <c r="AH31" s="246">
        <v>32</v>
      </c>
      <c r="AI31" s="246">
        <v>37</v>
      </c>
      <c r="AJ31" s="246">
        <v>42</v>
      </c>
      <c r="AK31" s="246">
        <v>47</v>
      </c>
      <c r="AL31" s="246">
        <v>52</v>
      </c>
      <c r="AM31" s="246">
        <v>57</v>
      </c>
      <c r="AN31" s="246">
        <v>62</v>
      </c>
      <c r="AO31" s="246">
        <v>67</v>
      </c>
      <c r="AP31" s="246">
        <v>72</v>
      </c>
      <c r="AQ31" s="246">
        <v>77</v>
      </c>
      <c r="AR31" s="246">
        <v>82</v>
      </c>
      <c r="AS31" s="246">
        <v>87</v>
      </c>
      <c r="AT31" s="404" t="s">
        <v>71</v>
      </c>
      <c r="AU31" s="405">
        <f>INDEX($AU$34:$AU$69,MATCH($D10,$D$34:$D$69,0))</f>
        <v>20.779769942683384</v>
      </c>
      <c r="AV31" s="405">
        <f>INDEX($AV$34:$AV$69,MATCH($D10,$D$34:$D$69,0))</f>
        <v>42.326476362579513</v>
      </c>
      <c r="AW31" s="46"/>
      <c r="AX31" s="46"/>
    </row>
    <row r="32" spans="4:57" s="221" customFormat="1" ht="32.25" customHeight="1" x14ac:dyDescent="0.25">
      <c r="D32" s="245" t="s">
        <v>404</v>
      </c>
      <c r="F32" s="244" t="s">
        <v>405</v>
      </c>
      <c r="G32" s="225"/>
      <c r="H32" s="224"/>
      <c r="I32" s="223"/>
      <c r="AB32" s="224"/>
      <c r="AC32" s="224"/>
      <c r="AT32" s="406" t="s">
        <v>72</v>
      </c>
      <c r="AU32" s="407">
        <f>AU79</f>
        <v>17.937640593874029</v>
      </c>
      <c r="AV32" s="407">
        <f>AV79</f>
        <v>40.649926501248657</v>
      </c>
      <c r="AX32" s="222" t="s">
        <v>406</v>
      </c>
      <c r="AY32" s="222"/>
      <c r="AZ32" s="243"/>
      <c r="BA32" s="243"/>
      <c r="BB32" s="222"/>
      <c r="BC32" s="222"/>
      <c r="BD32" s="222"/>
      <c r="BE32" s="222"/>
    </row>
    <row r="33" spans="1:70" s="4" customFormat="1" x14ac:dyDescent="0.2">
      <c r="A33" s="4" t="s">
        <v>407</v>
      </c>
      <c r="B33" s="4" t="s">
        <v>408</v>
      </c>
      <c r="C33" s="4" t="s">
        <v>409</v>
      </c>
      <c r="D33" s="4" t="s">
        <v>217</v>
      </c>
      <c r="E33" s="4" t="s">
        <v>114</v>
      </c>
      <c r="F33" s="34" t="s">
        <v>410</v>
      </c>
      <c r="G33" s="42" t="s">
        <v>89</v>
      </c>
      <c r="H33" s="42" t="s">
        <v>88</v>
      </c>
      <c r="I33" s="42" t="s">
        <v>411</v>
      </c>
      <c r="J33" s="235" t="s">
        <v>412</v>
      </c>
      <c r="K33" s="42" t="s">
        <v>413</v>
      </c>
      <c r="L33" s="42" t="s">
        <v>414</v>
      </c>
      <c r="M33" s="42" t="s">
        <v>415</v>
      </c>
      <c r="N33" s="42" t="s">
        <v>416</v>
      </c>
      <c r="O33" s="42" t="s">
        <v>417</v>
      </c>
      <c r="P33" s="42" t="s">
        <v>418</v>
      </c>
      <c r="Q33" s="42" t="s">
        <v>419</v>
      </c>
      <c r="R33" s="42" t="s">
        <v>420</v>
      </c>
      <c r="S33" s="42" t="s">
        <v>421</v>
      </c>
      <c r="T33" s="42" t="s">
        <v>422</v>
      </c>
      <c r="U33" s="42" t="s">
        <v>423</v>
      </c>
      <c r="V33" s="42" t="s">
        <v>424</v>
      </c>
      <c r="W33" s="42" t="s">
        <v>425</v>
      </c>
      <c r="X33" s="42" t="s">
        <v>426</v>
      </c>
      <c r="Y33" s="42" t="s">
        <v>427</v>
      </c>
      <c r="Z33" s="42" t="s">
        <v>428</v>
      </c>
      <c r="AA33" s="42" t="s">
        <v>429</v>
      </c>
      <c r="AB33" s="235" t="s">
        <v>430</v>
      </c>
      <c r="AC33" s="42" t="s">
        <v>431</v>
      </c>
      <c r="AD33" s="42" t="s">
        <v>432</v>
      </c>
      <c r="AE33" s="42" t="s">
        <v>433</v>
      </c>
      <c r="AF33" s="42" t="s">
        <v>434</v>
      </c>
      <c r="AG33" s="42" t="s">
        <v>435</v>
      </c>
      <c r="AH33" s="42" t="s">
        <v>436</v>
      </c>
      <c r="AI33" s="42" t="s">
        <v>437</v>
      </c>
      <c r="AJ33" s="42" t="s">
        <v>438</v>
      </c>
      <c r="AK33" s="42" t="s">
        <v>439</v>
      </c>
      <c r="AL33" s="42" t="s">
        <v>440</v>
      </c>
      <c r="AM33" s="42" t="s">
        <v>441</v>
      </c>
      <c r="AN33" s="42" t="s">
        <v>442</v>
      </c>
      <c r="AO33" s="42" t="s">
        <v>443</v>
      </c>
      <c r="AP33" s="42" t="s">
        <v>444</v>
      </c>
      <c r="AQ33" s="42" t="s">
        <v>445</v>
      </c>
      <c r="AR33" s="42" t="s">
        <v>446</v>
      </c>
      <c r="AS33" s="42" t="s">
        <v>447</v>
      </c>
      <c r="AU33" s="402" t="s">
        <v>401</v>
      </c>
      <c r="AV33" s="402" t="s">
        <v>402</v>
      </c>
      <c r="AX33" s="45" t="s">
        <v>217</v>
      </c>
      <c r="AY33" s="45" t="s">
        <v>114</v>
      </c>
      <c r="AZ33" s="45" t="s">
        <v>408</v>
      </c>
      <c r="BA33" s="45" t="s">
        <v>448</v>
      </c>
      <c r="BB33" s="44" t="s">
        <v>407</v>
      </c>
      <c r="BC33" s="97"/>
      <c r="BD33" s="97"/>
      <c r="BE33" s="97"/>
      <c r="BF33" s="5"/>
      <c r="BJ33" s="5"/>
      <c r="BK33" s="5"/>
      <c r="BL33" s="5"/>
      <c r="BM33" s="5"/>
      <c r="BN33" s="5"/>
      <c r="BO33" s="5"/>
      <c r="BP33" s="5"/>
      <c r="BQ33" s="5"/>
      <c r="BR33" s="5"/>
    </row>
    <row r="34" spans="1:70" x14ac:dyDescent="0.2">
      <c r="A34" s="5">
        <v>1</v>
      </c>
      <c r="B34" s="5" t="s">
        <v>121</v>
      </c>
      <c r="C34" s="5" t="s">
        <v>122</v>
      </c>
      <c r="D34" s="5" t="s">
        <v>119</v>
      </c>
      <c r="E34" s="5" t="s">
        <v>120</v>
      </c>
      <c r="F34" s="34">
        <f t="shared" ref="F34:I53" si="26">F233</f>
        <v>165</v>
      </c>
      <c r="G34" s="5">
        <f t="shared" si="26"/>
        <v>900830.08333333302</v>
      </c>
      <c r="H34" s="5">
        <f t="shared" si="26"/>
        <v>911670</v>
      </c>
      <c r="I34" s="4">
        <f t="shared" si="26"/>
        <v>1812500.08333333</v>
      </c>
      <c r="J34" s="229">
        <f t="shared" ref="J34:J69" si="27">J233+K233</f>
        <v>39211.999999999971</v>
      </c>
      <c r="K34" s="5">
        <f t="shared" ref="K34:AA34" si="28">L233</f>
        <v>47352.083333333299</v>
      </c>
      <c r="L34" s="5">
        <f t="shared" si="28"/>
        <v>52238</v>
      </c>
      <c r="M34" s="5">
        <f t="shared" si="28"/>
        <v>52042.083333333299</v>
      </c>
      <c r="N34" s="5">
        <f t="shared" si="28"/>
        <v>48374.416666666701</v>
      </c>
      <c r="O34" s="5">
        <f t="shared" si="28"/>
        <v>53098.666666666701</v>
      </c>
      <c r="P34" s="5">
        <f t="shared" si="28"/>
        <v>59493.916666666701</v>
      </c>
      <c r="Q34" s="5">
        <f t="shared" si="28"/>
        <v>60860</v>
      </c>
      <c r="R34" s="5">
        <f t="shared" si="28"/>
        <v>57517.75</v>
      </c>
      <c r="S34" s="5">
        <f t="shared" si="28"/>
        <v>52149</v>
      </c>
      <c r="T34" s="5">
        <f t="shared" si="28"/>
        <v>58712.25</v>
      </c>
      <c r="U34" s="5">
        <f t="shared" si="28"/>
        <v>64150.75</v>
      </c>
      <c r="V34" s="5">
        <f t="shared" si="28"/>
        <v>64398.916666666599</v>
      </c>
      <c r="W34" s="5">
        <f t="shared" si="28"/>
        <v>54368</v>
      </c>
      <c r="X34" s="5">
        <f t="shared" si="28"/>
        <v>46297.416666666701</v>
      </c>
      <c r="Y34" s="5">
        <f t="shared" si="28"/>
        <v>43835.583333333299</v>
      </c>
      <c r="Z34" s="5">
        <f t="shared" si="28"/>
        <v>25792.916666666701</v>
      </c>
      <c r="AA34" s="5">
        <f t="shared" si="28"/>
        <v>20936.333333333299</v>
      </c>
      <c r="AB34" s="229">
        <f t="shared" ref="AB34:AB69" si="29">AC233+AD233</f>
        <v>37343.666666666657</v>
      </c>
      <c r="AC34" s="5">
        <f t="shared" ref="AC34:AC69" si="30">AE233</f>
        <v>44629.5</v>
      </c>
      <c r="AD34" s="5">
        <f t="shared" ref="AD34:AD69" si="31">AF233</f>
        <v>49798.833333333401</v>
      </c>
      <c r="AE34" s="5">
        <f t="shared" ref="AE34:AE69" si="32">AG233</f>
        <v>51039.5</v>
      </c>
      <c r="AF34" s="5">
        <f t="shared" ref="AF34:AF69" si="33">AH233</f>
        <v>48832.083333333299</v>
      </c>
      <c r="AG34" s="5">
        <f t="shared" ref="AG34:AG69" si="34">AI233</f>
        <v>51222.75</v>
      </c>
      <c r="AH34" s="5">
        <f t="shared" ref="AH34:AH69" si="35">AJ233</f>
        <v>58287.166666666701</v>
      </c>
      <c r="AI34" s="5">
        <f t="shared" ref="AI34:AI69" si="36">AK233</f>
        <v>59307.583333333299</v>
      </c>
      <c r="AJ34" s="5">
        <f t="shared" ref="AJ34:AJ69" si="37">AL233</f>
        <v>55037.916666666701</v>
      </c>
      <c r="AK34" s="5">
        <f t="shared" ref="AK34:AK69" si="38">AM233</f>
        <v>49981.166666666701</v>
      </c>
      <c r="AL34" s="5">
        <f t="shared" ref="AL34:AL69" si="39">AN233</f>
        <v>58211.416666666701</v>
      </c>
      <c r="AM34" s="5">
        <f t="shared" ref="AM34:AM69" si="40">AO233</f>
        <v>64986.833333333299</v>
      </c>
      <c r="AN34" s="5">
        <f t="shared" ref="AN34:AN69" si="41">AP233</f>
        <v>64967.666666666701</v>
      </c>
      <c r="AO34" s="5">
        <f t="shared" ref="AO34:AO69" si="42">AQ233</f>
        <v>55886.416666666599</v>
      </c>
      <c r="AP34" s="5">
        <f t="shared" ref="AP34:AP69" si="43">AR233</f>
        <v>49265.75</v>
      </c>
      <c r="AQ34" s="5">
        <f t="shared" ref="AQ34:AQ69" si="44">AS233</f>
        <v>48535.916666666701</v>
      </c>
      <c r="AR34" s="5">
        <f t="shared" ref="AR34:AR69" si="45">AT233</f>
        <v>31447.833333333299</v>
      </c>
      <c r="AS34" s="5">
        <f t="shared" ref="AS34:AS69" si="46">AU233</f>
        <v>32888</v>
      </c>
      <c r="AU34" s="403">
        <f t="shared" ref="AU34:AU69" si="47">SUM(W34:AA34,AO34:AS34)/I34*100</f>
        <v>22.579539191745365</v>
      </c>
      <c r="AV34" s="403">
        <f t="shared" ref="AV34:AV69" si="48">SUMPRODUCT($J$31:$AS$31,J34:AS34)/$I34</f>
        <v>43.415138785510962</v>
      </c>
      <c r="AW34" s="5"/>
      <c r="AX34" s="215" t="s">
        <v>127</v>
      </c>
      <c r="AY34" s="215" t="s">
        <v>128</v>
      </c>
      <c r="AZ34" s="5" t="s">
        <v>213</v>
      </c>
      <c r="BA34" s="5" t="s">
        <v>214</v>
      </c>
      <c r="BB34" s="216">
        <v>30</v>
      </c>
      <c r="BC34" s="97"/>
      <c r="BD34" s="97"/>
      <c r="BE34" s="97"/>
    </row>
    <row r="35" spans="1:70" x14ac:dyDescent="0.2">
      <c r="A35" s="5">
        <v>2</v>
      </c>
      <c r="B35" s="5" t="s">
        <v>121</v>
      </c>
      <c r="C35" s="5" t="s">
        <v>122</v>
      </c>
      <c r="D35" s="5" t="s">
        <v>129</v>
      </c>
      <c r="E35" s="5" t="s">
        <v>130</v>
      </c>
      <c r="F35" s="34">
        <f t="shared" si="26"/>
        <v>345</v>
      </c>
      <c r="G35" s="5">
        <f t="shared" si="26"/>
        <v>1617020.25</v>
      </c>
      <c r="H35" s="5">
        <f t="shared" si="26"/>
        <v>1612126.75</v>
      </c>
      <c r="I35" s="4">
        <f t="shared" si="26"/>
        <v>3229147</v>
      </c>
      <c r="J35" s="229">
        <f t="shared" si="27"/>
        <v>72633.833333333299</v>
      </c>
      <c r="K35" s="5">
        <f t="shared" ref="K35:AA35" si="49">L234</f>
        <v>86125.166666666701</v>
      </c>
      <c r="L35" s="5">
        <f t="shared" si="49"/>
        <v>94286.583333333299</v>
      </c>
      <c r="M35" s="5">
        <f t="shared" si="49"/>
        <v>94195.5</v>
      </c>
      <c r="N35" s="5">
        <f t="shared" si="49"/>
        <v>96793.749999999898</v>
      </c>
      <c r="O35" s="5">
        <f t="shared" si="49"/>
        <v>109066.75</v>
      </c>
      <c r="P35" s="5">
        <f t="shared" si="49"/>
        <v>116911</v>
      </c>
      <c r="Q35" s="5">
        <f t="shared" si="49"/>
        <v>115821.08333333299</v>
      </c>
      <c r="R35" s="5">
        <f t="shared" si="49"/>
        <v>106043.83333333299</v>
      </c>
      <c r="S35" s="5">
        <f t="shared" si="49"/>
        <v>93169.166666666701</v>
      </c>
      <c r="T35" s="5">
        <f t="shared" si="49"/>
        <v>101304.91666666701</v>
      </c>
      <c r="U35" s="5">
        <f t="shared" si="49"/>
        <v>109237.16666666701</v>
      </c>
      <c r="V35" s="5">
        <f t="shared" si="49"/>
        <v>108762.91666666701</v>
      </c>
      <c r="W35" s="5">
        <f t="shared" si="49"/>
        <v>93959.333333333401</v>
      </c>
      <c r="X35" s="5">
        <f t="shared" si="49"/>
        <v>77834.333333333401</v>
      </c>
      <c r="Y35" s="5">
        <f t="shared" si="49"/>
        <v>69424.75</v>
      </c>
      <c r="Z35" s="5">
        <f t="shared" si="49"/>
        <v>39676.416666666701</v>
      </c>
      <c r="AA35" s="5">
        <f t="shared" si="49"/>
        <v>31773.75</v>
      </c>
      <c r="AB35" s="229">
        <f t="shared" si="29"/>
        <v>69066.5</v>
      </c>
      <c r="AC35" s="5">
        <f t="shared" si="30"/>
        <v>81529.083333333299</v>
      </c>
      <c r="AD35" s="5">
        <f t="shared" si="31"/>
        <v>89314.583333333299</v>
      </c>
      <c r="AE35" s="5">
        <f t="shared" si="32"/>
        <v>90853.916666666701</v>
      </c>
      <c r="AF35" s="5">
        <f t="shared" si="33"/>
        <v>95690.833333333299</v>
      </c>
      <c r="AG35" s="5">
        <f t="shared" si="34"/>
        <v>100860.25</v>
      </c>
      <c r="AH35" s="5">
        <f t="shared" si="35"/>
        <v>108242</v>
      </c>
      <c r="AI35" s="5">
        <f t="shared" si="36"/>
        <v>108410.16666666701</v>
      </c>
      <c r="AJ35" s="5">
        <f t="shared" si="37"/>
        <v>101445.5</v>
      </c>
      <c r="AK35" s="5">
        <f t="shared" si="38"/>
        <v>89029.333333333299</v>
      </c>
      <c r="AL35" s="5">
        <f t="shared" si="39"/>
        <v>99341.333333333299</v>
      </c>
      <c r="AM35" s="5">
        <f t="shared" si="40"/>
        <v>109813.5</v>
      </c>
      <c r="AN35" s="5">
        <f t="shared" si="41"/>
        <v>110737</v>
      </c>
      <c r="AO35" s="5">
        <f t="shared" si="42"/>
        <v>97228.666666666599</v>
      </c>
      <c r="AP35" s="5">
        <f t="shared" si="43"/>
        <v>82793.583333333299</v>
      </c>
      <c r="AQ35" s="5">
        <f t="shared" si="44"/>
        <v>77179.416666666701</v>
      </c>
      <c r="AR35" s="5">
        <f t="shared" si="45"/>
        <v>48955.25</v>
      </c>
      <c r="AS35" s="5">
        <f t="shared" si="46"/>
        <v>51635.833333333401</v>
      </c>
      <c r="AU35" s="403">
        <f t="shared" si="47"/>
        <v>20.762800000536782</v>
      </c>
      <c r="AV35" s="403">
        <f t="shared" si="48"/>
        <v>42.179653997376619</v>
      </c>
      <c r="AW35" s="5"/>
      <c r="AX35" s="215" t="s">
        <v>132</v>
      </c>
      <c r="AY35" s="215" t="s">
        <v>133</v>
      </c>
      <c r="AZ35" s="5" t="s">
        <v>159</v>
      </c>
      <c r="BA35" s="5" t="s">
        <v>160</v>
      </c>
      <c r="BB35" s="216">
        <v>8</v>
      </c>
      <c r="BC35" s="97"/>
      <c r="BD35" s="97"/>
      <c r="BE35" s="97"/>
    </row>
    <row r="36" spans="1:70" x14ac:dyDescent="0.2">
      <c r="A36" s="5">
        <v>3</v>
      </c>
      <c r="B36" s="5" t="s">
        <v>121</v>
      </c>
      <c r="C36" s="5" t="s">
        <v>122</v>
      </c>
      <c r="D36" s="5" t="s">
        <v>134</v>
      </c>
      <c r="E36" s="5" t="s">
        <v>135</v>
      </c>
      <c r="F36" s="34">
        <f t="shared" si="26"/>
        <v>171</v>
      </c>
      <c r="G36" s="5">
        <f t="shared" si="26"/>
        <v>772132.08333333302</v>
      </c>
      <c r="H36" s="5">
        <f t="shared" si="26"/>
        <v>753503.25</v>
      </c>
      <c r="I36" s="4">
        <f t="shared" si="26"/>
        <v>1525635.33333333</v>
      </c>
      <c r="J36" s="229">
        <f t="shared" si="27"/>
        <v>37692.666666666657</v>
      </c>
      <c r="K36" s="5">
        <f t="shared" ref="K36:AA36" si="50">L235</f>
        <v>43634.416666666701</v>
      </c>
      <c r="L36" s="5">
        <f t="shared" si="50"/>
        <v>46405.416666666701</v>
      </c>
      <c r="M36" s="5">
        <f t="shared" si="50"/>
        <v>46768.583333333299</v>
      </c>
      <c r="N36" s="5">
        <f t="shared" si="50"/>
        <v>51261.583333333299</v>
      </c>
      <c r="O36" s="5">
        <f t="shared" si="50"/>
        <v>59617.833333333299</v>
      </c>
      <c r="P36" s="5">
        <f t="shared" si="50"/>
        <v>60367.333333333299</v>
      </c>
      <c r="Q36" s="5">
        <f t="shared" si="50"/>
        <v>57490.583333333299</v>
      </c>
      <c r="R36" s="5">
        <f t="shared" si="50"/>
        <v>52112.166666666701</v>
      </c>
      <c r="S36" s="5">
        <f t="shared" si="50"/>
        <v>44795.166666666701</v>
      </c>
      <c r="T36" s="5">
        <f t="shared" si="50"/>
        <v>47670.666666666701</v>
      </c>
      <c r="U36" s="5">
        <f t="shared" si="50"/>
        <v>50449.5</v>
      </c>
      <c r="V36" s="5">
        <f t="shared" si="50"/>
        <v>46432.416666666701</v>
      </c>
      <c r="W36" s="5">
        <f t="shared" si="50"/>
        <v>37491.166666666701</v>
      </c>
      <c r="X36" s="5">
        <f t="shared" si="50"/>
        <v>31003.833333333299</v>
      </c>
      <c r="Y36" s="5">
        <f t="shared" si="50"/>
        <v>27946.25</v>
      </c>
      <c r="Z36" s="5">
        <f t="shared" si="50"/>
        <v>17540.25</v>
      </c>
      <c r="AA36" s="5">
        <f t="shared" si="50"/>
        <v>13452.25</v>
      </c>
      <c r="AB36" s="229">
        <f t="shared" si="29"/>
        <v>35570.916666666701</v>
      </c>
      <c r="AC36" s="5">
        <f t="shared" si="30"/>
        <v>41466.583333333299</v>
      </c>
      <c r="AD36" s="5">
        <f t="shared" si="31"/>
        <v>44412.166666666701</v>
      </c>
      <c r="AE36" s="5">
        <f t="shared" si="32"/>
        <v>44586.5</v>
      </c>
      <c r="AF36" s="5">
        <f t="shared" si="33"/>
        <v>49860.666666666701</v>
      </c>
      <c r="AG36" s="5">
        <f t="shared" si="34"/>
        <v>51976.833333333299</v>
      </c>
      <c r="AH36" s="5">
        <f t="shared" si="35"/>
        <v>55393.083333333299</v>
      </c>
      <c r="AI36" s="5">
        <f t="shared" si="36"/>
        <v>54102.333333333299</v>
      </c>
      <c r="AJ36" s="5">
        <f t="shared" si="37"/>
        <v>48299.833333333299</v>
      </c>
      <c r="AK36" s="5">
        <f t="shared" si="38"/>
        <v>41102.333333333299</v>
      </c>
      <c r="AL36" s="5">
        <f t="shared" si="39"/>
        <v>45792.166666666701</v>
      </c>
      <c r="AM36" s="5">
        <f t="shared" si="40"/>
        <v>48978.75</v>
      </c>
      <c r="AN36" s="5">
        <f t="shared" si="41"/>
        <v>45752.583333333401</v>
      </c>
      <c r="AO36" s="5">
        <f t="shared" si="42"/>
        <v>38797.333333333299</v>
      </c>
      <c r="AP36" s="5">
        <f t="shared" si="43"/>
        <v>32946.916666666701</v>
      </c>
      <c r="AQ36" s="5">
        <f t="shared" si="44"/>
        <v>31679.666666666701</v>
      </c>
      <c r="AR36" s="5">
        <f t="shared" si="45"/>
        <v>21376</v>
      </c>
      <c r="AS36" s="5">
        <f t="shared" si="46"/>
        <v>21408.583333333299</v>
      </c>
      <c r="AU36" s="403">
        <f t="shared" si="47"/>
        <v>17.936281627807123</v>
      </c>
      <c r="AV36" s="403">
        <f t="shared" si="48"/>
        <v>40.300938996780886</v>
      </c>
      <c r="AW36" s="5"/>
      <c r="AX36" s="215" t="s">
        <v>136</v>
      </c>
      <c r="AY36" s="215" t="s">
        <v>137</v>
      </c>
      <c r="AZ36" s="5" t="s">
        <v>159</v>
      </c>
      <c r="BA36" s="5" t="s">
        <v>160</v>
      </c>
      <c r="BB36" s="216">
        <v>9</v>
      </c>
      <c r="BC36" s="97"/>
      <c r="BD36" s="97"/>
      <c r="BE36" s="97"/>
    </row>
    <row r="37" spans="1:70" x14ac:dyDescent="0.2">
      <c r="A37" s="5">
        <v>4</v>
      </c>
      <c r="B37" s="5" t="s">
        <v>121</v>
      </c>
      <c r="C37" s="5" t="s">
        <v>122</v>
      </c>
      <c r="D37" s="5" t="s">
        <v>138</v>
      </c>
      <c r="E37" s="5" t="s">
        <v>139</v>
      </c>
      <c r="F37" s="34">
        <f t="shared" si="26"/>
        <v>266</v>
      </c>
      <c r="G37" s="5">
        <f t="shared" si="26"/>
        <v>1358775.41666667</v>
      </c>
      <c r="H37" s="5">
        <f t="shared" si="26"/>
        <v>1340325.41666667</v>
      </c>
      <c r="I37" s="4">
        <f t="shared" si="26"/>
        <v>2699100.83333334</v>
      </c>
      <c r="J37" s="229">
        <f t="shared" si="27"/>
        <v>68579.416666666701</v>
      </c>
      <c r="K37" s="5">
        <f t="shared" ref="K37:AA37" si="51">L236</f>
        <v>81351.416666666701</v>
      </c>
      <c r="L37" s="5">
        <f t="shared" si="51"/>
        <v>87738</v>
      </c>
      <c r="M37" s="5">
        <f t="shared" si="51"/>
        <v>86186.25</v>
      </c>
      <c r="N37" s="5">
        <f t="shared" si="51"/>
        <v>87918.75</v>
      </c>
      <c r="O37" s="5">
        <f t="shared" si="51"/>
        <v>99447</v>
      </c>
      <c r="P37" s="5">
        <f t="shared" si="51"/>
        <v>104517.08333333299</v>
      </c>
      <c r="Q37" s="5">
        <f t="shared" si="51"/>
        <v>104670.66666666701</v>
      </c>
      <c r="R37" s="5">
        <f t="shared" si="51"/>
        <v>98693.416666666599</v>
      </c>
      <c r="S37" s="5">
        <f t="shared" si="51"/>
        <v>85752.416666666599</v>
      </c>
      <c r="T37" s="5">
        <f t="shared" si="51"/>
        <v>86432.833333333401</v>
      </c>
      <c r="U37" s="5">
        <f t="shared" si="51"/>
        <v>84895.166666666701</v>
      </c>
      <c r="V37" s="5">
        <f t="shared" si="51"/>
        <v>76305.916666666701</v>
      </c>
      <c r="W37" s="5">
        <f t="shared" si="51"/>
        <v>61922.166666666701</v>
      </c>
      <c r="X37" s="5">
        <f t="shared" si="51"/>
        <v>51097.916666666701</v>
      </c>
      <c r="Y37" s="5">
        <f t="shared" si="51"/>
        <v>45106.5</v>
      </c>
      <c r="Z37" s="5">
        <f t="shared" si="51"/>
        <v>26673.416666666701</v>
      </c>
      <c r="AA37" s="5">
        <f t="shared" si="51"/>
        <v>21487.083333333299</v>
      </c>
      <c r="AB37" s="229">
        <f t="shared" si="29"/>
        <v>65337.5</v>
      </c>
      <c r="AC37" s="5">
        <f t="shared" si="30"/>
        <v>78105.5</v>
      </c>
      <c r="AD37" s="5">
        <f t="shared" si="31"/>
        <v>83854.5</v>
      </c>
      <c r="AE37" s="5">
        <f t="shared" si="32"/>
        <v>82840.5</v>
      </c>
      <c r="AF37" s="5">
        <f t="shared" si="33"/>
        <v>91102.916666666701</v>
      </c>
      <c r="AG37" s="5">
        <f t="shared" si="34"/>
        <v>95366.166666666701</v>
      </c>
      <c r="AH37" s="5">
        <f t="shared" si="35"/>
        <v>98548.75</v>
      </c>
      <c r="AI37" s="5">
        <f t="shared" si="36"/>
        <v>98827.5</v>
      </c>
      <c r="AJ37" s="5">
        <f t="shared" si="37"/>
        <v>91173.916666666701</v>
      </c>
      <c r="AK37" s="5">
        <f t="shared" si="38"/>
        <v>78254.083333333299</v>
      </c>
      <c r="AL37" s="5">
        <f t="shared" si="39"/>
        <v>80775.916666666701</v>
      </c>
      <c r="AM37" s="5">
        <f t="shared" si="40"/>
        <v>81665.083333333401</v>
      </c>
      <c r="AN37" s="5">
        <f t="shared" si="41"/>
        <v>75768.583333333401</v>
      </c>
      <c r="AO37" s="5">
        <f t="shared" si="42"/>
        <v>63957.666666666701</v>
      </c>
      <c r="AP37" s="5">
        <f t="shared" si="43"/>
        <v>54307.416666666701</v>
      </c>
      <c r="AQ37" s="5">
        <f t="shared" si="44"/>
        <v>51993.75</v>
      </c>
      <c r="AR37" s="5">
        <f t="shared" si="45"/>
        <v>33270.166666666701</v>
      </c>
      <c r="AS37" s="5">
        <f t="shared" si="46"/>
        <v>35175.5</v>
      </c>
      <c r="AU37" s="403">
        <f t="shared" si="47"/>
        <v>16.486660218017015</v>
      </c>
      <c r="AV37" s="403">
        <f t="shared" si="48"/>
        <v>39.341835290209218</v>
      </c>
      <c r="AW37" s="5"/>
      <c r="AX37" s="215" t="s">
        <v>141</v>
      </c>
      <c r="AY37" s="215" t="s">
        <v>142</v>
      </c>
      <c r="AZ37" s="5" t="s">
        <v>213</v>
      </c>
      <c r="BA37" s="5" t="s">
        <v>214</v>
      </c>
      <c r="BB37" s="216">
        <v>31</v>
      </c>
      <c r="BC37" s="97"/>
      <c r="BD37" s="97"/>
      <c r="BE37" s="97"/>
    </row>
    <row r="38" spans="1:70" x14ac:dyDescent="0.2">
      <c r="A38" s="5">
        <v>5</v>
      </c>
      <c r="B38" s="5" t="s">
        <v>145</v>
      </c>
      <c r="C38" s="5" t="s">
        <v>449</v>
      </c>
      <c r="D38" s="5" t="s">
        <v>143</v>
      </c>
      <c r="E38" s="5" t="s">
        <v>144</v>
      </c>
      <c r="F38" s="34">
        <f t="shared" si="26"/>
        <v>340</v>
      </c>
      <c r="G38" s="5">
        <f t="shared" si="26"/>
        <v>1398986.83333333</v>
      </c>
      <c r="H38" s="5">
        <f t="shared" si="26"/>
        <v>1398922.16666667</v>
      </c>
      <c r="I38" s="4">
        <f t="shared" si="26"/>
        <v>2797909</v>
      </c>
      <c r="J38" s="229">
        <f t="shared" si="27"/>
        <v>64179.416666666701</v>
      </c>
      <c r="K38" s="5">
        <f t="shared" ref="K38:AA38" si="52">L237</f>
        <v>77506.333333333299</v>
      </c>
      <c r="L38" s="5">
        <f t="shared" si="52"/>
        <v>82650.25</v>
      </c>
      <c r="M38" s="5">
        <f t="shared" si="52"/>
        <v>80332.166666666701</v>
      </c>
      <c r="N38" s="5">
        <f t="shared" si="52"/>
        <v>79952.250000000102</v>
      </c>
      <c r="O38" s="5">
        <f t="shared" si="52"/>
        <v>93335.166666666701</v>
      </c>
      <c r="P38" s="5">
        <f t="shared" si="52"/>
        <v>103314.08333333299</v>
      </c>
      <c r="Q38" s="5">
        <f t="shared" si="52"/>
        <v>103045.75</v>
      </c>
      <c r="R38" s="5">
        <f t="shared" si="52"/>
        <v>96217.333333333401</v>
      </c>
      <c r="S38" s="5">
        <f t="shared" si="52"/>
        <v>84175.666666666599</v>
      </c>
      <c r="T38" s="5">
        <f t="shared" si="52"/>
        <v>90316.25</v>
      </c>
      <c r="U38" s="5">
        <f t="shared" si="52"/>
        <v>94399.666666666701</v>
      </c>
      <c r="V38" s="5">
        <f t="shared" si="52"/>
        <v>93759.750000000102</v>
      </c>
      <c r="W38" s="5">
        <f t="shared" si="52"/>
        <v>75799.5</v>
      </c>
      <c r="X38" s="5">
        <f t="shared" si="52"/>
        <v>62927.666666666701</v>
      </c>
      <c r="Y38" s="5">
        <f t="shared" si="52"/>
        <v>55991.25</v>
      </c>
      <c r="Z38" s="5">
        <f t="shared" si="52"/>
        <v>33990.583333333299</v>
      </c>
      <c r="AA38" s="5">
        <f t="shared" si="52"/>
        <v>27093.75</v>
      </c>
      <c r="AB38" s="229">
        <f t="shared" si="29"/>
        <v>60992.083333333299</v>
      </c>
      <c r="AC38" s="5">
        <f t="shared" si="30"/>
        <v>73098.5</v>
      </c>
      <c r="AD38" s="5">
        <f t="shared" si="31"/>
        <v>78302.416666666701</v>
      </c>
      <c r="AE38" s="5">
        <f t="shared" si="32"/>
        <v>77041.916666666701</v>
      </c>
      <c r="AF38" s="5">
        <f t="shared" si="33"/>
        <v>80654.5</v>
      </c>
      <c r="AG38" s="5">
        <f t="shared" si="34"/>
        <v>89382.833333333299</v>
      </c>
      <c r="AH38" s="5">
        <f t="shared" si="35"/>
        <v>97575.5</v>
      </c>
      <c r="AI38" s="5">
        <f t="shared" si="36"/>
        <v>99234.416666666701</v>
      </c>
      <c r="AJ38" s="5">
        <f t="shared" si="37"/>
        <v>91308.916666666599</v>
      </c>
      <c r="AK38" s="5">
        <f t="shared" si="38"/>
        <v>79601.833333333299</v>
      </c>
      <c r="AL38" s="5">
        <f t="shared" si="39"/>
        <v>87305.583333333299</v>
      </c>
      <c r="AM38" s="5">
        <f t="shared" si="40"/>
        <v>94373.416666666701</v>
      </c>
      <c r="AN38" s="5">
        <f t="shared" si="41"/>
        <v>94155.416666666701</v>
      </c>
      <c r="AO38" s="5">
        <f t="shared" si="42"/>
        <v>78685.333333333299</v>
      </c>
      <c r="AP38" s="5">
        <f t="shared" si="43"/>
        <v>67610.916666666599</v>
      </c>
      <c r="AQ38" s="5">
        <f t="shared" si="44"/>
        <v>63436.666666666599</v>
      </c>
      <c r="AR38" s="5">
        <f t="shared" si="45"/>
        <v>42206.833333333299</v>
      </c>
      <c r="AS38" s="5">
        <f t="shared" si="46"/>
        <v>43955.083333333401</v>
      </c>
      <c r="AU38" s="403">
        <f t="shared" si="47"/>
        <v>19.71821039688329</v>
      </c>
      <c r="AV38" s="403">
        <f t="shared" si="48"/>
        <v>41.776330139162255</v>
      </c>
      <c r="AW38" s="5"/>
      <c r="AX38" s="215" t="s">
        <v>148</v>
      </c>
      <c r="AY38" s="215" t="s">
        <v>149</v>
      </c>
      <c r="AZ38" s="5" t="s">
        <v>191</v>
      </c>
      <c r="BA38" s="5" t="s">
        <v>450</v>
      </c>
      <c r="BB38" s="216">
        <v>19</v>
      </c>
      <c r="BC38" s="97"/>
      <c r="BD38" s="97"/>
      <c r="BE38" s="97"/>
    </row>
    <row r="39" spans="1:70" x14ac:dyDescent="0.2">
      <c r="A39" s="5">
        <v>6</v>
      </c>
      <c r="B39" s="5" t="s">
        <v>145</v>
      </c>
      <c r="C39" s="5" t="s">
        <v>449</v>
      </c>
      <c r="D39" s="5" t="s">
        <v>150</v>
      </c>
      <c r="E39" s="5" t="s">
        <v>151</v>
      </c>
      <c r="F39" s="34">
        <f t="shared" si="26"/>
        <v>408</v>
      </c>
      <c r="G39" s="5">
        <f t="shared" si="26"/>
        <v>1669837.91666666</v>
      </c>
      <c r="H39" s="5">
        <f t="shared" si="26"/>
        <v>1627086</v>
      </c>
      <c r="I39" s="4">
        <f t="shared" si="26"/>
        <v>3296923.9166666698</v>
      </c>
      <c r="J39" s="229">
        <f t="shared" si="27"/>
        <v>85980.416666666802</v>
      </c>
      <c r="K39" s="5">
        <f t="shared" ref="K39:AA39" si="53">L238</f>
        <v>100829.08333333299</v>
      </c>
      <c r="L39" s="5">
        <f t="shared" si="53"/>
        <v>108524.41666666701</v>
      </c>
      <c r="M39" s="5">
        <f t="shared" si="53"/>
        <v>106921.83333333299</v>
      </c>
      <c r="N39" s="5">
        <f t="shared" si="53"/>
        <v>109230.08333333299</v>
      </c>
      <c r="O39" s="5">
        <f t="shared" si="53"/>
        <v>128507.33333333299</v>
      </c>
      <c r="P39" s="5">
        <f t="shared" si="53"/>
        <v>134998.41666666701</v>
      </c>
      <c r="Q39" s="5">
        <f t="shared" si="53"/>
        <v>133621.83333333299</v>
      </c>
      <c r="R39" s="5">
        <f t="shared" si="53"/>
        <v>123991.16666666701</v>
      </c>
      <c r="S39" s="5">
        <f t="shared" si="53"/>
        <v>106358.25</v>
      </c>
      <c r="T39" s="5">
        <f t="shared" si="53"/>
        <v>104743.16666666701</v>
      </c>
      <c r="U39" s="5">
        <f t="shared" si="53"/>
        <v>102742.75</v>
      </c>
      <c r="V39" s="5">
        <f t="shared" si="53"/>
        <v>91158.666666666599</v>
      </c>
      <c r="W39" s="5">
        <f t="shared" si="53"/>
        <v>71287.416666666599</v>
      </c>
      <c r="X39" s="5">
        <f t="shared" si="53"/>
        <v>57296.583333333401</v>
      </c>
      <c r="Y39" s="5">
        <f t="shared" si="53"/>
        <v>50938.166666666599</v>
      </c>
      <c r="Z39" s="5">
        <f t="shared" si="53"/>
        <v>29939.333333333299</v>
      </c>
      <c r="AA39" s="5">
        <f t="shared" si="53"/>
        <v>22769</v>
      </c>
      <c r="AB39" s="229">
        <f t="shared" si="29"/>
        <v>81841.5</v>
      </c>
      <c r="AC39" s="5">
        <f t="shared" si="30"/>
        <v>95923.083333333401</v>
      </c>
      <c r="AD39" s="5">
        <f t="shared" si="31"/>
        <v>103702.08333333299</v>
      </c>
      <c r="AE39" s="5">
        <f t="shared" si="32"/>
        <v>101584.25</v>
      </c>
      <c r="AF39" s="5">
        <f t="shared" si="33"/>
        <v>112450.5</v>
      </c>
      <c r="AG39" s="5">
        <f t="shared" si="34"/>
        <v>126574.41666666701</v>
      </c>
      <c r="AH39" s="5">
        <f t="shared" si="35"/>
        <v>127595.5</v>
      </c>
      <c r="AI39" s="5">
        <f t="shared" si="36"/>
        <v>124864.66666666701</v>
      </c>
      <c r="AJ39" s="5">
        <f t="shared" si="37"/>
        <v>114064.75</v>
      </c>
      <c r="AK39" s="5">
        <f t="shared" si="38"/>
        <v>95159</v>
      </c>
      <c r="AL39" s="5">
        <f t="shared" si="39"/>
        <v>94460.833333333401</v>
      </c>
      <c r="AM39" s="5">
        <f t="shared" si="40"/>
        <v>95414.583333333299</v>
      </c>
      <c r="AN39" s="5">
        <f t="shared" si="41"/>
        <v>87949.916666666497</v>
      </c>
      <c r="AO39" s="5">
        <f t="shared" si="42"/>
        <v>71657.75</v>
      </c>
      <c r="AP39" s="5">
        <f t="shared" si="43"/>
        <v>60839.249999999898</v>
      </c>
      <c r="AQ39" s="5">
        <f t="shared" si="44"/>
        <v>57730.416666666701</v>
      </c>
      <c r="AR39" s="5">
        <f t="shared" si="45"/>
        <v>38321.5</v>
      </c>
      <c r="AS39" s="5">
        <f t="shared" si="46"/>
        <v>36951.999999999898</v>
      </c>
      <c r="AU39" s="403">
        <f t="shared" si="47"/>
        <v>15.096842670542848</v>
      </c>
      <c r="AV39" s="403">
        <f t="shared" si="48"/>
        <v>38.522904797595764</v>
      </c>
      <c r="AW39" s="5"/>
      <c r="AX39" s="215" t="s">
        <v>143</v>
      </c>
      <c r="AY39" s="215" t="s">
        <v>144</v>
      </c>
      <c r="AZ39" s="5" t="s">
        <v>145</v>
      </c>
      <c r="BA39" s="5" t="s">
        <v>146</v>
      </c>
      <c r="BB39" s="216">
        <v>5</v>
      </c>
      <c r="BC39" s="97"/>
      <c r="BD39" s="97"/>
      <c r="BE39" s="97"/>
    </row>
    <row r="40" spans="1:70" x14ac:dyDescent="0.2">
      <c r="A40" s="5">
        <v>7</v>
      </c>
      <c r="B40" s="5" t="s">
        <v>145</v>
      </c>
      <c r="C40" s="5" t="s">
        <v>449</v>
      </c>
      <c r="D40" s="5" t="s">
        <v>154</v>
      </c>
      <c r="E40" s="5" t="s">
        <v>155</v>
      </c>
      <c r="F40" s="34">
        <f t="shared" si="26"/>
        <v>197</v>
      </c>
      <c r="G40" s="5">
        <f t="shared" si="26"/>
        <v>937310.83333333302</v>
      </c>
      <c r="H40" s="5">
        <f t="shared" si="26"/>
        <v>929320.58333333302</v>
      </c>
      <c r="I40" s="4">
        <f t="shared" si="26"/>
        <v>1866631.41666667</v>
      </c>
      <c r="J40" s="229">
        <f t="shared" si="27"/>
        <v>44050.083333333328</v>
      </c>
      <c r="K40" s="5">
        <f t="shared" ref="K40:AA40" si="54">L239</f>
        <v>51975.25</v>
      </c>
      <c r="L40" s="5">
        <f t="shared" si="54"/>
        <v>56892.25</v>
      </c>
      <c r="M40" s="5">
        <f t="shared" si="54"/>
        <v>57158.833333333299</v>
      </c>
      <c r="N40" s="5">
        <f t="shared" si="54"/>
        <v>56007.583333333299</v>
      </c>
      <c r="O40" s="5">
        <f t="shared" si="54"/>
        <v>59404.583333333299</v>
      </c>
      <c r="P40" s="5">
        <f t="shared" si="54"/>
        <v>63241.916666666599</v>
      </c>
      <c r="Q40" s="5">
        <f t="shared" si="54"/>
        <v>64285.166666666701</v>
      </c>
      <c r="R40" s="5">
        <f t="shared" si="54"/>
        <v>60958.166666666599</v>
      </c>
      <c r="S40" s="5">
        <f t="shared" si="54"/>
        <v>54715.666666666701</v>
      </c>
      <c r="T40" s="5">
        <f t="shared" si="54"/>
        <v>60534.333333333299</v>
      </c>
      <c r="U40" s="5">
        <f t="shared" si="54"/>
        <v>65477.416666666599</v>
      </c>
      <c r="V40" s="5">
        <f t="shared" si="54"/>
        <v>63219.333333333299</v>
      </c>
      <c r="W40" s="5">
        <f t="shared" si="54"/>
        <v>51932.833333333401</v>
      </c>
      <c r="X40" s="5">
        <f t="shared" si="54"/>
        <v>43506.833333333299</v>
      </c>
      <c r="Y40" s="5">
        <f t="shared" si="54"/>
        <v>40903</v>
      </c>
      <c r="Z40" s="5">
        <f t="shared" si="54"/>
        <v>24473.083333333299</v>
      </c>
      <c r="AA40" s="5">
        <f t="shared" si="54"/>
        <v>18574.5</v>
      </c>
      <c r="AB40" s="229">
        <f t="shared" si="29"/>
        <v>41779.000000000029</v>
      </c>
      <c r="AC40" s="5">
        <f t="shared" si="30"/>
        <v>49754</v>
      </c>
      <c r="AD40" s="5">
        <f t="shared" si="31"/>
        <v>54350.416666666701</v>
      </c>
      <c r="AE40" s="5">
        <f t="shared" si="32"/>
        <v>54312.333333333299</v>
      </c>
      <c r="AF40" s="5">
        <f t="shared" si="33"/>
        <v>53554.333333333299</v>
      </c>
      <c r="AG40" s="5">
        <f t="shared" si="34"/>
        <v>55334.916666666701</v>
      </c>
      <c r="AH40" s="5">
        <f t="shared" si="35"/>
        <v>60877.833333333401</v>
      </c>
      <c r="AI40" s="5">
        <f t="shared" si="36"/>
        <v>62569.25</v>
      </c>
      <c r="AJ40" s="5">
        <f t="shared" si="37"/>
        <v>58160.333333333401</v>
      </c>
      <c r="AK40" s="5">
        <f t="shared" si="38"/>
        <v>51513.416666666701</v>
      </c>
      <c r="AL40" s="5">
        <f t="shared" si="39"/>
        <v>58417.333333333299</v>
      </c>
      <c r="AM40" s="5">
        <f t="shared" si="40"/>
        <v>63709.083333333299</v>
      </c>
      <c r="AN40" s="5">
        <f t="shared" si="41"/>
        <v>62363.75</v>
      </c>
      <c r="AO40" s="5">
        <f t="shared" si="42"/>
        <v>52961.333333333401</v>
      </c>
      <c r="AP40" s="5">
        <f t="shared" si="43"/>
        <v>45602.333333333299</v>
      </c>
      <c r="AQ40" s="5">
        <f t="shared" si="44"/>
        <v>45047.5</v>
      </c>
      <c r="AR40" s="5">
        <f t="shared" si="45"/>
        <v>29491.416666666701</v>
      </c>
      <c r="AS40" s="5">
        <f t="shared" si="46"/>
        <v>29522</v>
      </c>
      <c r="AU40" s="403">
        <f t="shared" si="47"/>
        <v>20.46546682555654</v>
      </c>
      <c r="AV40" s="403">
        <f t="shared" si="48"/>
        <v>41.941816981633103</v>
      </c>
      <c r="AW40" s="5"/>
      <c r="AX40" s="215" t="s">
        <v>158</v>
      </c>
      <c r="AY40" s="215" t="s">
        <v>451</v>
      </c>
      <c r="AZ40" s="5" t="s">
        <v>213</v>
      </c>
      <c r="BA40" s="5" t="s">
        <v>214</v>
      </c>
      <c r="BB40" s="216">
        <v>32</v>
      </c>
      <c r="BC40" s="97"/>
      <c r="BD40" s="97"/>
      <c r="BE40" s="97"/>
    </row>
    <row r="41" spans="1:70" x14ac:dyDescent="0.2">
      <c r="A41" s="5">
        <v>8</v>
      </c>
      <c r="B41" s="5" t="s">
        <v>159</v>
      </c>
      <c r="C41" s="5" t="s">
        <v>160</v>
      </c>
      <c r="D41" s="5" t="s">
        <v>132</v>
      </c>
      <c r="E41" s="5" t="s">
        <v>133</v>
      </c>
      <c r="F41" s="34">
        <f t="shared" si="26"/>
        <v>178</v>
      </c>
      <c r="G41" s="5">
        <f t="shared" si="26"/>
        <v>840893.58333333302</v>
      </c>
      <c r="H41" s="5">
        <f t="shared" si="26"/>
        <v>802706.75</v>
      </c>
      <c r="I41" s="4">
        <f t="shared" si="26"/>
        <v>1643600.33333333</v>
      </c>
      <c r="J41" s="229">
        <f t="shared" si="27"/>
        <v>45022.499999999971</v>
      </c>
      <c r="K41" s="5">
        <f t="shared" ref="K41:AA41" si="55">L240</f>
        <v>53275.666666666701</v>
      </c>
      <c r="L41" s="5">
        <f t="shared" si="55"/>
        <v>58513.333333333299</v>
      </c>
      <c r="M41" s="5">
        <f t="shared" si="55"/>
        <v>57820.666666666701</v>
      </c>
      <c r="N41" s="5">
        <f t="shared" si="55"/>
        <v>60504.5</v>
      </c>
      <c r="O41" s="5">
        <f t="shared" si="55"/>
        <v>67334.166666666599</v>
      </c>
      <c r="P41" s="5">
        <f t="shared" si="55"/>
        <v>68265.416666666701</v>
      </c>
      <c r="Q41" s="5">
        <f t="shared" si="55"/>
        <v>67913.083333333299</v>
      </c>
      <c r="R41" s="5">
        <f t="shared" si="55"/>
        <v>63312.25</v>
      </c>
      <c r="S41" s="5">
        <f t="shared" si="55"/>
        <v>54874.583333333299</v>
      </c>
      <c r="T41" s="5">
        <f t="shared" si="55"/>
        <v>51487.833333333299</v>
      </c>
      <c r="U41" s="5">
        <f t="shared" si="55"/>
        <v>48022.166666666599</v>
      </c>
      <c r="V41" s="5">
        <f t="shared" si="55"/>
        <v>41089.25</v>
      </c>
      <c r="W41" s="5">
        <f t="shared" si="55"/>
        <v>32122.083333333401</v>
      </c>
      <c r="X41" s="5">
        <f t="shared" si="55"/>
        <v>24995.333333333299</v>
      </c>
      <c r="Y41" s="5">
        <f t="shared" si="55"/>
        <v>20603.833333333299</v>
      </c>
      <c r="Z41" s="5">
        <f t="shared" si="55"/>
        <v>13677.916666666701</v>
      </c>
      <c r="AA41" s="5">
        <f t="shared" si="55"/>
        <v>12059</v>
      </c>
      <c r="AB41" s="229">
        <f t="shared" si="29"/>
        <v>43005.083333333343</v>
      </c>
      <c r="AC41" s="5">
        <f t="shared" si="30"/>
        <v>50803.5</v>
      </c>
      <c r="AD41" s="5">
        <f t="shared" si="31"/>
        <v>55195.333333333299</v>
      </c>
      <c r="AE41" s="5">
        <f t="shared" si="32"/>
        <v>54886.75</v>
      </c>
      <c r="AF41" s="5">
        <f t="shared" si="33"/>
        <v>60195.916666666701</v>
      </c>
      <c r="AG41" s="5">
        <f t="shared" si="34"/>
        <v>62684.416666666599</v>
      </c>
      <c r="AH41" s="5">
        <f t="shared" si="35"/>
        <v>61252.5</v>
      </c>
      <c r="AI41" s="5">
        <f t="shared" si="36"/>
        <v>61453.833333333299</v>
      </c>
      <c r="AJ41" s="5">
        <f t="shared" si="37"/>
        <v>57025.75</v>
      </c>
      <c r="AK41" s="5">
        <f t="shared" si="38"/>
        <v>47719.166666666599</v>
      </c>
      <c r="AL41" s="5">
        <f t="shared" si="39"/>
        <v>44479.333333333299</v>
      </c>
      <c r="AM41" s="5">
        <f t="shared" si="40"/>
        <v>43724.166666666701</v>
      </c>
      <c r="AN41" s="5">
        <f t="shared" si="41"/>
        <v>39854</v>
      </c>
      <c r="AO41" s="5">
        <f t="shared" si="42"/>
        <v>32050.75</v>
      </c>
      <c r="AP41" s="5">
        <f t="shared" si="43"/>
        <v>26985.583333333299</v>
      </c>
      <c r="AQ41" s="5">
        <f t="shared" si="44"/>
        <v>24404.75</v>
      </c>
      <c r="AR41" s="5">
        <f t="shared" si="45"/>
        <v>17462.166666666701</v>
      </c>
      <c r="AS41" s="5">
        <f t="shared" si="46"/>
        <v>19523.75</v>
      </c>
      <c r="AU41" s="403">
        <f t="shared" si="47"/>
        <v>13.621630643783869</v>
      </c>
      <c r="AV41" s="403">
        <f t="shared" si="48"/>
        <v>37.23877915575995</v>
      </c>
      <c r="AW41" s="5"/>
      <c r="AX41" s="215" t="s">
        <v>161</v>
      </c>
      <c r="AY41" s="215" t="s">
        <v>162</v>
      </c>
      <c r="AZ41" s="5" t="s">
        <v>159</v>
      </c>
      <c r="BA41" s="5" t="s">
        <v>160</v>
      </c>
      <c r="BB41" s="216">
        <v>10</v>
      </c>
      <c r="BC41" s="97"/>
      <c r="BD41" s="97"/>
      <c r="BE41" s="97"/>
    </row>
    <row r="42" spans="1:70" x14ac:dyDescent="0.2">
      <c r="A42" s="5">
        <v>9</v>
      </c>
      <c r="B42" s="5" t="s">
        <v>159</v>
      </c>
      <c r="C42" s="5" t="s">
        <v>160</v>
      </c>
      <c r="D42" s="5" t="s">
        <v>136</v>
      </c>
      <c r="E42" s="5" t="s">
        <v>137</v>
      </c>
      <c r="F42" s="34">
        <f t="shared" si="26"/>
        <v>175</v>
      </c>
      <c r="G42" s="5">
        <f t="shared" si="26"/>
        <v>674796.41666666698</v>
      </c>
      <c r="H42" s="5">
        <f t="shared" si="26"/>
        <v>666099.16666666698</v>
      </c>
      <c r="I42" s="4">
        <f t="shared" si="26"/>
        <v>1340895.58333333</v>
      </c>
      <c r="J42" s="229">
        <f t="shared" si="27"/>
        <v>37669.25</v>
      </c>
      <c r="K42" s="5">
        <f t="shared" ref="K42:AA42" si="56">L241</f>
        <v>42999.833333333299</v>
      </c>
      <c r="L42" s="5">
        <f t="shared" si="56"/>
        <v>46296.75</v>
      </c>
      <c r="M42" s="5">
        <f t="shared" si="56"/>
        <v>43880.333333333299</v>
      </c>
      <c r="N42" s="5">
        <f t="shared" si="56"/>
        <v>41726.166666666701</v>
      </c>
      <c r="O42" s="5">
        <f t="shared" si="56"/>
        <v>46346.416666666701</v>
      </c>
      <c r="P42" s="5">
        <f t="shared" si="56"/>
        <v>50056.166666666701</v>
      </c>
      <c r="Q42" s="5">
        <f t="shared" si="56"/>
        <v>50171</v>
      </c>
      <c r="R42" s="5">
        <f t="shared" si="56"/>
        <v>46439.666666666701</v>
      </c>
      <c r="S42" s="5">
        <f t="shared" si="56"/>
        <v>42010.25</v>
      </c>
      <c r="T42" s="5">
        <f t="shared" si="56"/>
        <v>43249.333333333299</v>
      </c>
      <c r="U42" s="5">
        <f t="shared" si="56"/>
        <v>43179.333333333299</v>
      </c>
      <c r="V42" s="5">
        <f t="shared" si="56"/>
        <v>37969.166666666701</v>
      </c>
      <c r="W42" s="5">
        <f t="shared" si="56"/>
        <v>30150.333333333299</v>
      </c>
      <c r="X42" s="5">
        <f t="shared" si="56"/>
        <v>24921.666666666701</v>
      </c>
      <c r="Y42" s="5">
        <f t="shared" si="56"/>
        <v>21518.333333333299</v>
      </c>
      <c r="Z42" s="5">
        <f t="shared" si="56"/>
        <v>14427.583333333299</v>
      </c>
      <c r="AA42" s="5">
        <f t="shared" si="56"/>
        <v>11784.833333333299</v>
      </c>
      <c r="AB42" s="229">
        <f t="shared" si="29"/>
        <v>35753.916666666672</v>
      </c>
      <c r="AC42" s="5">
        <f t="shared" si="30"/>
        <v>41102.416666666599</v>
      </c>
      <c r="AD42" s="5">
        <f t="shared" si="31"/>
        <v>43914.833333333299</v>
      </c>
      <c r="AE42" s="5">
        <f t="shared" si="32"/>
        <v>40923.75</v>
      </c>
      <c r="AF42" s="5">
        <f t="shared" si="33"/>
        <v>38277.083333333401</v>
      </c>
      <c r="AG42" s="5">
        <f t="shared" si="34"/>
        <v>45278.166666666599</v>
      </c>
      <c r="AH42" s="5">
        <f t="shared" si="35"/>
        <v>49311.5</v>
      </c>
      <c r="AI42" s="5">
        <f t="shared" si="36"/>
        <v>49243.75</v>
      </c>
      <c r="AJ42" s="5">
        <f t="shared" si="37"/>
        <v>45695.833333333299</v>
      </c>
      <c r="AK42" s="5">
        <f t="shared" si="38"/>
        <v>38666.583333333299</v>
      </c>
      <c r="AL42" s="5">
        <f t="shared" si="39"/>
        <v>40088.666666666701</v>
      </c>
      <c r="AM42" s="5">
        <f t="shared" si="40"/>
        <v>40861.333333333299</v>
      </c>
      <c r="AN42" s="5">
        <f t="shared" si="41"/>
        <v>37511.5</v>
      </c>
      <c r="AO42" s="5">
        <f t="shared" si="42"/>
        <v>30870.166666666701</v>
      </c>
      <c r="AP42" s="5">
        <f t="shared" si="43"/>
        <v>26764.833333333299</v>
      </c>
      <c r="AQ42" s="5">
        <f t="shared" si="44"/>
        <v>24403.583333333299</v>
      </c>
      <c r="AR42" s="5">
        <f t="shared" si="45"/>
        <v>18296.75</v>
      </c>
      <c r="AS42" s="5">
        <f t="shared" si="46"/>
        <v>19134.5</v>
      </c>
      <c r="AU42" s="403">
        <f t="shared" si="47"/>
        <v>16.576427433729492</v>
      </c>
      <c r="AV42" s="403">
        <f t="shared" si="48"/>
        <v>39.179919303932969</v>
      </c>
      <c r="AW42" s="5"/>
      <c r="AX42" s="215" t="s">
        <v>163</v>
      </c>
      <c r="AY42" s="215" t="s">
        <v>164</v>
      </c>
      <c r="AZ42" s="5" t="s">
        <v>159</v>
      </c>
      <c r="BA42" s="5" t="s">
        <v>160</v>
      </c>
      <c r="BB42" s="216">
        <v>11</v>
      </c>
      <c r="BC42" s="97"/>
      <c r="BD42" s="97"/>
      <c r="BE42" s="97"/>
    </row>
    <row r="43" spans="1:70" x14ac:dyDescent="0.2">
      <c r="A43" s="5">
        <v>10</v>
      </c>
      <c r="B43" s="5" t="s">
        <v>159</v>
      </c>
      <c r="C43" s="5" t="s">
        <v>160</v>
      </c>
      <c r="D43" s="5" t="s">
        <v>161</v>
      </c>
      <c r="E43" s="5" t="s">
        <v>162</v>
      </c>
      <c r="F43" s="34">
        <f t="shared" si="26"/>
        <v>120</v>
      </c>
      <c r="G43" s="5">
        <f t="shared" si="26"/>
        <v>568465.91666666698</v>
      </c>
      <c r="H43" s="5">
        <f t="shared" si="26"/>
        <v>548444.83333333302</v>
      </c>
      <c r="I43" s="4">
        <f t="shared" si="26"/>
        <v>1116910.75</v>
      </c>
      <c r="J43" s="229">
        <f t="shared" si="27"/>
        <v>27386.25</v>
      </c>
      <c r="K43" s="5">
        <f t="shared" ref="K43:AA43" si="57">L242</f>
        <v>32211.416666666701</v>
      </c>
      <c r="L43" s="5">
        <f t="shared" si="57"/>
        <v>34058.333333333299</v>
      </c>
      <c r="M43" s="5">
        <f t="shared" si="57"/>
        <v>34062.666666666701</v>
      </c>
      <c r="N43" s="5">
        <f t="shared" si="57"/>
        <v>39321.5</v>
      </c>
      <c r="O43" s="5">
        <f t="shared" si="57"/>
        <v>43290.5</v>
      </c>
      <c r="P43" s="5">
        <f t="shared" si="57"/>
        <v>43887.25</v>
      </c>
      <c r="Q43" s="5">
        <f t="shared" si="57"/>
        <v>45011.75</v>
      </c>
      <c r="R43" s="5">
        <f t="shared" si="57"/>
        <v>41473.916666666701</v>
      </c>
      <c r="S43" s="5">
        <f t="shared" si="57"/>
        <v>35440.666666666701</v>
      </c>
      <c r="T43" s="5">
        <f t="shared" si="57"/>
        <v>35500.5</v>
      </c>
      <c r="U43" s="5">
        <f t="shared" si="57"/>
        <v>35346.333333333299</v>
      </c>
      <c r="V43" s="5">
        <f t="shared" si="57"/>
        <v>32211.333333333299</v>
      </c>
      <c r="W43" s="5">
        <f t="shared" si="57"/>
        <v>25535.166666666701</v>
      </c>
      <c r="X43" s="5">
        <f t="shared" si="57"/>
        <v>21138.25</v>
      </c>
      <c r="Y43" s="5">
        <f t="shared" si="57"/>
        <v>19492.916666666701</v>
      </c>
      <c r="Z43" s="5">
        <f t="shared" si="57"/>
        <v>12754.083333333299</v>
      </c>
      <c r="AA43" s="5">
        <f t="shared" si="57"/>
        <v>10343.083333333299</v>
      </c>
      <c r="AB43" s="229">
        <f t="shared" si="29"/>
        <v>26084.166666666672</v>
      </c>
      <c r="AC43" s="5">
        <f t="shared" si="30"/>
        <v>30663.75</v>
      </c>
      <c r="AD43" s="5">
        <f t="shared" si="31"/>
        <v>32648</v>
      </c>
      <c r="AE43" s="5">
        <f t="shared" si="32"/>
        <v>32153.25</v>
      </c>
      <c r="AF43" s="5">
        <f t="shared" si="33"/>
        <v>37502.666666666701</v>
      </c>
      <c r="AG43" s="5">
        <f t="shared" si="34"/>
        <v>39022.75</v>
      </c>
      <c r="AH43" s="5">
        <f t="shared" si="35"/>
        <v>41155.583333333299</v>
      </c>
      <c r="AI43" s="5">
        <f t="shared" si="36"/>
        <v>41292</v>
      </c>
      <c r="AJ43" s="5">
        <f t="shared" si="37"/>
        <v>36705.5</v>
      </c>
      <c r="AK43" s="5">
        <f t="shared" si="38"/>
        <v>31766.583333333299</v>
      </c>
      <c r="AL43" s="5">
        <f t="shared" si="39"/>
        <v>32409.833333333299</v>
      </c>
      <c r="AM43" s="5">
        <f t="shared" si="40"/>
        <v>33821</v>
      </c>
      <c r="AN43" s="5">
        <f t="shared" si="41"/>
        <v>31165.25</v>
      </c>
      <c r="AO43" s="5">
        <f t="shared" si="42"/>
        <v>25474.916666666701</v>
      </c>
      <c r="AP43" s="5">
        <f t="shared" si="43"/>
        <v>22578.666666666701</v>
      </c>
      <c r="AQ43" s="5">
        <f t="shared" si="44"/>
        <v>22132</v>
      </c>
      <c r="AR43" s="5">
        <f t="shared" si="45"/>
        <v>15772.416666666701</v>
      </c>
      <c r="AS43" s="5">
        <f t="shared" si="46"/>
        <v>16096.5</v>
      </c>
      <c r="AU43" s="403">
        <f t="shared" si="47"/>
        <v>17.129211085129239</v>
      </c>
      <c r="AV43" s="403">
        <f t="shared" si="48"/>
        <v>39.891943992242297</v>
      </c>
      <c r="AW43" s="5"/>
      <c r="AX43" s="215" t="s">
        <v>165</v>
      </c>
      <c r="AY43" s="215" t="s">
        <v>166</v>
      </c>
      <c r="AZ43" s="5" t="s">
        <v>213</v>
      </c>
      <c r="BA43" s="5" t="s">
        <v>214</v>
      </c>
      <c r="BB43" s="216">
        <v>33</v>
      </c>
      <c r="BC43" s="97"/>
      <c r="BD43" s="97"/>
      <c r="BE43" s="97"/>
    </row>
    <row r="44" spans="1:70" x14ac:dyDescent="0.2">
      <c r="A44" s="5">
        <v>11</v>
      </c>
      <c r="B44" s="5" t="s">
        <v>159</v>
      </c>
      <c r="C44" s="5" t="s">
        <v>160</v>
      </c>
      <c r="D44" s="5" t="s">
        <v>163</v>
      </c>
      <c r="E44" s="5" t="s">
        <v>164</v>
      </c>
      <c r="F44" s="34">
        <f t="shared" si="26"/>
        <v>113</v>
      </c>
      <c r="G44" s="5">
        <f t="shared" si="26"/>
        <v>570487</v>
      </c>
      <c r="H44" s="5">
        <f t="shared" si="26"/>
        <v>571010.91666666698</v>
      </c>
      <c r="I44" s="4">
        <f t="shared" si="26"/>
        <v>1141497.91666667</v>
      </c>
      <c r="J44" s="229">
        <f t="shared" si="27"/>
        <v>26451.916666666701</v>
      </c>
      <c r="K44" s="5">
        <f t="shared" ref="K44:AA44" si="58">L243</f>
        <v>30874.25</v>
      </c>
      <c r="L44" s="5">
        <f t="shared" si="58"/>
        <v>33869.333333333299</v>
      </c>
      <c r="M44" s="5">
        <f t="shared" si="58"/>
        <v>33185.416666666701</v>
      </c>
      <c r="N44" s="5">
        <f t="shared" si="58"/>
        <v>29935.583333333299</v>
      </c>
      <c r="O44" s="5">
        <f t="shared" si="58"/>
        <v>35164.25</v>
      </c>
      <c r="P44" s="5">
        <f t="shared" si="58"/>
        <v>40157.333333333299</v>
      </c>
      <c r="Q44" s="5">
        <f t="shared" si="58"/>
        <v>39398.666666666599</v>
      </c>
      <c r="R44" s="5">
        <f t="shared" si="58"/>
        <v>37815.5</v>
      </c>
      <c r="S44" s="5">
        <f t="shared" si="58"/>
        <v>34257.75</v>
      </c>
      <c r="T44" s="5">
        <f t="shared" si="58"/>
        <v>39018.583333333299</v>
      </c>
      <c r="U44" s="5">
        <f t="shared" si="58"/>
        <v>41362.083333333401</v>
      </c>
      <c r="V44" s="5">
        <f t="shared" si="58"/>
        <v>38659</v>
      </c>
      <c r="W44" s="5">
        <f t="shared" si="58"/>
        <v>31470.416666666701</v>
      </c>
      <c r="X44" s="5">
        <f t="shared" si="58"/>
        <v>26837.5</v>
      </c>
      <c r="Y44" s="5">
        <f t="shared" si="58"/>
        <v>24882.583333333299</v>
      </c>
      <c r="Z44" s="5">
        <f t="shared" si="58"/>
        <v>15532.916666666701</v>
      </c>
      <c r="AA44" s="5">
        <f t="shared" si="58"/>
        <v>11613.916666666701</v>
      </c>
      <c r="AB44" s="229">
        <f t="shared" si="29"/>
        <v>25472.333333333299</v>
      </c>
      <c r="AC44" s="5">
        <f t="shared" si="30"/>
        <v>29608.5</v>
      </c>
      <c r="AD44" s="5">
        <f t="shared" si="31"/>
        <v>32655.916666666701</v>
      </c>
      <c r="AE44" s="5">
        <f t="shared" si="32"/>
        <v>30990.916666666701</v>
      </c>
      <c r="AF44" s="5">
        <f t="shared" si="33"/>
        <v>27790</v>
      </c>
      <c r="AG44" s="5">
        <f t="shared" si="34"/>
        <v>34370.333333333299</v>
      </c>
      <c r="AH44" s="5">
        <f t="shared" si="35"/>
        <v>39172.166666666701</v>
      </c>
      <c r="AI44" s="5">
        <f t="shared" si="36"/>
        <v>38639.916666666701</v>
      </c>
      <c r="AJ44" s="5">
        <f t="shared" si="37"/>
        <v>36354.666666666701</v>
      </c>
      <c r="AK44" s="5">
        <f t="shared" si="38"/>
        <v>32732.5</v>
      </c>
      <c r="AL44" s="5">
        <f t="shared" si="39"/>
        <v>37675.25</v>
      </c>
      <c r="AM44" s="5">
        <f t="shared" si="40"/>
        <v>41129.25</v>
      </c>
      <c r="AN44" s="5">
        <f t="shared" si="41"/>
        <v>38613.083333333299</v>
      </c>
      <c r="AO44" s="5">
        <f t="shared" si="42"/>
        <v>32256.333333333299</v>
      </c>
      <c r="AP44" s="5">
        <f t="shared" si="43"/>
        <v>28434.75</v>
      </c>
      <c r="AQ44" s="5">
        <f t="shared" si="44"/>
        <v>28054.416666666701</v>
      </c>
      <c r="AR44" s="5">
        <f t="shared" si="45"/>
        <v>18761.333333333299</v>
      </c>
      <c r="AS44" s="5">
        <f t="shared" si="46"/>
        <v>18299.25</v>
      </c>
      <c r="AU44" s="403">
        <f t="shared" si="47"/>
        <v>20.687152663076052</v>
      </c>
      <c r="AV44" s="403">
        <f t="shared" si="48"/>
        <v>42.465742929155461</v>
      </c>
      <c r="AW44" s="5"/>
      <c r="AX44" s="215" t="s">
        <v>167</v>
      </c>
      <c r="AY44" s="215" t="s">
        <v>168</v>
      </c>
      <c r="AZ44" s="5" t="s">
        <v>213</v>
      </c>
      <c r="BA44" s="5" t="s">
        <v>214</v>
      </c>
      <c r="BB44" s="216">
        <v>34</v>
      </c>
      <c r="BC44" s="97"/>
      <c r="BD44" s="97"/>
      <c r="BE44" s="97"/>
    </row>
    <row r="45" spans="1:70" x14ac:dyDescent="0.2">
      <c r="A45" s="5">
        <v>12</v>
      </c>
      <c r="B45" s="5" t="s">
        <v>159</v>
      </c>
      <c r="C45" s="5" t="s">
        <v>160</v>
      </c>
      <c r="D45" s="5" t="s">
        <v>169</v>
      </c>
      <c r="E45" s="5" t="s">
        <v>170</v>
      </c>
      <c r="F45" s="34">
        <f t="shared" si="26"/>
        <v>79</v>
      </c>
      <c r="G45" s="5">
        <f t="shared" si="26"/>
        <v>413368.58333333302</v>
      </c>
      <c r="H45" s="5">
        <f t="shared" si="26"/>
        <v>419607.25</v>
      </c>
      <c r="I45" s="4">
        <f t="shared" si="26"/>
        <v>832975.83333333302</v>
      </c>
      <c r="J45" s="229">
        <f t="shared" si="27"/>
        <v>18026.583333333328</v>
      </c>
      <c r="K45" s="5">
        <f t="shared" ref="K45:AA45" si="59">L244</f>
        <v>21812.083333333299</v>
      </c>
      <c r="L45" s="5">
        <f t="shared" si="59"/>
        <v>24191.916666666701</v>
      </c>
      <c r="M45" s="5">
        <f t="shared" si="59"/>
        <v>23667.166666666701</v>
      </c>
      <c r="N45" s="5">
        <f t="shared" si="59"/>
        <v>20262.833333333299</v>
      </c>
      <c r="O45" s="5">
        <f t="shared" si="59"/>
        <v>22714.75</v>
      </c>
      <c r="P45" s="5">
        <f t="shared" si="59"/>
        <v>26019.25</v>
      </c>
      <c r="Q45" s="5">
        <f t="shared" si="59"/>
        <v>27074.666666666701</v>
      </c>
      <c r="R45" s="5">
        <f t="shared" si="59"/>
        <v>26215.416666666701</v>
      </c>
      <c r="S45" s="5">
        <f t="shared" si="59"/>
        <v>24309</v>
      </c>
      <c r="T45" s="5">
        <f t="shared" si="59"/>
        <v>27125.416666666701</v>
      </c>
      <c r="U45" s="5">
        <f t="shared" si="59"/>
        <v>30289.416666666701</v>
      </c>
      <c r="V45" s="5">
        <f t="shared" si="59"/>
        <v>29267.083333333299</v>
      </c>
      <c r="W45" s="5">
        <f t="shared" si="59"/>
        <v>24601.416666666701</v>
      </c>
      <c r="X45" s="5">
        <f t="shared" si="59"/>
        <v>22062.25</v>
      </c>
      <c r="Y45" s="5">
        <f t="shared" si="59"/>
        <v>21517.25</v>
      </c>
      <c r="Z45" s="5">
        <f t="shared" si="59"/>
        <v>13663.583333333299</v>
      </c>
      <c r="AA45" s="5">
        <f t="shared" si="59"/>
        <v>10548.5</v>
      </c>
      <c r="AB45" s="229">
        <f t="shared" si="29"/>
        <v>17171.583333333299</v>
      </c>
      <c r="AC45" s="5">
        <f t="shared" si="30"/>
        <v>20598.916666666701</v>
      </c>
      <c r="AD45" s="5">
        <f t="shared" si="31"/>
        <v>22844.416666666701</v>
      </c>
      <c r="AE45" s="5">
        <f t="shared" si="32"/>
        <v>22051.333333333299</v>
      </c>
      <c r="AF45" s="5">
        <f t="shared" si="33"/>
        <v>19364.666666666701</v>
      </c>
      <c r="AG45" s="5">
        <f t="shared" si="34"/>
        <v>22430</v>
      </c>
      <c r="AH45" s="5">
        <f t="shared" si="35"/>
        <v>25891.083333333299</v>
      </c>
      <c r="AI45" s="5">
        <f t="shared" si="36"/>
        <v>27030.416666666701</v>
      </c>
      <c r="AJ45" s="5">
        <f t="shared" si="37"/>
        <v>25470.083333333299</v>
      </c>
      <c r="AK45" s="5">
        <f t="shared" si="38"/>
        <v>23743.166666666701</v>
      </c>
      <c r="AL45" s="5">
        <f t="shared" si="39"/>
        <v>27265.666666666701</v>
      </c>
      <c r="AM45" s="5">
        <f t="shared" si="40"/>
        <v>30499.833333333299</v>
      </c>
      <c r="AN45" s="5">
        <f t="shared" si="41"/>
        <v>29484.666666666701</v>
      </c>
      <c r="AO45" s="5">
        <f t="shared" si="42"/>
        <v>25894.333333333299</v>
      </c>
      <c r="AP45" s="5">
        <f t="shared" si="43"/>
        <v>24107.916666666701</v>
      </c>
      <c r="AQ45" s="5">
        <f t="shared" si="44"/>
        <v>23666.666666666701</v>
      </c>
      <c r="AR45" s="5">
        <f t="shared" si="45"/>
        <v>16043.75</v>
      </c>
      <c r="AS45" s="5">
        <f t="shared" si="46"/>
        <v>16048.75</v>
      </c>
      <c r="AU45" s="403">
        <f t="shared" si="47"/>
        <v>23.788735367472658</v>
      </c>
      <c r="AV45" s="403">
        <f t="shared" si="48"/>
        <v>44.13624044715187</v>
      </c>
      <c r="AW45" s="5"/>
      <c r="AX45" s="215" t="s">
        <v>171</v>
      </c>
      <c r="AY45" s="215" t="s">
        <v>172</v>
      </c>
      <c r="AZ45" s="5" t="s">
        <v>191</v>
      </c>
      <c r="BA45" s="5" t="s">
        <v>450</v>
      </c>
      <c r="BB45" s="216">
        <v>20</v>
      </c>
      <c r="BC45" s="97"/>
      <c r="BD45" s="97"/>
      <c r="BE45" s="97"/>
    </row>
    <row r="46" spans="1:70" x14ac:dyDescent="0.2">
      <c r="A46" s="5">
        <v>13</v>
      </c>
      <c r="B46" s="5" t="s">
        <v>159</v>
      </c>
      <c r="C46" s="5" t="s">
        <v>160</v>
      </c>
      <c r="D46" s="5" t="s">
        <v>173</v>
      </c>
      <c r="E46" s="5" t="s">
        <v>174</v>
      </c>
      <c r="F46" s="34">
        <f t="shared" si="26"/>
        <v>129</v>
      </c>
      <c r="G46" s="5">
        <f t="shared" si="26"/>
        <v>624572.66666666698</v>
      </c>
      <c r="H46" s="5">
        <f t="shared" si="26"/>
        <v>608381.83333333302</v>
      </c>
      <c r="I46" s="4">
        <f t="shared" si="26"/>
        <v>1232954.5</v>
      </c>
      <c r="J46" s="229">
        <f t="shared" si="27"/>
        <v>29723.166666666701</v>
      </c>
      <c r="K46" s="5">
        <f t="shared" ref="K46:AA46" si="60">L245</f>
        <v>35506</v>
      </c>
      <c r="L46" s="5">
        <f t="shared" si="60"/>
        <v>38469.416666666701</v>
      </c>
      <c r="M46" s="5">
        <f t="shared" si="60"/>
        <v>39804.333333333299</v>
      </c>
      <c r="N46" s="5">
        <f t="shared" si="60"/>
        <v>43435.833333333299</v>
      </c>
      <c r="O46" s="5">
        <f t="shared" si="60"/>
        <v>46925</v>
      </c>
      <c r="P46" s="5">
        <f t="shared" si="60"/>
        <v>46820.5</v>
      </c>
      <c r="Q46" s="5">
        <f t="shared" si="60"/>
        <v>45672.75</v>
      </c>
      <c r="R46" s="5">
        <f t="shared" si="60"/>
        <v>43364.916666666599</v>
      </c>
      <c r="S46" s="5">
        <f t="shared" si="60"/>
        <v>38368.333333333401</v>
      </c>
      <c r="T46" s="5">
        <f t="shared" si="60"/>
        <v>38802</v>
      </c>
      <c r="U46" s="5">
        <f t="shared" si="60"/>
        <v>38756.333333333401</v>
      </c>
      <c r="V46" s="5">
        <f t="shared" si="60"/>
        <v>36139.416666666701</v>
      </c>
      <c r="W46" s="5">
        <f t="shared" si="60"/>
        <v>29944.916666666701</v>
      </c>
      <c r="X46" s="5">
        <f t="shared" si="60"/>
        <v>25283.333333333299</v>
      </c>
      <c r="Y46" s="5">
        <f t="shared" si="60"/>
        <v>22737.833333333299</v>
      </c>
      <c r="Z46" s="5">
        <f t="shared" si="60"/>
        <v>13852.75</v>
      </c>
      <c r="AA46" s="5">
        <f t="shared" si="60"/>
        <v>10965.833333333299</v>
      </c>
      <c r="AB46" s="229">
        <f t="shared" si="29"/>
        <v>28030.499999999971</v>
      </c>
      <c r="AC46" s="5">
        <f t="shared" si="30"/>
        <v>33381.416666666599</v>
      </c>
      <c r="AD46" s="5">
        <f t="shared" si="31"/>
        <v>36482.75</v>
      </c>
      <c r="AE46" s="5">
        <f t="shared" si="32"/>
        <v>36869.833333333299</v>
      </c>
      <c r="AF46" s="5">
        <f t="shared" si="33"/>
        <v>40067.75</v>
      </c>
      <c r="AG46" s="5">
        <f t="shared" si="34"/>
        <v>41516</v>
      </c>
      <c r="AH46" s="5">
        <f t="shared" si="35"/>
        <v>42843.833333333299</v>
      </c>
      <c r="AI46" s="5">
        <f t="shared" si="36"/>
        <v>43211.583333333299</v>
      </c>
      <c r="AJ46" s="5">
        <f t="shared" si="37"/>
        <v>40940.083333333299</v>
      </c>
      <c r="AK46" s="5">
        <f t="shared" si="38"/>
        <v>35876.333333333299</v>
      </c>
      <c r="AL46" s="5">
        <f t="shared" si="39"/>
        <v>37641.583333333299</v>
      </c>
      <c r="AM46" s="5">
        <f t="shared" si="40"/>
        <v>38619.583333333299</v>
      </c>
      <c r="AN46" s="5">
        <f t="shared" si="41"/>
        <v>36318.916666666701</v>
      </c>
      <c r="AO46" s="5">
        <f t="shared" si="42"/>
        <v>30549.75</v>
      </c>
      <c r="AP46" s="5">
        <f t="shared" si="43"/>
        <v>26914</v>
      </c>
      <c r="AQ46" s="5">
        <f t="shared" si="44"/>
        <v>25258.666666666701</v>
      </c>
      <c r="AR46" s="5">
        <f t="shared" si="45"/>
        <v>16764.666666666701</v>
      </c>
      <c r="AS46" s="5">
        <f t="shared" si="46"/>
        <v>17094.583333333299</v>
      </c>
      <c r="AU46" s="403">
        <f t="shared" si="47"/>
        <v>17.791924465447291</v>
      </c>
      <c r="AV46" s="403">
        <f t="shared" si="48"/>
        <v>40.188633143666962</v>
      </c>
      <c r="AW46" s="5"/>
      <c r="AX46" s="215" t="s">
        <v>175</v>
      </c>
      <c r="AY46" s="215" t="s">
        <v>176</v>
      </c>
      <c r="AZ46" s="5" t="s">
        <v>213</v>
      </c>
      <c r="BA46" s="5" t="s">
        <v>214</v>
      </c>
      <c r="BB46" s="216">
        <v>35</v>
      </c>
      <c r="BC46" s="97"/>
      <c r="BD46" s="97"/>
      <c r="BE46" s="97"/>
    </row>
    <row r="47" spans="1:70" x14ac:dyDescent="0.2">
      <c r="A47" s="5">
        <v>14</v>
      </c>
      <c r="B47" s="5" t="s">
        <v>159</v>
      </c>
      <c r="C47" s="5" t="s">
        <v>160</v>
      </c>
      <c r="D47" s="5" t="s">
        <v>177</v>
      </c>
      <c r="E47" s="5" t="s">
        <v>178</v>
      </c>
      <c r="F47" s="34">
        <f t="shared" si="26"/>
        <v>81</v>
      </c>
      <c r="G47" s="5">
        <f t="shared" si="26"/>
        <v>409369.58333333302</v>
      </c>
      <c r="H47" s="5">
        <f t="shared" si="26"/>
        <v>415033</v>
      </c>
      <c r="I47" s="4">
        <f t="shared" si="26"/>
        <v>824402.58333333302</v>
      </c>
      <c r="J47" s="229">
        <f t="shared" si="27"/>
        <v>16836.999999999971</v>
      </c>
      <c r="K47" s="5">
        <f t="shared" ref="K47:AA47" si="61">L246</f>
        <v>21609.083333333299</v>
      </c>
      <c r="L47" s="5">
        <f t="shared" si="61"/>
        <v>24009.583333333299</v>
      </c>
      <c r="M47" s="5">
        <f t="shared" si="61"/>
        <v>22944.083333333299</v>
      </c>
      <c r="N47" s="5">
        <f t="shared" si="61"/>
        <v>21163.75</v>
      </c>
      <c r="O47" s="5">
        <f t="shared" si="61"/>
        <v>23987.166666666701</v>
      </c>
      <c r="P47" s="5">
        <f t="shared" si="61"/>
        <v>26294.083333333299</v>
      </c>
      <c r="Q47" s="5">
        <f t="shared" si="61"/>
        <v>26766.166666666701</v>
      </c>
      <c r="R47" s="5">
        <f t="shared" si="61"/>
        <v>25306.916666666701</v>
      </c>
      <c r="S47" s="5">
        <f t="shared" si="61"/>
        <v>22970.5</v>
      </c>
      <c r="T47" s="5">
        <f t="shared" si="61"/>
        <v>26377.583333333299</v>
      </c>
      <c r="U47" s="5">
        <f t="shared" si="61"/>
        <v>29260.333333333299</v>
      </c>
      <c r="V47" s="5">
        <f t="shared" si="61"/>
        <v>29764.25</v>
      </c>
      <c r="W47" s="5">
        <f t="shared" si="61"/>
        <v>24922.833333333299</v>
      </c>
      <c r="X47" s="5">
        <f t="shared" si="61"/>
        <v>22011.5</v>
      </c>
      <c r="Y47" s="5">
        <f t="shared" si="61"/>
        <v>21559.5</v>
      </c>
      <c r="Z47" s="5">
        <f t="shared" si="61"/>
        <v>13366.5</v>
      </c>
      <c r="AA47" s="5">
        <f t="shared" si="61"/>
        <v>10218.75</v>
      </c>
      <c r="AB47" s="229">
        <f t="shared" si="29"/>
        <v>16223.083333333299</v>
      </c>
      <c r="AC47" s="5">
        <f t="shared" si="30"/>
        <v>20148.5</v>
      </c>
      <c r="AD47" s="5">
        <f t="shared" si="31"/>
        <v>23079.916666666701</v>
      </c>
      <c r="AE47" s="5">
        <f t="shared" si="32"/>
        <v>22403.083333333299</v>
      </c>
      <c r="AF47" s="5">
        <f t="shared" si="33"/>
        <v>20768.833333333299</v>
      </c>
      <c r="AG47" s="5">
        <f t="shared" si="34"/>
        <v>22497.333333333299</v>
      </c>
      <c r="AH47" s="5">
        <f t="shared" si="35"/>
        <v>25242.333333333299</v>
      </c>
      <c r="AI47" s="5">
        <f t="shared" si="36"/>
        <v>25901.583333333299</v>
      </c>
      <c r="AJ47" s="5">
        <f t="shared" si="37"/>
        <v>24638.833333333299</v>
      </c>
      <c r="AK47" s="5">
        <f t="shared" si="38"/>
        <v>22619.583333333299</v>
      </c>
      <c r="AL47" s="5">
        <f t="shared" si="39"/>
        <v>27135.5</v>
      </c>
      <c r="AM47" s="5">
        <f t="shared" si="40"/>
        <v>30233.5</v>
      </c>
      <c r="AN47" s="5">
        <f t="shared" si="41"/>
        <v>30229.75</v>
      </c>
      <c r="AO47" s="5">
        <f t="shared" si="42"/>
        <v>26067.333333333299</v>
      </c>
      <c r="AP47" s="5">
        <f t="shared" si="43"/>
        <v>23421.916666666701</v>
      </c>
      <c r="AQ47" s="5">
        <f t="shared" si="44"/>
        <v>23564.166666666701</v>
      </c>
      <c r="AR47" s="5">
        <f t="shared" si="45"/>
        <v>15742.833333333299</v>
      </c>
      <c r="AS47" s="5">
        <f t="shared" si="46"/>
        <v>15114.916666666701</v>
      </c>
      <c r="AU47" s="403">
        <f t="shared" si="47"/>
        <v>23.773609394520143</v>
      </c>
      <c r="AV47" s="403">
        <f t="shared" si="48"/>
        <v>44.100838981278471</v>
      </c>
      <c r="AW47" s="5"/>
      <c r="AX47" s="215" t="s">
        <v>150</v>
      </c>
      <c r="AY47" s="215" t="s">
        <v>151</v>
      </c>
      <c r="AZ47" s="5" t="s">
        <v>145</v>
      </c>
      <c r="BA47" s="5" t="s">
        <v>146</v>
      </c>
      <c r="BB47" s="216">
        <v>6</v>
      </c>
      <c r="BC47" s="97"/>
      <c r="BD47" s="97"/>
      <c r="BE47" s="97"/>
    </row>
    <row r="48" spans="1:70" x14ac:dyDescent="0.2">
      <c r="A48" s="5">
        <v>15</v>
      </c>
      <c r="B48" s="5" t="s">
        <v>159</v>
      </c>
      <c r="C48" s="5" t="s">
        <v>160</v>
      </c>
      <c r="D48" s="5" t="s">
        <v>179</v>
      </c>
      <c r="E48" s="5" t="s">
        <v>180</v>
      </c>
      <c r="F48" s="34">
        <f t="shared" si="26"/>
        <v>67</v>
      </c>
      <c r="G48" s="5">
        <f t="shared" si="26"/>
        <v>426303.25</v>
      </c>
      <c r="H48" s="5">
        <f t="shared" si="26"/>
        <v>422352.75</v>
      </c>
      <c r="I48" s="4">
        <f t="shared" si="26"/>
        <v>848656</v>
      </c>
      <c r="J48" s="229">
        <f t="shared" si="27"/>
        <v>21549.666666666628</v>
      </c>
      <c r="K48" s="5">
        <f t="shared" ref="K48:AA48" si="62">L247</f>
        <v>25473.833333333299</v>
      </c>
      <c r="L48" s="5">
        <f t="shared" si="62"/>
        <v>27788.833333333299</v>
      </c>
      <c r="M48" s="5">
        <f t="shared" si="62"/>
        <v>26812.25</v>
      </c>
      <c r="N48" s="5">
        <f t="shared" si="62"/>
        <v>22332.833333333299</v>
      </c>
      <c r="O48" s="5">
        <f t="shared" si="62"/>
        <v>26315.916666666701</v>
      </c>
      <c r="P48" s="5">
        <f t="shared" si="62"/>
        <v>31575.75</v>
      </c>
      <c r="Q48" s="5">
        <f t="shared" si="62"/>
        <v>33490.75</v>
      </c>
      <c r="R48" s="5">
        <f t="shared" si="62"/>
        <v>31992.916666666701</v>
      </c>
      <c r="S48" s="5">
        <f t="shared" si="62"/>
        <v>28450.083333333299</v>
      </c>
      <c r="T48" s="5">
        <f t="shared" si="62"/>
        <v>28828.916666666701</v>
      </c>
      <c r="U48" s="5">
        <f t="shared" si="62"/>
        <v>28735.333333333299</v>
      </c>
      <c r="V48" s="5">
        <f t="shared" si="62"/>
        <v>25318.25</v>
      </c>
      <c r="W48" s="5">
        <f t="shared" si="62"/>
        <v>19621.25</v>
      </c>
      <c r="X48" s="5">
        <f t="shared" si="62"/>
        <v>16295.583333333299</v>
      </c>
      <c r="Y48" s="5">
        <f t="shared" si="62"/>
        <v>15509.916666666701</v>
      </c>
      <c r="Z48" s="5">
        <f t="shared" si="62"/>
        <v>9275.4166666666606</v>
      </c>
      <c r="AA48" s="5">
        <f t="shared" si="62"/>
        <v>6935.75</v>
      </c>
      <c r="AB48" s="229">
        <f t="shared" si="29"/>
        <v>20449.416666666628</v>
      </c>
      <c r="AC48" s="5">
        <f t="shared" si="30"/>
        <v>24514.75</v>
      </c>
      <c r="AD48" s="5">
        <f t="shared" si="31"/>
        <v>26491.083333333299</v>
      </c>
      <c r="AE48" s="5">
        <f t="shared" si="32"/>
        <v>25206.5</v>
      </c>
      <c r="AF48" s="5">
        <f t="shared" si="33"/>
        <v>21303.166666666701</v>
      </c>
      <c r="AG48" s="5">
        <f t="shared" si="34"/>
        <v>26157.083333333299</v>
      </c>
      <c r="AH48" s="5">
        <f t="shared" si="35"/>
        <v>31096.666666666701</v>
      </c>
      <c r="AI48" s="5">
        <f t="shared" si="36"/>
        <v>32361.166666666701</v>
      </c>
      <c r="AJ48" s="5">
        <f t="shared" si="37"/>
        <v>29959</v>
      </c>
      <c r="AK48" s="5">
        <f t="shared" si="38"/>
        <v>26295.5</v>
      </c>
      <c r="AL48" s="5">
        <f t="shared" si="39"/>
        <v>27449.75</v>
      </c>
      <c r="AM48" s="5">
        <f t="shared" si="40"/>
        <v>27800.5</v>
      </c>
      <c r="AN48" s="5">
        <f t="shared" si="41"/>
        <v>25249.083333333299</v>
      </c>
      <c r="AO48" s="5">
        <f t="shared" si="42"/>
        <v>20529.916666666701</v>
      </c>
      <c r="AP48" s="5">
        <f t="shared" si="43"/>
        <v>18082.666666666701</v>
      </c>
      <c r="AQ48" s="5">
        <f t="shared" si="44"/>
        <v>17600.833333333299</v>
      </c>
      <c r="AR48" s="5">
        <f t="shared" si="45"/>
        <v>11101.5</v>
      </c>
      <c r="AS48" s="5">
        <f t="shared" si="46"/>
        <v>10704.166666666701</v>
      </c>
      <c r="AU48" s="403">
        <f t="shared" si="47"/>
        <v>17.163255783262013</v>
      </c>
      <c r="AV48" s="403">
        <f t="shared" si="48"/>
        <v>40.26142257090428</v>
      </c>
      <c r="AW48" s="5"/>
      <c r="AX48" s="215" t="s">
        <v>181</v>
      </c>
      <c r="AY48" s="215" t="s">
        <v>182</v>
      </c>
      <c r="AZ48" s="5" t="s">
        <v>205</v>
      </c>
      <c r="BA48" s="5" t="s">
        <v>206</v>
      </c>
      <c r="BB48" s="216">
        <v>26</v>
      </c>
      <c r="BC48" s="97"/>
      <c r="BD48" s="97"/>
      <c r="BE48" s="97"/>
    </row>
    <row r="49" spans="1:57" x14ac:dyDescent="0.2">
      <c r="A49" s="5">
        <v>16</v>
      </c>
      <c r="B49" s="5" t="s">
        <v>159</v>
      </c>
      <c r="C49" s="5" t="s">
        <v>160</v>
      </c>
      <c r="D49" s="5" t="s">
        <v>183</v>
      </c>
      <c r="E49" s="5" t="s">
        <v>184</v>
      </c>
      <c r="F49" s="34">
        <f t="shared" si="26"/>
        <v>129</v>
      </c>
      <c r="G49" s="5">
        <f t="shared" si="26"/>
        <v>642830.83333333302</v>
      </c>
      <c r="H49" s="5">
        <f t="shared" si="26"/>
        <v>638449.41666666698</v>
      </c>
      <c r="I49" s="4">
        <f t="shared" si="26"/>
        <v>1281280.25</v>
      </c>
      <c r="J49" s="229">
        <f t="shared" si="27"/>
        <v>29410.666666666672</v>
      </c>
      <c r="K49" s="5">
        <f t="shared" ref="K49:AA49" si="63">L248</f>
        <v>36064.5</v>
      </c>
      <c r="L49" s="5">
        <f t="shared" si="63"/>
        <v>39132.916666666701</v>
      </c>
      <c r="M49" s="5">
        <f t="shared" si="63"/>
        <v>39687.25</v>
      </c>
      <c r="N49" s="5">
        <f t="shared" si="63"/>
        <v>45793.75</v>
      </c>
      <c r="O49" s="5">
        <f t="shared" si="63"/>
        <v>45128.75</v>
      </c>
      <c r="P49" s="5">
        <f t="shared" si="63"/>
        <v>48979.166666666701</v>
      </c>
      <c r="Q49" s="5">
        <f t="shared" si="63"/>
        <v>48733.916666666701</v>
      </c>
      <c r="R49" s="5">
        <f t="shared" si="63"/>
        <v>44174.833333333299</v>
      </c>
      <c r="S49" s="5">
        <f t="shared" si="63"/>
        <v>38488.75</v>
      </c>
      <c r="T49" s="5">
        <f t="shared" si="63"/>
        <v>40165.166666666599</v>
      </c>
      <c r="U49" s="5">
        <f t="shared" si="63"/>
        <v>41694.166666666701</v>
      </c>
      <c r="V49" s="5">
        <f t="shared" si="63"/>
        <v>38609.666666666701</v>
      </c>
      <c r="W49" s="5">
        <f t="shared" si="63"/>
        <v>30742.166666666701</v>
      </c>
      <c r="X49" s="5">
        <f t="shared" si="63"/>
        <v>25935.166666666701</v>
      </c>
      <c r="Y49" s="5">
        <f t="shared" si="63"/>
        <v>23963.5</v>
      </c>
      <c r="Z49" s="5">
        <f t="shared" si="63"/>
        <v>14667</v>
      </c>
      <c r="AA49" s="5">
        <f t="shared" si="63"/>
        <v>11459.5</v>
      </c>
      <c r="AB49" s="229">
        <f t="shared" si="29"/>
        <v>28392.750000000029</v>
      </c>
      <c r="AC49" s="5">
        <f t="shared" si="30"/>
        <v>34205</v>
      </c>
      <c r="AD49" s="5">
        <f t="shared" si="31"/>
        <v>37079.583333333299</v>
      </c>
      <c r="AE49" s="5">
        <f t="shared" si="32"/>
        <v>38850.833333333299</v>
      </c>
      <c r="AF49" s="5">
        <f t="shared" si="33"/>
        <v>47609</v>
      </c>
      <c r="AG49" s="5">
        <f t="shared" si="34"/>
        <v>42367.083333333299</v>
      </c>
      <c r="AH49" s="5">
        <f t="shared" si="35"/>
        <v>45453.666666666701</v>
      </c>
      <c r="AI49" s="5">
        <f t="shared" si="36"/>
        <v>45093.25</v>
      </c>
      <c r="AJ49" s="5">
        <f t="shared" si="37"/>
        <v>41363.666666666701</v>
      </c>
      <c r="AK49" s="5">
        <f t="shared" si="38"/>
        <v>36125.666666666701</v>
      </c>
      <c r="AL49" s="5">
        <f t="shared" si="39"/>
        <v>38508.75</v>
      </c>
      <c r="AM49" s="5">
        <f t="shared" si="40"/>
        <v>40880.666666666701</v>
      </c>
      <c r="AN49" s="5">
        <f t="shared" si="41"/>
        <v>38844.166666666701</v>
      </c>
      <c r="AO49" s="5">
        <f t="shared" si="42"/>
        <v>31968.25</v>
      </c>
      <c r="AP49" s="5">
        <f t="shared" si="43"/>
        <v>27859.166666666701</v>
      </c>
      <c r="AQ49" s="5">
        <f t="shared" si="44"/>
        <v>27007.5</v>
      </c>
      <c r="AR49" s="5">
        <f t="shared" si="45"/>
        <v>18247.833333333299</v>
      </c>
      <c r="AS49" s="5">
        <f t="shared" si="46"/>
        <v>18592.583333333299</v>
      </c>
      <c r="AU49" s="403">
        <f t="shared" si="47"/>
        <v>17.985344476094653</v>
      </c>
      <c r="AV49" s="403">
        <f t="shared" si="48"/>
        <v>40.41304819925228</v>
      </c>
      <c r="AW49" s="5"/>
      <c r="AX49" s="215" t="s">
        <v>169</v>
      </c>
      <c r="AY49" s="215" t="s">
        <v>170</v>
      </c>
      <c r="AZ49" s="5" t="s">
        <v>159</v>
      </c>
      <c r="BA49" s="5" t="s">
        <v>160</v>
      </c>
      <c r="BB49" s="216">
        <v>12</v>
      </c>
      <c r="BC49" s="97"/>
      <c r="BD49" s="97"/>
      <c r="BE49" s="97"/>
    </row>
    <row r="50" spans="1:57" x14ac:dyDescent="0.2">
      <c r="A50" s="5">
        <v>17</v>
      </c>
      <c r="B50" s="5" t="s">
        <v>159</v>
      </c>
      <c r="C50" s="5" t="s">
        <v>160</v>
      </c>
      <c r="D50" s="5" t="s">
        <v>185</v>
      </c>
      <c r="E50" s="5" t="s">
        <v>186</v>
      </c>
      <c r="F50" s="34">
        <f t="shared" si="26"/>
        <v>50</v>
      </c>
      <c r="G50" s="5">
        <f t="shared" si="26"/>
        <v>265953.33333333302</v>
      </c>
      <c r="H50" s="5">
        <f t="shared" si="26"/>
        <v>270281.08333333302</v>
      </c>
      <c r="I50" s="4">
        <f t="shared" si="26"/>
        <v>536234.41666666698</v>
      </c>
      <c r="J50" s="229">
        <f t="shared" si="27"/>
        <v>12009.58333333333</v>
      </c>
      <c r="K50" s="5">
        <f t="shared" ref="K50:AA50" si="64">L249</f>
        <v>14457</v>
      </c>
      <c r="L50" s="5">
        <f t="shared" si="64"/>
        <v>15991.666666666701</v>
      </c>
      <c r="M50" s="5">
        <f t="shared" si="64"/>
        <v>16155.75</v>
      </c>
      <c r="N50" s="5">
        <f t="shared" si="64"/>
        <v>13409.166666666701</v>
      </c>
      <c r="O50" s="5">
        <f t="shared" si="64"/>
        <v>14730.166666666701</v>
      </c>
      <c r="P50" s="5">
        <f t="shared" si="64"/>
        <v>16826.666666666701</v>
      </c>
      <c r="Q50" s="5">
        <f t="shared" si="64"/>
        <v>17409.166666666701</v>
      </c>
      <c r="R50" s="5">
        <f t="shared" si="64"/>
        <v>16357.5</v>
      </c>
      <c r="S50" s="5">
        <f t="shared" si="64"/>
        <v>15187.666666666701</v>
      </c>
      <c r="T50" s="5">
        <f t="shared" si="64"/>
        <v>17742.166666666701</v>
      </c>
      <c r="U50" s="5">
        <f t="shared" si="64"/>
        <v>19425</v>
      </c>
      <c r="V50" s="5">
        <f t="shared" si="64"/>
        <v>18882.166666666701</v>
      </c>
      <c r="W50" s="5">
        <f t="shared" si="64"/>
        <v>15683.583333333299</v>
      </c>
      <c r="X50" s="5">
        <f t="shared" si="64"/>
        <v>13892.75</v>
      </c>
      <c r="Y50" s="5">
        <f t="shared" si="64"/>
        <v>12996.583333333299</v>
      </c>
      <c r="Z50" s="5">
        <f t="shared" si="64"/>
        <v>8362.5</v>
      </c>
      <c r="AA50" s="5">
        <f t="shared" si="64"/>
        <v>6434.25</v>
      </c>
      <c r="AB50" s="229">
        <f t="shared" si="29"/>
        <v>11314.166666666661</v>
      </c>
      <c r="AC50" s="5">
        <f t="shared" si="30"/>
        <v>13599.666666666701</v>
      </c>
      <c r="AD50" s="5">
        <f t="shared" si="31"/>
        <v>15315.416666666701</v>
      </c>
      <c r="AE50" s="5">
        <f t="shared" si="32"/>
        <v>15454.083333333299</v>
      </c>
      <c r="AF50" s="5">
        <f t="shared" si="33"/>
        <v>12914.083333333299</v>
      </c>
      <c r="AG50" s="5">
        <f t="shared" si="34"/>
        <v>14478.833333333299</v>
      </c>
      <c r="AH50" s="5">
        <f t="shared" si="35"/>
        <v>16615.833333333299</v>
      </c>
      <c r="AI50" s="5">
        <f t="shared" si="36"/>
        <v>17318.833333333299</v>
      </c>
      <c r="AJ50" s="5">
        <f t="shared" si="37"/>
        <v>16196.333333333299</v>
      </c>
      <c r="AK50" s="5">
        <f t="shared" si="38"/>
        <v>14828.75</v>
      </c>
      <c r="AL50" s="5">
        <f t="shared" si="39"/>
        <v>17758.666666666701</v>
      </c>
      <c r="AM50" s="5">
        <f t="shared" si="40"/>
        <v>19813.583333333299</v>
      </c>
      <c r="AN50" s="5">
        <f t="shared" si="41"/>
        <v>19270.75</v>
      </c>
      <c r="AO50" s="5">
        <f t="shared" si="42"/>
        <v>16307.916666666701</v>
      </c>
      <c r="AP50" s="5">
        <f t="shared" si="43"/>
        <v>14788.583333333299</v>
      </c>
      <c r="AQ50" s="5">
        <f t="shared" si="44"/>
        <v>14602.416666666701</v>
      </c>
      <c r="AR50" s="5">
        <f t="shared" si="45"/>
        <v>10009.166666666701</v>
      </c>
      <c r="AS50" s="5">
        <f t="shared" si="46"/>
        <v>9693.9999999999909</v>
      </c>
      <c r="AU50" s="403">
        <f t="shared" si="47"/>
        <v>22.895164164055721</v>
      </c>
      <c r="AV50" s="403">
        <f t="shared" si="48"/>
        <v>43.541305862345929</v>
      </c>
      <c r="AW50" s="5"/>
      <c r="AX50" s="215" t="s">
        <v>119</v>
      </c>
      <c r="AY50" s="215" t="s">
        <v>120</v>
      </c>
      <c r="AZ50" s="5" t="s">
        <v>121</v>
      </c>
      <c r="BA50" s="5" t="s">
        <v>452</v>
      </c>
      <c r="BB50" s="216">
        <v>1</v>
      </c>
      <c r="BC50" s="97"/>
      <c r="BD50" s="97"/>
      <c r="BE50" s="97"/>
    </row>
    <row r="51" spans="1:57" x14ac:dyDescent="0.2">
      <c r="A51" s="5">
        <v>18</v>
      </c>
      <c r="B51" s="5" t="s">
        <v>159</v>
      </c>
      <c r="C51" s="5" t="s">
        <v>160</v>
      </c>
      <c r="D51" s="5" t="s">
        <v>187</v>
      </c>
      <c r="E51" s="5" t="s">
        <v>188</v>
      </c>
      <c r="F51" s="34">
        <f t="shared" si="26"/>
        <v>142</v>
      </c>
      <c r="G51" s="5">
        <f t="shared" si="26"/>
        <v>603145.5</v>
      </c>
      <c r="H51" s="5">
        <f t="shared" si="26"/>
        <v>602563.83333333395</v>
      </c>
      <c r="I51" s="4">
        <f t="shared" si="26"/>
        <v>1205709.33333333</v>
      </c>
      <c r="J51" s="229">
        <f t="shared" si="27"/>
        <v>29379.666666666661</v>
      </c>
      <c r="K51" s="5">
        <f t="shared" ref="K51:AA51" si="65">L250</f>
        <v>33878.5</v>
      </c>
      <c r="L51" s="5">
        <f t="shared" si="65"/>
        <v>36491.5</v>
      </c>
      <c r="M51" s="5">
        <f t="shared" si="65"/>
        <v>35094.333333333299</v>
      </c>
      <c r="N51" s="5">
        <f t="shared" si="65"/>
        <v>32068.416666666701</v>
      </c>
      <c r="O51" s="5">
        <f t="shared" si="65"/>
        <v>36199.333333333299</v>
      </c>
      <c r="P51" s="5">
        <f t="shared" si="65"/>
        <v>41554.333333333401</v>
      </c>
      <c r="Q51" s="5">
        <f t="shared" si="65"/>
        <v>43084.166666666599</v>
      </c>
      <c r="R51" s="5">
        <f t="shared" si="65"/>
        <v>40454.166666666701</v>
      </c>
      <c r="S51" s="5">
        <f t="shared" si="65"/>
        <v>35349.166666666701</v>
      </c>
      <c r="T51" s="5">
        <f t="shared" si="65"/>
        <v>39892.833333333401</v>
      </c>
      <c r="U51" s="5">
        <f t="shared" si="65"/>
        <v>42604.916666666701</v>
      </c>
      <c r="V51" s="5">
        <f t="shared" si="65"/>
        <v>39697.083333333299</v>
      </c>
      <c r="W51" s="5">
        <f t="shared" si="65"/>
        <v>32789.166666666701</v>
      </c>
      <c r="X51" s="5">
        <f t="shared" si="65"/>
        <v>28092.416666666701</v>
      </c>
      <c r="Y51" s="5">
        <f t="shared" si="65"/>
        <v>26593.75</v>
      </c>
      <c r="Z51" s="5">
        <f t="shared" si="65"/>
        <v>17284.666666666701</v>
      </c>
      <c r="AA51" s="5">
        <f t="shared" si="65"/>
        <v>12637.083333333299</v>
      </c>
      <c r="AB51" s="229">
        <f t="shared" si="29"/>
        <v>28007.249999999971</v>
      </c>
      <c r="AC51" s="5">
        <f t="shared" si="30"/>
        <v>32508.083333333299</v>
      </c>
      <c r="AD51" s="5">
        <f t="shared" si="31"/>
        <v>34836.333333333299</v>
      </c>
      <c r="AE51" s="5">
        <f t="shared" si="32"/>
        <v>33651.416666666701</v>
      </c>
      <c r="AF51" s="5">
        <f t="shared" si="33"/>
        <v>30815.75</v>
      </c>
      <c r="AG51" s="5">
        <f t="shared" si="34"/>
        <v>35290.333333333299</v>
      </c>
      <c r="AH51" s="5">
        <f t="shared" si="35"/>
        <v>41156.416666666701</v>
      </c>
      <c r="AI51" s="5">
        <f t="shared" si="36"/>
        <v>41459.416666666701</v>
      </c>
      <c r="AJ51" s="5">
        <f t="shared" si="37"/>
        <v>37964.416666666701</v>
      </c>
      <c r="AK51" s="5">
        <f t="shared" si="38"/>
        <v>33466.25</v>
      </c>
      <c r="AL51" s="5">
        <f t="shared" si="39"/>
        <v>38254.416666666701</v>
      </c>
      <c r="AM51" s="5">
        <f t="shared" si="40"/>
        <v>41693.916666666701</v>
      </c>
      <c r="AN51" s="5">
        <f t="shared" si="41"/>
        <v>39434.833333333299</v>
      </c>
      <c r="AO51" s="5">
        <f t="shared" si="42"/>
        <v>33629.5</v>
      </c>
      <c r="AP51" s="5">
        <f t="shared" si="43"/>
        <v>29811.75</v>
      </c>
      <c r="AQ51" s="5">
        <f t="shared" si="44"/>
        <v>29786.166666666701</v>
      </c>
      <c r="AR51" s="5">
        <f t="shared" si="45"/>
        <v>20807.333333333299</v>
      </c>
      <c r="AS51" s="5">
        <f t="shared" si="46"/>
        <v>19990.25</v>
      </c>
      <c r="AU51" s="403">
        <f t="shared" si="47"/>
        <v>20.852628107161326</v>
      </c>
      <c r="AV51" s="403">
        <f t="shared" si="48"/>
        <v>42.230677142196917</v>
      </c>
      <c r="AW51" s="5"/>
      <c r="AX51" s="215" t="s">
        <v>189</v>
      </c>
      <c r="AY51" s="215" t="s">
        <v>190</v>
      </c>
      <c r="AZ51" s="5" t="s">
        <v>205</v>
      </c>
      <c r="BA51" s="5" t="s">
        <v>206</v>
      </c>
      <c r="BB51" s="216">
        <v>27</v>
      </c>
      <c r="BC51" s="97"/>
      <c r="BD51" s="97"/>
      <c r="BE51" s="97"/>
    </row>
    <row r="52" spans="1:57" x14ac:dyDescent="0.2">
      <c r="A52" s="5">
        <v>19</v>
      </c>
      <c r="B52" s="5" t="s">
        <v>191</v>
      </c>
      <c r="C52" s="5" t="s">
        <v>192</v>
      </c>
      <c r="D52" s="5" t="s">
        <v>148</v>
      </c>
      <c r="E52" s="5" t="s">
        <v>149</v>
      </c>
      <c r="F52" s="34">
        <f t="shared" si="26"/>
        <v>272</v>
      </c>
      <c r="G52" s="5">
        <f t="shared" si="26"/>
        <v>1779793.66666667</v>
      </c>
      <c r="H52" s="5">
        <f t="shared" si="26"/>
        <v>1747707.83333333</v>
      </c>
      <c r="I52" s="4">
        <f t="shared" si="26"/>
        <v>3527501.5</v>
      </c>
      <c r="J52" s="229">
        <f t="shared" si="27"/>
        <v>91202.583333333299</v>
      </c>
      <c r="K52" s="5">
        <f t="shared" ref="K52:AA52" si="66">L251</f>
        <v>107116.91666666701</v>
      </c>
      <c r="L52" s="5">
        <f t="shared" si="66"/>
        <v>115957</v>
      </c>
      <c r="M52" s="5">
        <f t="shared" si="66"/>
        <v>109991.5</v>
      </c>
      <c r="N52" s="5">
        <f t="shared" si="66"/>
        <v>100364.41666666701</v>
      </c>
      <c r="O52" s="5">
        <f t="shared" si="66"/>
        <v>120350.41666666701</v>
      </c>
      <c r="P52" s="5">
        <f t="shared" si="66"/>
        <v>135448.5</v>
      </c>
      <c r="Q52" s="5">
        <f t="shared" si="66"/>
        <v>142916.08333333299</v>
      </c>
      <c r="R52" s="5">
        <f t="shared" si="66"/>
        <v>137771.16666666701</v>
      </c>
      <c r="S52" s="5">
        <f t="shared" si="66"/>
        <v>125231</v>
      </c>
      <c r="T52" s="5">
        <f t="shared" si="66"/>
        <v>117913</v>
      </c>
      <c r="U52" s="5">
        <f t="shared" si="66"/>
        <v>111646.66666666701</v>
      </c>
      <c r="V52" s="5">
        <f t="shared" si="66"/>
        <v>99510.166666666701</v>
      </c>
      <c r="W52" s="5">
        <f t="shared" si="66"/>
        <v>78442.416666666701</v>
      </c>
      <c r="X52" s="5">
        <f t="shared" si="66"/>
        <v>62464.75</v>
      </c>
      <c r="Y52" s="5">
        <f t="shared" si="66"/>
        <v>57103.25</v>
      </c>
      <c r="Z52" s="5">
        <f t="shared" si="66"/>
        <v>35577.833333333401</v>
      </c>
      <c r="AA52" s="5">
        <f t="shared" si="66"/>
        <v>30786</v>
      </c>
      <c r="AB52" s="229">
        <f t="shared" si="29"/>
        <v>86556.416666666701</v>
      </c>
      <c r="AC52" s="5">
        <f t="shared" si="30"/>
        <v>101993.75</v>
      </c>
      <c r="AD52" s="5">
        <f t="shared" si="31"/>
        <v>109825.5</v>
      </c>
      <c r="AE52" s="5">
        <f t="shared" si="32"/>
        <v>102897.41666666701</v>
      </c>
      <c r="AF52" s="5">
        <f t="shared" si="33"/>
        <v>94316.416666666599</v>
      </c>
      <c r="AG52" s="5">
        <f t="shared" si="34"/>
        <v>114221.41666666701</v>
      </c>
      <c r="AH52" s="5">
        <f t="shared" si="35"/>
        <v>130660.25</v>
      </c>
      <c r="AI52" s="5">
        <f t="shared" si="36"/>
        <v>136546.08333333299</v>
      </c>
      <c r="AJ52" s="5">
        <f t="shared" si="37"/>
        <v>130279.08333333299</v>
      </c>
      <c r="AK52" s="5">
        <f t="shared" si="38"/>
        <v>114963</v>
      </c>
      <c r="AL52" s="5">
        <f t="shared" si="39"/>
        <v>110738.75</v>
      </c>
      <c r="AM52" s="5">
        <f t="shared" si="40"/>
        <v>108001</v>
      </c>
      <c r="AN52" s="5">
        <f t="shared" si="41"/>
        <v>98374.416666666599</v>
      </c>
      <c r="AO52" s="5">
        <f t="shared" si="42"/>
        <v>80288.500000000102</v>
      </c>
      <c r="AP52" s="5">
        <f t="shared" si="43"/>
        <v>69300.5</v>
      </c>
      <c r="AQ52" s="5">
        <f t="shared" si="44"/>
        <v>66184</v>
      </c>
      <c r="AR52" s="5">
        <f t="shared" si="45"/>
        <v>44059.416666666701</v>
      </c>
      <c r="AS52" s="5">
        <f t="shared" si="46"/>
        <v>48501.916666666599</v>
      </c>
      <c r="AU52" s="403">
        <f t="shared" si="47"/>
        <v>16.235530540053166</v>
      </c>
      <c r="AV52" s="403">
        <f t="shared" si="48"/>
        <v>39.656726959105015</v>
      </c>
      <c r="AW52" s="5"/>
      <c r="AX52" s="215" t="s">
        <v>154</v>
      </c>
      <c r="AY52" s="215" t="s">
        <v>155</v>
      </c>
      <c r="AZ52" s="5" t="s">
        <v>145</v>
      </c>
      <c r="BA52" s="5" t="s">
        <v>146</v>
      </c>
      <c r="BB52" s="216">
        <v>7</v>
      </c>
      <c r="BC52" s="97"/>
      <c r="BD52" s="97"/>
      <c r="BE52" s="97"/>
    </row>
    <row r="53" spans="1:57" x14ac:dyDescent="0.2">
      <c r="A53" s="5">
        <v>20</v>
      </c>
      <c r="B53" s="5" t="s">
        <v>191</v>
      </c>
      <c r="C53" s="5" t="s">
        <v>192</v>
      </c>
      <c r="D53" s="5" t="s">
        <v>171</v>
      </c>
      <c r="E53" s="5" t="s">
        <v>172</v>
      </c>
      <c r="F53" s="34">
        <f t="shared" si="26"/>
        <v>207</v>
      </c>
      <c r="G53" s="5">
        <f t="shared" si="26"/>
        <v>993879.08333333302</v>
      </c>
      <c r="H53" s="5">
        <f t="shared" si="26"/>
        <v>1013809.25</v>
      </c>
      <c r="I53" s="4">
        <f t="shared" si="26"/>
        <v>2007688.33333333</v>
      </c>
      <c r="J53" s="229">
        <f t="shared" si="27"/>
        <v>51486.333333333328</v>
      </c>
      <c r="K53" s="5">
        <f t="shared" ref="K53:AA53" si="67">L252</f>
        <v>60765.916666666701</v>
      </c>
      <c r="L53" s="5">
        <f t="shared" si="67"/>
        <v>63628.333333333299</v>
      </c>
      <c r="M53" s="5">
        <f t="shared" si="67"/>
        <v>59892.583333333299</v>
      </c>
      <c r="N53" s="5">
        <f t="shared" si="67"/>
        <v>52875.583333333401</v>
      </c>
      <c r="O53" s="5">
        <f t="shared" si="67"/>
        <v>60448.999999999898</v>
      </c>
      <c r="P53" s="5">
        <f t="shared" si="67"/>
        <v>67750.083333333299</v>
      </c>
      <c r="Q53" s="5">
        <f t="shared" si="67"/>
        <v>71172.833333333299</v>
      </c>
      <c r="R53" s="5">
        <f t="shared" si="67"/>
        <v>68713.75</v>
      </c>
      <c r="S53" s="5">
        <f t="shared" si="67"/>
        <v>62807.666666666599</v>
      </c>
      <c r="T53" s="5">
        <f t="shared" si="67"/>
        <v>65515.333333333299</v>
      </c>
      <c r="U53" s="5">
        <f t="shared" si="67"/>
        <v>67176.333333333299</v>
      </c>
      <c r="V53" s="5">
        <f t="shared" si="67"/>
        <v>61673</v>
      </c>
      <c r="W53" s="5">
        <f t="shared" si="67"/>
        <v>50044</v>
      </c>
      <c r="X53" s="5">
        <f t="shared" si="67"/>
        <v>41625.916666666599</v>
      </c>
      <c r="Y53" s="5">
        <f t="shared" si="67"/>
        <v>42003.833333333299</v>
      </c>
      <c r="Z53" s="5">
        <f t="shared" si="67"/>
        <v>25353</v>
      </c>
      <c r="AA53" s="5">
        <f t="shared" si="67"/>
        <v>20945.583333333299</v>
      </c>
      <c r="AB53" s="229">
        <f t="shared" si="29"/>
        <v>49153.499999999956</v>
      </c>
      <c r="AC53" s="5">
        <f t="shared" si="30"/>
        <v>57704.166666666599</v>
      </c>
      <c r="AD53" s="5">
        <f t="shared" si="31"/>
        <v>60525.5</v>
      </c>
      <c r="AE53" s="5">
        <f t="shared" si="32"/>
        <v>56336.083333333299</v>
      </c>
      <c r="AF53" s="5">
        <f t="shared" si="33"/>
        <v>49925.833333333299</v>
      </c>
      <c r="AG53" s="5">
        <f t="shared" si="34"/>
        <v>58834.5</v>
      </c>
      <c r="AH53" s="5">
        <f t="shared" si="35"/>
        <v>69712.166666666701</v>
      </c>
      <c r="AI53" s="5">
        <f t="shared" si="36"/>
        <v>73024.75</v>
      </c>
      <c r="AJ53" s="5">
        <f t="shared" si="37"/>
        <v>68806</v>
      </c>
      <c r="AK53" s="5">
        <f t="shared" si="38"/>
        <v>61935.916666666701</v>
      </c>
      <c r="AL53" s="5">
        <f t="shared" si="39"/>
        <v>64012.916666666701</v>
      </c>
      <c r="AM53" s="5">
        <f t="shared" si="40"/>
        <v>67231.083333333299</v>
      </c>
      <c r="AN53" s="5">
        <f t="shared" si="41"/>
        <v>62558.416666666701</v>
      </c>
      <c r="AO53" s="5">
        <f t="shared" si="42"/>
        <v>52187</v>
      </c>
      <c r="AP53" s="5">
        <f t="shared" si="43"/>
        <v>47049.916666666599</v>
      </c>
      <c r="AQ53" s="5">
        <f t="shared" si="44"/>
        <v>48925.416666666599</v>
      </c>
      <c r="AR53" s="5">
        <f t="shared" si="45"/>
        <v>31960.333333333299</v>
      </c>
      <c r="AS53" s="5">
        <f t="shared" si="46"/>
        <v>33925.75</v>
      </c>
      <c r="AU53" s="403">
        <f t="shared" si="47"/>
        <v>19.625593447854225</v>
      </c>
      <c r="AV53" s="403">
        <f t="shared" si="48"/>
        <v>41.420621187053491</v>
      </c>
      <c r="AW53" s="5"/>
      <c r="AX53" s="215" t="s">
        <v>173</v>
      </c>
      <c r="AY53" s="215" t="s">
        <v>174</v>
      </c>
      <c r="AZ53" s="5" t="s">
        <v>159</v>
      </c>
      <c r="BA53" s="5" t="s">
        <v>160</v>
      </c>
      <c r="BB53" s="216">
        <v>13</v>
      </c>
      <c r="BC53" s="97"/>
      <c r="BD53" s="97"/>
      <c r="BE53" s="97"/>
    </row>
    <row r="54" spans="1:57" x14ac:dyDescent="0.2">
      <c r="A54" s="5">
        <v>21</v>
      </c>
      <c r="B54" s="5" t="s">
        <v>191</v>
      </c>
      <c r="C54" s="5" t="s">
        <v>192</v>
      </c>
      <c r="D54" s="5" t="s">
        <v>193</v>
      </c>
      <c r="E54" s="5" t="s">
        <v>194</v>
      </c>
      <c r="F54" s="34">
        <f t="shared" ref="F54:I69" si="68">F253</f>
        <v>164</v>
      </c>
      <c r="G54" s="5">
        <f t="shared" si="68"/>
        <v>893907.08333333302</v>
      </c>
      <c r="H54" s="5">
        <f t="shared" si="68"/>
        <v>904415.75</v>
      </c>
      <c r="I54" s="4">
        <f t="shared" si="68"/>
        <v>1798322.83333333</v>
      </c>
      <c r="J54" s="229">
        <f t="shared" si="27"/>
        <v>37291.166666666701</v>
      </c>
      <c r="K54" s="5">
        <f t="shared" ref="K54:AA54" si="69">L253</f>
        <v>46065.083333333401</v>
      </c>
      <c r="L54" s="5">
        <f t="shared" si="69"/>
        <v>51241</v>
      </c>
      <c r="M54" s="5">
        <f t="shared" si="69"/>
        <v>50396.75</v>
      </c>
      <c r="N54" s="5">
        <f t="shared" si="69"/>
        <v>45914.833333333299</v>
      </c>
      <c r="O54" s="5">
        <f t="shared" si="69"/>
        <v>51241.833333333299</v>
      </c>
      <c r="P54" s="5">
        <f t="shared" si="69"/>
        <v>57676.75</v>
      </c>
      <c r="Q54" s="5">
        <f t="shared" si="69"/>
        <v>59873.333333333299</v>
      </c>
      <c r="R54" s="5">
        <f t="shared" si="69"/>
        <v>57087.083333333299</v>
      </c>
      <c r="S54" s="5">
        <f t="shared" si="69"/>
        <v>52485.666666666599</v>
      </c>
      <c r="T54" s="5">
        <f t="shared" si="69"/>
        <v>58052.666666666599</v>
      </c>
      <c r="U54" s="5">
        <f t="shared" si="69"/>
        <v>62801.5</v>
      </c>
      <c r="V54" s="5">
        <f t="shared" si="69"/>
        <v>61437</v>
      </c>
      <c r="W54" s="5">
        <f t="shared" si="69"/>
        <v>52710.583333333299</v>
      </c>
      <c r="X54" s="5">
        <f t="shared" si="69"/>
        <v>47427.166666666701</v>
      </c>
      <c r="Y54" s="5">
        <f t="shared" si="69"/>
        <v>47892.583333333299</v>
      </c>
      <c r="Z54" s="5">
        <f t="shared" si="69"/>
        <v>29788.75</v>
      </c>
      <c r="AA54" s="5">
        <f t="shared" si="69"/>
        <v>24523.333333333299</v>
      </c>
      <c r="AB54" s="229">
        <f t="shared" si="29"/>
        <v>35866.250000000029</v>
      </c>
      <c r="AC54" s="5">
        <f t="shared" si="30"/>
        <v>43571.25</v>
      </c>
      <c r="AD54" s="5">
        <f t="shared" si="31"/>
        <v>48932.333333333299</v>
      </c>
      <c r="AE54" s="5">
        <f t="shared" si="32"/>
        <v>47565.833333333401</v>
      </c>
      <c r="AF54" s="5">
        <f t="shared" si="33"/>
        <v>44117.416666666701</v>
      </c>
      <c r="AG54" s="5">
        <f t="shared" si="34"/>
        <v>50248.083333333299</v>
      </c>
      <c r="AH54" s="5">
        <f t="shared" si="35"/>
        <v>56298.333333333299</v>
      </c>
      <c r="AI54" s="5">
        <f t="shared" si="36"/>
        <v>57731.666666666599</v>
      </c>
      <c r="AJ54" s="5">
        <f t="shared" si="37"/>
        <v>54005.416666666701</v>
      </c>
      <c r="AK54" s="5">
        <f t="shared" si="38"/>
        <v>49914.916666666701</v>
      </c>
      <c r="AL54" s="5">
        <f t="shared" si="39"/>
        <v>57617.916666666599</v>
      </c>
      <c r="AM54" s="5">
        <f t="shared" si="40"/>
        <v>63517.833333333299</v>
      </c>
      <c r="AN54" s="5">
        <f t="shared" si="41"/>
        <v>63215.916666666701</v>
      </c>
      <c r="AO54" s="5">
        <f t="shared" si="42"/>
        <v>55723.666666666701</v>
      </c>
      <c r="AP54" s="5">
        <f t="shared" si="43"/>
        <v>51556.666666666599</v>
      </c>
      <c r="AQ54" s="5">
        <f t="shared" si="44"/>
        <v>53083.25</v>
      </c>
      <c r="AR54" s="5">
        <f t="shared" si="45"/>
        <v>35213.333333333299</v>
      </c>
      <c r="AS54" s="5">
        <f t="shared" si="46"/>
        <v>36235.666666666701</v>
      </c>
      <c r="AU54" s="403">
        <f t="shared" si="47"/>
        <v>24.142216956410444</v>
      </c>
      <c r="AV54" s="403">
        <f t="shared" si="48"/>
        <v>44.244712828258479</v>
      </c>
      <c r="AW54" s="5"/>
      <c r="AX54" s="215" t="s">
        <v>177</v>
      </c>
      <c r="AY54" s="215" t="s">
        <v>178</v>
      </c>
      <c r="AZ54" s="5" t="s">
        <v>159</v>
      </c>
      <c r="BA54" s="5" t="s">
        <v>160</v>
      </c>
      <c r="BB54" s="216">
        <v>14</v>
      </c>
      <c r="BC54" s="97"/>
      <c r="BD54" s="97"/>
      <c r="BE54" s="97"/>
    </row>
    <row r="55" spans="1:57" x14ac:dyDescent="0.2">
      <c r="A55" s="5">
        <v>22</v>
      </c>
      <c r="B55" s="5" t="s">
        <v>197</v>
      </c>
      <c r="C55" s="5" t="s">
        <v>198</v>
      </c>
      <c r="D55" s="5" t="s">
        <v>195</v>
      </c>
      <c r="E55" s="5" t="s">
        <v>196</v>
      </c>
      <c r="F55" s="34">
        <f t="shared" si="68"/>
        <v>266</v>
      </c>
      <c r="G55" s="5">
        <f t="shared" si="68"/>
        <v>1270242.58333333</v>
      </c>
      <c r="H55" s="5">
        <f t="shared" si="68"/>
        <v>1197774.91666667</v>
      </c>
      <c r="I55" s="4">
        <f t="shared" si="68"/>
        <v>2468017.5</v>
      </c>
      <c r="J55" s="229">
        <f t="shared" si="27"/>
        <v>69926.75</v>
      </c>
      <c r="K55" s="5">
        <f t="shared" ref="K55:AA55" si="70">L254</f>
        <v>74208.083333333401</v>
      </c>
      <c r="L55" s="5">
        <f t="shared" si="70"/>
        <v>75436.083333333401</v>
      </c>
      <c r="M55" s="5">
        <f t="shared" si="70"/>
        <v>73314.5</v>
      </c>
      <c r="N55" s="5">
        <f t="shared" si="70"/>
        <v>83514</v>
      </c>
      <c r="O55" s="5">
        <f t="shared" si="70"/>
        <v>122162.33333333299</v>
      </c>
      <c r="P55" s="5">
        <f t="shared" si="70"/>
        <v>132024</v>
      </c>
      <c r="Q55" s="5">
        <f t="shared" si="70"/>
        <v>132581.33333333299</v>
      </c>
      <c r="R55" s="5">
        <f t="shared" si="70"/>
        <v>114875.08333333299</v>
      </c>
      <c r="S55" s="5">
        <f t="shared" si="70"/>
        <v>91938.916666666701</v>
      </c>
      <c r="T55" s="5">
        <f t="shared" si="70"/>
        <v>75503.083333333299</v>
      </c>
      <c r="U55" s="5">
        <f t="shared" si="70"/>
        <v>64305</v>
      </c>
      <c r="V55" s="5">
        <f t="shared" si="70"/>
        <v>52617.166666666701</v>
      </c>
      <c r="W55" s="5">
        <f t="shared" si="70"/>
        <v>39069.25</v>
      </c>
      <c r="X55" s="5">
        <f t="shared" si="70"/>
        <v>26620.916666666701</v>
      </c>
      <c r="Y55" s="5">
        <f t="shared" si="70"/>
        <v>19652.583333333299</v>
      </c>
      <c r="Z55" s="5">
        <f t="shared" si="70"/>
        <v>11609</v>
      </c>
      <c r="AA55" s="5">
        <f t="shared" si="70"/>
        <v>10884.5</v>
      </c>
      <c r="AB55" s="229">
        <f t="shared" si="29"/>
        <v>66699.083333333401</v>
      </c>
      <c r="AC55" s="5">
        <f t="shared" si="30"/>
        <v>71275.416666666599</v>
      </c>
      <c r="AD55" s="5">
        <f t="shared" si="31"/>
        <v>71806.916666666599</v>
      </c>
      <c r="AE55" s="5">
        <f t="shared" si="32"/>
        <v>69860</v>
      </c>
      <c r="AF55" s="5">
        <f t="shared" si="33"/>
        <v>84177.166666666701</v>
      </c>
      <c r="AG55" s="5">
        <f t="shared" si="34"/>
        <v>124906.16666666701</v>
      </c>
      <c r="AH55" s="5">
        <f t="shared" si="35"/>
        <v>123521.66666666701</v>
      </c>
      <c r="AI55" s="5">
        <f t="shared" si="36"/>
        <v>113920.75</v>
      </c>
      <c r="AJ55" s="5">
        <f t="shared" si="37"/>
        <v>95371.166666666701</v>
      </c>
      <c r="AK55" s="5">
        <f t="shared" si="38"/>
        <v>75707.5</v>
      </c>
      <c r="AL55" s="5">
        <f t="shared" si="39"/>
        <v>64065.583333333401</v>
      </c>
      <c r="AM55" s="5">
        <f t="shared" si="40"/>
        <v>58790.75</v>
      </c>
      <c r="AN55" s="5">
        <f t="shared" si="41"/>
        <v>50503.333333333401</v>
      </c>
      <c r="AO55" s="5">
        <f t="shared" si="42"/>
        <v>39151.583333333299</v>
      </c>
      <c r="AP55" s="5">
        <f t="shared" si="43"/>
        <v>30155.833333333299</v>
      </c>
      <c r="AQ55" s="5">
        <f t="shared" si="44"/>
        <v>24231.833333333299</v>
      </c>
      <c r="AR55" s="5">
        <f t="shared" si="45"/>
        <v>16022.416666666701</v>
      </c>
      <c r="AS55" s="5">
        <f t="shared" si="46"/>
        <v>17607.75</v>
      </c>
      <c r="AU55" s="403">
        <f t="shared" si="47"/>
        <v>9.5220421519161285</v>
      </c>
      <c r="AV55" s="403">
        <f t="shared" si="48"/>
        <v>35.648150624269604</v>
      </c>
      <c r="AW55" s="5"/>
      <c r="AX55" s="215" t="s">
        <v>193</v>
      </c>
      <c r="AY55" s="215" t="s">
        <v>194</v>
      </c>
      <c r="AZ55" s="5" t="s">
        <v>191</v>
      </c>
      <c r="BA55" s="5" t="s">
        <v>450</v>
      </c>
      <c r="BB55" s="216">
        <v>21</v>
      </c>
      <c r="BC55" s="97"/>
      <c r="BD55" s="97"/>
      <c r="BE55" s="97"/>
    </row>
    <row r="56" spans="1:57" x14ac:dyDescent="0.2">
      <c r="A56" s="5">
        <v>23</v>
      </c>
      <c r="B56" s="5" t="s">
        <v>197</v>
      </c>
      <c r="C56" s="5" t="s">
        <v>198</v>
      </c>
      <c r="D56" s="5" t="s">
        <v>199</v>
      </c>
      <c r="E56" s="5" t="s">
        <v>200</v>
      </c>
      <c r="F56" s="34">
        <f t="shared" si="68"/>
        <v>195</v>
      </c>
      <c r="G56" s="5">
        <f t="shared" si="68"/>
        <v>1058545.08333333</v>
      </c>
      <c r="H56" s="5">
        <f t="shared" si="68"/>
        <v>1063229.33333333</v>
      </c>
      <c r="I56" s="4">
        <f t="shared" si="68"/>
        <v>2121774.4166666698</v>
      </c>
      <c r="J56" s="229">
        <f t="shared" si="27"/>
        <v>50090.333333333358</v>
      </c>
      <c r="K56" s="5">
        <f t="shared" ref="K56:AA56" si="71">L255</f>
        <v>56487.75</v>
      </c>
      <c r="L56" s="5">
        <f t="shared" si="71"/>
        <v>59597.416666666701</v>
      </c>
      <c r="M56" s="5">
        <f t="shared" si="71"/>
        <v>57956.416666666599</v>
      </c>
      <c r="N56" s="5">
        <f t="shared" si="71"/>
        <v>59649.916666666701</v>
      </c>
      <c r="O56" s="5">
        <f t="shared" si="71"/>
        <v>90857.333333333299</v>
      </c>
      <c r="P56" s="5">
        <f t="shared" si="71"/>
        <v>104330.66666666701</v>
      </c>
      <c r="Q56" s="5">
        <f t="shared" si="71"/>
        <v>102981.75</v>
      </c>
      <c r="R56" s="5">
        <f t="shared" si="71"/>
        <v>92718.166666666599</v>
      </c>
      <c r="S56" s="5">
        <f t="shared" si="71"/>
        <v>79209.333333333299</v>
      </c>
      <c r="T56" s="5">
        <f t="shared" si="71"/>
        <v>70349.916666666701</v>
      </c>
      <c r="U56" s="5">
        <f t="shared" si="71"/>
        <v>65013.083333333299</v>
      </c>
      <c r="V56" s="5">
        <f t="shared" si="71"/>
        <v>55418.083333333401</v>
      </c>
      <c r="W56" s="5">
        <f t="shared" si="71"/>
        <v>39364.833333333401</v>
      </c>
      <c r="X56" s="5">
        <f t="shared" si="71"/>
        <v>27124.416666666701</v>
      </c>
      <c r="Y56" s="5">
        <f t="shared" si="71"/>
        <v>22144</v>
      </c>
      <c r="Z56" s="5">
        <f t="shared" si="71"/>
        <v>13328.333333333299</v>
      </c>
      <c r="AA56" s="5">
        <f t="shared" si="71"/>
        <v>11923.333333333299</v>
      </c>
      <c r="AB56" s="229">
        <f t="shared" si="29"/>
        <v>47856.500000000029</v>
      </c>
      <c r="AC56" s="5">
        <f t="shared" si="30"/>
        <v>54131.25</v>
      </c>
      <c r="AD56" s="5">
        <f t="shared" si="31"/>
        <v>57256</v>
      </c>
      <c r="AE56" s="5">
        <f t="shared" si="32"/>
        <v>55798</v>
      </c>
      <c r="AF56" s="5">
        <f t="shared" si="33"/>
        <v>66965.25</v>
      </c>
      <c r="AG56" s="5">
        <f t="shared" si="34"/>
        <v>102753.25</v>
      </c>
      <c r="AH56" s="5">
        <f t="shared" si="35"/>
        <v>106177.66666666701</v>
      </c>
      <c r="AI56" s="5">
        <f t="shared" si="36"/>
        <v>98058.583333333299</v>
      </c>
      <c r="AJ56" s="5">
        <f t="shared" si="37"/>
        <v>83814.666666666701</v>
      </c>
      <c r="AK56" s="5">
        <f t="shared" si="38"/>
        <v>71677.5</v>
      </c>
      <c r="AL56" s="5">
        <f t="shared" si="39"/>
        <v>64304.5</v>
      </c>
      <c r="AM56" s="5">
        <f t="shared" si="40"/>
        <v>62019.416666666701</v>
      </c>
      <c r="AN56" s="5">
        <f t="shared" si="41"/>
        <v>55113.416666666701</v>
      </c>
      <c r="AO56" s="5">
        <f t="shared" si="42"/>
        <v>40826.583333333299</v>
      </c>
      <c r="AP56" s="5">
        <f t="shared" si="43"/>
        <v>30788.833333333299</v>
      </c>
      <c r="AQ56" s="5">
        <f t="shared" si="44"/>
        <v>27125.083333333299</v>
      </c>
      <c r="AR56" s="5">
        <f t="shared" si="45"/>
        <v>18237.166666666701</v>
      </c>
      <c r="AS56" s="5">
        <f t="shared" si="46"/>
        <v>20325.666666666701</v>
      </c>
      <c r="AU56" s="403">
        <f t="shared" si="47"/>
        <v>11.838593585958087</v>
      </c>
      <c r="AV56" s="403">
        <f t="shared" si="48"/>
        <v>38.093728625643578</v>
      </c>
      <c r="AW56" s="5"/>
      <c r="AX56" s="215" t="s">
        <v>129</v>
      </c>
      <c r="AY56" s="215" t="s">
        <v>130</v>
      </c>
      <c r="AZ56" s="5" t="s">
        <v>121</v>
      </c>
      <c r="BA56" s="5" t="s">
        <v>452</v>
      </c>
      <c r="BB56" s="216">
        <v>2</v>
      </c>
      <c r="BC56" s="97"/>
      <c r="BD56" s="97"/>
      <c r="BE56" s="97"/>
    </row>
    <row r="57" spans="1:57" x14ac:dyDescent="0.2">
      <c r="A57" s="5">
        <v>24</v>
      </c>
      <c r="B57" s="5" t="s">
        <v>197</v>
      </c>
      <c r="C57" s="5" t="s">
        <v>198</v>
      </c>
      <c r="D57" s="5" t="s">
        <v>201</v>
      </c>
      <c r="E57" s="5" t="s">
        <v>202</v>
      </c>
      <c r="F57" s="34">
        <f t="shared" si="68"/>
        <v>175</v>
      </c>
      <c r="G57" s="5">
        <f t="shared" si="68"/>
        <v>888522.41666666698</v>
      </c>
      <c r="H57" s="5">
        <f t="shared" si="68"/>
        <v>885767.83333333302</v>
      </c>
      <c r="I57" s="4">
        <f t="shared" si="68"/>
        <v>1774290.25</v>
      </c>
      <c r="J57" s="229">
        <f t="shared" si="27"/>
        <v>42549.666666666628</v>
      </c>
      <c r="K57" s="5">
        <f t="shared" ref="K57:AA57" si="72">L256</f>
        <v>49404.916666666701</v>
      </c>
      <c r="L57" s="5">
        <f t="shared" si="72"/>
        <v>53947.5</v>
      </c>
      <c r="M57" s="5">
        <f t="shared" si="72"/>
        <v>50710.083333333299</v>
      </c>
      <c r="N57" s="5">
        <f t="shared" si="72"/>
        <v>46450.583333333299</v>
      </c>
      <c r="O57" s="5">
        <f t="shared" si="72"/>
        <v>67667.333333333299</v>
      </c>
      <c r="P57" s="5">
        <f t="shared" si="72"/>
        <v>77107.833333333299</v>
      </c>
      <c r="Q57" s="5">
        <f t="shared" si="72"/>
        <v>79444.333333333401</v>
      </c>
      <c r="R57" s="5">
        <f t="shared" si="72"/>
        <v>79521.5</v>
      </c>
      <c r="S57" s="5">
        <f t="shared" si="72"/>
        <v>73288.75</v>
      </c>
      <c r="T57" s="5">
        <f t="shared" si="72"/>
        <v>63524.833333333299</v>
      </c>
      <c r="U57" s="5">
        <f t="shared" si="72"/>
        <v>54636.75</v>
      </c>
      <c r="V57" s="5">
        <f t="shared" si="72"/>
        <v>45789.666666666701</v>
      </c>
      <c r="W57" s="5">
        <f t="shared" si="72"/>
        <v>33520.25</v>
      </c>
      <c r="X57" s="5">
        <f t="shared" si="72"/>
        <v>24969.666666666701</v>
      </c>
      <c r="Y57" s="5">
        <f t="shared" si="72"/>
        <v>21593.666666666701</v>
      </c>
      <c r="Z57" s="5">
        <f t="shared" si="72"/>
        <v>12948</v>
      </c>
      <c r="AA57" s="5">
        <f t="shared" si="72"/>
        <v>11447.083333333299</v>
      </c>
      <c r="AB57" s="229">
        <f t="shared" si="29"/>
        <v>40625.083333333328</v>
      </c>
      <c r="AC57" s="5">
        <f t="shared" si="30"/>
        <v>47221.75</v>
      </c>
      <c r="AD57" s="5">
        <f t="shared" si="31"/>
        <v>51619.833333333299</v>
      </c>
      <c r="AE57" s="5">
        <f t="shared" si="32"/>
        <v>48243.583333333299</v>
      </c>
      <c r="AF57" s="5">
        <f t="shared" si="33"/>
        <v>50416.5</v>
      </c>
      <c r="AG57" s="5">
        <f t="shared" si="34"/>
        <v>77898.333333333401</v>
      </c>
      <c r="AH57" s="5">
        <f t="shared" si="35"/>
        <v>79893.25</v>
      </c>
      <c r="AI57" s="5">
        <f t="shared" si="36"/>
        <v>76598.25</v>
      </c>
      <c r="AJ57" s="5">
        <f t="shared" si="37"/>
        <v>71920.75</v>
      </c>
      <c r="AK57" s="5">
        <f t="shared" si="38"/>
        <v>63118.25</v>
      </c>
      <c r="AL57" s="5">
        <f t="shared" si="39"/>
        <v>56043.583333333401</v>
      </c>
      <c r="AM57" s="5">
        <f t="shared" si="40"/>
        <v>51569.25</v>
      </c>
      <c r="AN57" s="5">
        <f t="shared" si="41"/>
        <v>45095.75</v>
      </c>
      <c r="AO57" s="5">
        <f t="shared" si="42"/>
        <v>35014.166666666701</v>
      </c>
      <c r="AP57" s="5">
        <f t="shared" si="43"/>
        <v>28755.833333333299</v>
      </c>
      <c r="AQ57" s="5">
        <f t="shared" si="44"/>
        <v>25759.166666666701</v>
      </c>
      <c r="AR57" s="5">
        <f t="shared" si="45"/>
        <v>17067.25</v>
      </c>
      <c r="AS57" s="5">
        <f t="shared" si="46"/>
        <v>18907.25</v>
      </c>
      <c r="AU57" s="403">
        <f t="shared" si="47"/>
        <v>12.961934121733091</v>
      </c>
      <c r="AV57" s="403">
        <f t="shared" si="48"/>
        <v>38.627784922262123</v>
      </c>
      <c r="AW57" s="5"/>
      <c r="AX57" s="215" t="s">
        <v>195</v>
      </c>
      <c r="AY57" s="215" t="s">
        <v>196</v>
      </c>
      <c r="AZ57" s="5" t="s">
        <v>197</v>
      </c>
      <c r="BA57" s="5" t="s">
        <v>198</v>
      </c>
      <c r="BB57" s="216">
        <v>22</v>
      </c>
      <c r="BC57" s="97"/>
      <c r="BD57" s="97"/>
      <c r="BE57" s="97"/>
    </row>
    <row r="58" spans="1:57" x14ac:dyDescent="0.2">
      <c r="A58" s="5">
        <v>25</v>
      </c>
      <c r="B58" s="5" t="s">
        <v>197</v>
      </c>
      <c r="C58" s="5" t="s">
        <v>198</v>
      </c>
      <c r="D58" s="5" t="s">
        <v>203</v>
      </c>
      <c r="E58" s="5" t="s">
        <v>204</v>
      </c>
      <c r="F58" s="34">
        <f t="shared" si="68"/>
        <v>521</v>
      </c>
      <c r="G58" s="5">
        <f t="shared" si="68"/>
        <v>2423538.0833333302</v>
      </c>
      <c r="H58" s="5">
        <f t="shared" si="68"/>
        <v>2313917.6666666698</v>
      </c>
      <c r="I58" s="4">
        <f t="shared" si="68"/>
        <v>4737455.75</v>
      </c>
      <c r="J58" s="229">
        <f t="shared" si="27"/>
        <v>103176.9166666667</v>
      </c>
      <c r="K58" s="5">
        <f t="shared" ref="K58:AA58" si="73">L257</f>
        <v>116950.58333333299</v>
      </c>
      <c r="L58" s="5">
        <f t="shared" si="73"/>
        <v>125018.08333333299</v>
      </c>
      <c r="M58" s="5">
        <f t="shared" si="73"/>
        <v>129961.91666666701</v>
      </c>
      <c r="N58" s="5">
        <f t="shared" si="73"/>
        <v>169592.66666666701</v>
      </c>
      <c r="O58" s="5">
        <f t="shared" si="73"/>
        <v>236566.25</v>
      </c>
      <c r="P58" s="5">
        <f t="shared" si="73"/>
        <v>248881.83333333299</v>
      </c>
      <c r="Q58" s="5">
        <f t="shared" si="73"/>
        <v>242270.25</v>
      </c>
      <c r="R58" s="5">
        <f t="shared" si="73"/>
        <v>217126.75</v>
      </c>
      <c r="S58" s="5">
        <f t="shared" si="73"/>
        <v>183708.08333333299</v>
      </c>
      <c r="T58" s="5">
        <f t="shared" si="73"/>
        <v>156385.16666666701</v>
      </c>
      <c r="U58" s="5">
        <f t="shared" si="73"/>
        <v>134865.33333333299</v>
      </c>
      <c r="V58" s="5">
        <f t="shared" si="73"/>
        <v>112733.25</v>
      </c>
      <c r="W58" s="5">
        <f t="shared" si="73"/>
        <v>82592.666666666599</v>
      </c>
      <c r="X58" s="5">
        <f t="shared" si="73"/>
        <v>60091.916666666701</v>
      </c>
      <c r="Y58" s="5">
        <f t="shared" si="73"/>
        <v>47335.416666666701</v>
      </c>
      <c r="Z58" s="5">
        <f t="shared" si="73"/>
        <v>29325.833333333299</v>
      </c>
      <c r="AA58" s="5">
        <f t="shared" si="73"/>
        <v>26955.166666666599</v>
      </c>
      <c r="AB58" s="229">
        <f t="shared" si="29"/>
        <v>98228.5</v>
      </c>
      <c r="AC58" s="5">
        <f t="shared" si="30"/>
        <v>111364</v>
      </c>
      <c r="AD58" s="5">
        <f t="shared" si="31"/>
        <v>118700.83333333299</v>
      </c>
      <c r="AE58" s="5">
        <f t="shared" si="32"/>
        <v>125344.91666666701</v>
      </c>
      <c r="AF58" s="5">
        <f t="shared" si="33"/>
        <v>187177.25</v>
      </c>
      <c r="AG58" s="5">
        <f t="shared" si="34"/>
        <v>246080.41666666701</v>
      </c>
      <c r="AH58" s="5">
        <f t="shared" si="35"/>
        <v>233227.16666666701</v>
      </c>
      <c r="AI58" s="5">
        <f t="shared" si="36"/>
        <v>208080.91666666701</v>
      </c>
      <c r="AJ58" s="5">
        <f t="shared" si="37"/>
        <v>178020.41666666701</v>
      </c>
      <c r="AK58" s="5">
        <f t="shared" si="38"/>
        <v>150972</v>
      </c>
      <c r="AL58" s="5">
        <f t="shared" si="39"/>
        <v>133698.41666666701</v>
      </c>
      <c r="AM58" s="5">
        <f t="shared" si="40"/>
        <v>124577</v>
      </c>
      <c r="AN58" s="5">
        <f t="shared" si="41"/>
        <v>107720.75</v>
      </c>
      <c r="AO58" s="5">
        <f t="shared" si="42"/>
        <v>85328.583333333401</v>
      </c>
      <c r="AP58" s="5">
        <f t="shared" si="43"/>
        <v>67789.083333333299</v>
      </c>
      <c r="AQ58" s="5">
        <f t="shared" si="44"/>
        <v>57074.5</v>
      </c>
      <c r="AR58" s="5">
        <f t="shared" si="45"/>
        <v>38450.25</v>
      </c>
      <c r="AS58" s="5">
        <f t="shared" si="46"/>
        <v>42082.666666666701</v>
      </c>
      <c r="AU58" s="403">
        <f t="shared" si="47"/>
        <v>11.335748800045961</v>
      </c>
      <c r="AV58" s="403">
        <f t="shared" si="48"/>
        <v>37.607789230186143</v>
      </c>
      <c r="AW58" s="5"/>
      <c r="AX58" s="215" t="s">
        <v>179</v>
      </c>
      <c r="AY58" s="215" t="s">
        <v>180</v>
      </c>
      <c r="AZ58" s="5" t="s">
        <v>159</v>
      </c>
      <c r="BA58" s="5" t="s">
        <v>160</v>
      </c>
      <c r="BB58" s="216">
        <v>15</v>
      </c>
      <c r="BC58" s="97"/>
      <c r="BD58" s="97"/>
      <c r="BE58" s="97"/>
    </row>
    <row r="59" spans="1:57" x14ac:dyDescent="0.2">
      <c r="A59" s="5">
        <v>26</v>
      </c>
      <c r="B59" s="5" t="s">
        <v>205</v>
      </c>
      <c r="C59" s="5" t="s">
        <v>453</v>
      </c>
      <c r="D59" s="5" t="s">
        <v>181</v>
      </c>
      <c r="E59" s="5" t="s">
        <v>182</v>
      </c>
      <c r="F59" s="34">
        <f t="shared" si="68"/>
        <v>147</v>
      </c>
      <c r="G59" s="5">
        <f t="shared" si="68"/>
        <v>1076337.91666667</v>
      </c>
      <c r="H59" s="5">
        <f t="shared" si="68"/>
        <v>1088525.25</v>
      </c>
      <c r="I59" s="4">
        <f t="shared" si="68"/>
        <v>2164863.1666666698</v>
      </c>
      <c r="J59" s="229">
        <f t="shared" si="27"/>
        <v>49400.083333333299</v>
      </c>
      <c r="K59" s="5">
        <f t="shared" ref="K59:AA59" si="74">L258</f>
        <v>58755.333333333299</v>
      </c>
      <c r="L59" s="5">
        <f t="shared" si="74"/>
        <v>64599.333333333299</v>
      </c>
      <c r="M59" s="5">
        <f t="shared" si="74"/>
        <v>62422.333333333401</v>
      </c>
      <c r="N59" s="5">
        <f t="shared" si="74"/>
        <v>62225.916666666599</v>
      </c>
      <c r="O59" s="5">
        <f t="shared" si="74"/>
        <v>70618.416666666599</v>
      </c>
      <c r="P59" s="5">
        <f t="shared" si="74"/>
        <v>74679.5</v>
      </c>
      <c r="Q59" s="5">
        <f t="shared" si="74"/>
        <v>76664.833333333299</v>
      </c>
      <c r="R59" s="5">
        <f t="shared" si="74"/>
        <v>73183.75</v>
      </c>
      <c r="S59" s="5">
        <f t="shared" si="74"/>
        <v>66269.5</v>
      </c>
      <c r="T59" s="5">
        <f t="shared" si="74"/>
        <v>69376.583333333299</v>
      </c>
      <c r="U59" s="5">
        <f t="shared" si="74"/>
        <v>71872.5</v>
      </c>
      <c r="V59" s="5">
        <f t="shared" si="74"/>
        <v>69712.333333333299</v>
      </c>
      <c r="W59" s="5">
        <f t="shared" si="74"/>
        <v>57607</v>
      </c>
      <c r="X59" s="5">
        <f t="shared" si="74"/>
        <v>47743.166666666701</v>
      </c>
      <c r="Y59" s="5">
        <f t="shared" si="74"/>
        <v>47175.583333333299</v>
      </c>
      <c r="Z59" s="5">
        <f t="shared" si="74"/>
        <v>29605.916666666701</v>
      </c>
      <c r="AA59" s="5">
        <f t="shared" si="74"/>
        <v>24425.833333333299</v>
      </c>
      <c r="AB59" s="229">
        <f t="shared" si="29"/>
        <v>46896.583333333299</v>
      </c>
      <c r="AC59" s="5">
        <f t="shared" si="30"/>
        <v>56008.583333333299</v>
      </c>
      <c r="AD59" s="5">
        <f t="shared" si="31"/>
        <v>60988.416666666599</v>
      </c>
      <c r="AE59" s="5">
        <f t="shared" si="32"/>
        <v>59445.666666666701</v>
      </c>
      <c r="AF59" s="5">
        <f t="shared" si="33"/>
        <v>61879.25</v>
      </c>
      <c r="AG59" s="5">
        <f t="shared" si="34"/>
        <v>68121.166666666701</v>
      </c>
      <c r="AH59" s="5">
        <f t="shared" si="35"/>
        <v>73598.833333333299</v>
      </c>
      <c r="AI59" s="5">
        <f t="shared" si="36"/>
        <v>75663.666666666701</v>
      </c>
      <c r="AJ59" s="5">
        <f t="shared" si="37"/>
        <v>70294.083333333299</v>
      </c>
      <c r="AK59" s="5">
        <f t="shared" si="38"/>
        <v>63943.833333333299</v>
      </c>
      <c r="AL59" s="5">
        <f t="shared" si="39"/>
        <v>67923.416666666701</v>
      </c>
      <c r="AM59" s="5">
        <f t="shared" si="40"/>
        <v>72464</v>
      </c>
      <c r="AN59" s="5">
        <f t="shared" si="41"/>
        <v>70384.5</v>
      </c>
      <c r="AO59" s="5">
        <f t="shared" si="42"/>
        <v>59182</v>
      </c>
      <c r="AP59" s="5">
        <f t="shared" si="43"/>
        <v>52743.416666666701</v>
      </c>
      <c r="AQ59" s="5">
        <f t="shared" si="44"/>
        <v>53972.416666666701</v>
      </c>
      <c r="AR59" s="5">
        <f t="shared" si="45"/>
        <v>36224.833333333299</v>
      </c>
      <c r="AS59" s="5">
        <f t="shared" si="46"/>
        <v>38790.583333333299</v>
      </c>
      <c r="AU59" s="403">
        <f t="shared" si="47"/>
        <v>20.669701295208849</v>
      </c>
      <c r="AV59" s="403">
        <f t="shared" si="48"/>
        <v>42.209233970830581</v>
      </c>
      <c r="AW59" s="5"/>
      <c r="AX59" s="215" t="s">
        <v>183</v>
      </c>
      <c r="AY59" s="215" t="s">
        <v>184</v>
      </c>
      <c r="AZ59" s="5" t="s">
        <v>159</v>
      </c>
      <c r="BA59" s="5" t="s">
        <v>160</v>
      </c>
      <c r="BB59" s="216">
        <v>16</v>
      </c>
      <c r="BC59" s="97"/>
      <c r="BD59" s="97"/>
      <c r="BE59" s="97"/>
    </row>
    <row r="60" spans="1:57" x14ac:dyDescent="0.2">
      <c r="A60" s="5">
        <v>27</v>
      </c>
      <c r="B60" s="5" t="s">
        <v>205</v>
      </c>
      <c r="C60" s="5" t="s">
        <v>453</v>
      </c>
      <c r="D60" s="5" t="s">
        <v>189</v>
      </c>
      <c r="E60" s="5" t="s">
        <v>190</v>
      </c>
      <c r="F60" s="34">
        <f t="shared" si="68"/>
        <v>181</v>
      </c>
      <c r="G60" s="5">
        <f t="shared" si="68"/>
        <v>1006561.75</v>
      </c>
      <c r="H60" s="5">
        <f t="shared" si="68"/>
        <v>1028433.5</v>
      </c>
      <c r="I60" s="4">
        <f t="shared" si="68"/>
        <v>2034995.25</v>
      </c>
      <c r="J60" s="229">
        <f t="shared" si="27"/>
        <v>51699.166666666628</v>
      </c>
      <c r="K60" s="5">
        <f t="shared" ref="K60:AA60" si="75">L259</f>
        <v>61949.916666666701</v>
      </c>
      <c r="L60" s="5">
        <f t="shared" si="75"/>
        <v>67023.916666666599</v>
      </c>
      <c r="M60" s="5">
        <f t="shared" si="75"/>
        <v>64702.666666666701</v>
      </c>
      <c r="N60" s="5">
        <f t="shared" si="75"/>
        <v>53620.916666666701</v>
      </c>
      <c r="O60" s="5">
        <f t="shared" si="75"/>
        <v>59863.916666666701</v>
      </c>
      <c r="P60" s="5">
        <f t="shared" si="75"/>
        <v>66829.166666666701</v>
      </c>
      <c r="Q60" s="5">
        <f t="shared" si="75"/>
        <v>71348.5</v>
      </c>
      <c r="R60" s="5">
        <f t="shared" si="75"/>
        <v>68381.916666666701</v>
      </c>
      <c r="S60" s="5">
        <f t="shared" si="75"/>
        <v>63193.666666666701</v>
      </c>
      <c r="T60" s="5">
        <f t="shared" si="75"/>
        <v>65119</v>
      </c>
      <c r="U60" s="5">
        <f t="shared" si="75"/>
        <v>67866.583333333299</v>
      </c>
      <c r="V60" s="5">
        <f t="shared" si="75"/>
        <v>62768.25</v>
      </c>
      <c r="W60" s="5">
        <f t="shared" si="75"/>
        <v>51016.833333333299</v>
      </c>
      <c r="X60" s="5">
        <f t="shared" si="75"/>
        <v>43037.916666666701</v>
      </c>
      <c r="Y60" s="5">
        <f t="shared" si="75"/>
        <v>42174</v>
      </c>
      <c r="Z60" s="5">
        <f t="shared" si="75"/>
        <v>25619.666666666701</v>
      </c>
      <c r="AA60" s="5">
        <f t="shared" si="75"/>
        <v>20345.75</v>
      </c>
      <c r="AB60" s="229">
        <f t="shared" si="29"/>
        <v>49196.666666666642</v>
      </c>
      <c r="AC60" s="5">
        <f t="shared" si="30"/>
        <v>58676</v>
      </c>
      <c r="AD60" s="5">
        <f t="shared" si="31"/>
        <v>63238.666666666599</v>
      </c>
      <c r="AE60" s="5">
        <f t="shared" si="32"/>
        <v>60471.833333333299</v>
      </c>
      <c r="AF60" s="5">
        <f t="shared" si="33"/>
        <v>51464.25</v>
      </c>
      <c r="AG60" s="5">
        <f t="shared" si="34"/>
        <v>58887.083333333401</v>
      </c>
      <c r="AH60" s="5">
        <f t="shared" si="35"/>
        <v>69341.333333333299</v>
      </c>
      <c r="AI60" s="5">
        <f t="shared" si="36"/>
        <v>73574.5</v>
      </c>
      <c r="AJ60" s="5">
        <f t="shared" si="37"/>
        <v>69796.75</v>
      </c>
      <c r="AK60" s="5">
        <f t="shared" si="38"/>
        <v>62478.083333333299</v>
      </c>
      <c r="AL60" s="5">
        <f t="shared" si="39"/>
        <v>64948.666666666599</v>
      </c>
      <c r="AM60" s="5">
        <f t="shared" si="40"/>
        <v>67949.583333333401</v>
      </c>
      <c r="AN60" s="5">
        <f t="shared" si="41"/>
        <v>63826.583333333299</v>
      </c>
      <c r="AO60" s="5">
        <f t="shared" si="42"/>
        <v>53735.416666666701</v>
      </c>
      <c r="AP60" s="5">
        <f t="shared" si="43"/>
        <v>47538.333333333299</v>
      </c>
      <c r="AQ60" s="5">
        <f t="shared" si="44"/>
        <v>48936.583333333299</v>
      </c>
      <c r="AR60" s="5">
        <f t="shared" si="45"/>
        <v>31768.416666666701</v>
      </c>
      <c r="AS60" s="5">
        <f t="shared" si="46"/>
        <v>32604.75</v>
      </c>
      <c r="AU60" s="403">
        <f t="shared" si="47"/>
        <v>19.497719548321633</v>
      </c>
      <c r="AV60" s="403">
        <f t="shared" si="48"/>
        <v>41.232020729941929</v>
      </c>
      <c r="AW60" s="5"/>
      <c r="AX60" s="215" t="s">
        <v>185</v>
      </c>
      <c r="AY60" s="215" t="s">
        <v>186</v>
      </c>
      <c r="AZ60" s="5" t="s">
        <v>159</v>
      </c>
      <c r="BA60" s="5" t="s">
        <v>160</v>
      </c>
      <c r="BB60" s="216">
        <v>17</v>
      </c>
      <c r="BC60" s="97"/>
      <c r="BD60" s="97"/>
      <c r="BE60" s="97"/>
    </row>
    <row r="61" spans="1:57" x14ac:dyDescent="0.2">
      <c r="A61" s="5">
        <v>28</v>
      </c>
      <c r="B61" s="5" t="s">
        <v>205</v>
      </c>
      <c r="C61" s="5" t="s">
        <v>453</v>
      </c>
      <c r="D61" s="5" t="s">
        <v>207</v>
      </c>
      <c r="E61" s="5" t="s">
        <v>208</v>
      </c>
      <c r="F61" s="34">
        <f t="shared" si="68"/>
        <v>267</v>
      </c>
      <c r="G61" s="5">
        <f t="shared" si="68"/>
        <v>1564331.83333333</v>
      </c>
      <c r="H61" s="5">
        <f t="shared" si="68"/>
        <v>1596458.25</v>
      </c>
      <c r="I61" s="4">
        <f t="shared" si="68"/>
        <v>3160790.0833333302</v>
      </c>
      <c r="J61" s="229">
        <f t="shared" si="27"/>
        <v>69836.416666666701</v>
      </c>
      <c r="K61" s="5">
        <f t="shared" ref="K61:AA61" si="76">L260</f>
        <v>84646.583333333299</v>
      </c>
      <c r="L61" s="5">
        <f t="shared" si="76"/>
        <v>95151.000000000102</v>
      </c>
      <c r="M61" s="5">
        <f t="shared" si="76"/>
        <v>94783.666666666701</v>
      </c>
      <c r="N61" s="5">
        <f t="shared" si="76"/>
        <v>84143.666666666599</v>
      </c>
      <c r="O61" s="5">
        <f t="shared" si="76"/>
        <v>91583.75</v>
      </c>
      <c r="P61" s="5">
        <f t="shared" si="76"/>
        <v>100664.58333333299</v>
      </c>
      <c r="Q61" s="5">
        <f t="shared" si="76"/>
        <v>109379.58333333299</v>
      </c>
      <c r="R61" s="5">
        <f t="shared" si="76"/>
        <v>109156.5</v>
      </c>
      <c r="S61" s="5">
        <f t="shared" si="76"/>
        <v>104372.75</v>
      </c>
      <c r="T61" s="5">
        <f t="shared" si="76"/>
        <v>108578.16666666701</v>
      </c>
      <c r="U61" s="5">
        <f t="shared" si="76"/>
        <v>109561.58333333299</v>
      </c>
      <c r="V61" s="5">
        <f t="shared" si="76"/>
        <v>102528.5</v>
      </c>
      <c r="W61" s="5">
        <f t="shared" si="76"/>
        <v>82139</v>
      </c>
      <c r="X61" s="5">
        <f t="shared" si="76"/>
        <v>69172.5</v>
      </c>
      <c r="Y61" s="5">
        <f t="shared" si="76"/>
        <v>68043.333333333401</v>
      </c>
      <c r="Z61" s="5">
        <f t="shared" si="76"/>
        <v>43016.333333333299</v>
      </c>
      <c r="AA61" s="5">
        <f t="shared" si="76"/>
        <v>37573.916666666701</v>
      </c>
      <c r="AB61" s="229">
        <f t="shared" si="29"/>
        <v>66642.333333333299</v>
      </c>
      <c r="AC61" s="5">
        <f t="shared" si="30"/>
        <v>80806.833333333401</v>
      </c>
      <c r="AD61" s="5">
        <f t="shared" si="31"/>
        <v>90598.583333333401</v>
      </c>
      <c r="AE61" s="5">
        <f t="shared" si="32"/>
        <v>90145.666666666599</v>
      </c>
      <c r="AF61" s="5">
        <f t="shared" si="33"/>
        <v>83823.416666666701</v>
      </c>
      <c r="AG61" s="5">
        <f t="shared" si="34"/>
        <v>90540.75</v>
      </c>
      <c r="AH61" s="5">
        <f t="shared" si="35"/>
        <v>101085</v>
      </c>
      <c r="AI61" s="5">
        <f t="shared" si="36"/>
        <v>108514.41666666701</v>
      </c>
      <c r="AJ61" s="5">
        <f t="shared" si="37"/>
        <v>107150.5</v>
      </c>
      <c r="AK61" s="5">
        <f t="shared" si="38"/>
        <v>101925.5</v>
      </c>
      <c r="AL61" s="5">
        <f t="shared" si="39"/>
        <v>106287.75</v>
      </c>
      <c r="AM61" s="5">
        <f t="shared" si="40"/>
        <v>108373.5</v>
      </c>
      <c r="AN61" s="5">
        <f t="shared" si="41"/>
        <v>102288.41666666701</v>
      </c>
      <c r="AO61" s="5">
        <f t="shared" si="42"/>
        <v>85614.25</v>
      </c>
      <c r="AP61" s="5">
        <f t="shared" si="43"/>
        <v>77092.916666666599</v>
      </c>
      <c r="AQ61" s="5">
        <f t="shared" si="44"/>
        <v>79771.75</v>
      </c>
      <c r="AR61" s="5">
        <f t="shared" si="45"/>
        <v>54193.75</v>
      </c>
      <c r="AS61" s="5">
        <f t="shared" si="46"/>
        <v>61602.916666666701</v>
      </c>
      <c r="AU61" s="403">
        <f t="shared" si="47"/>
        <v>20.824561243007803</v>
      </c>
      <c r="AV61" s="403">
        <f t="shared" si="48"/>
        <v>42.635373444735563</v>
      </c>
      <c r="AW61" s="5"/>
      <c r="AX61" s="215" t="s">
        <v>209</v>
      </c>
      <c r="AY61" s="215" t="s">
        <v>210</v>
      </c>
      <c r="AZ61" s="5" t="s">
        <v>213</v>
      </c>
      <c r="BA61" s="5" t="s">
        <v>214</v>
      </c>
      <c r="BB61" s="216">
        <v>36</v>
      </c>
      <c r="BC61" s="97"/>
      <c r="BD61" s="97"/>
      <c r="BE61" s="97"/>
    </row>
    <row r="62" spans="1:57" x14ac:dyDescent="0.2">
      <c r="A62" s="5">
        <v>29</v>
      </c>
      <c r="B62" s="5" t="s">
        <v>205</v>
      </c>
      <c r="C62" s="5" t="s">
        <v>453</v>
      </c>
      <c r="D62" s="5" t="s">
        <v>211</v>
      </c>
      <c r="E62" s="5" t="s">
        <v>212</v>
      </c>
      <c r="F62" s="34">
        <f t="shared" si="68"/>
        <v>197</v>
      </c>
      <c r="G62" s="5">
        <f t="shared" si="68"/>
        <v>1263493.33333333</v>
      </c>
      <c r="H62" s="5">
        <f t="shared" si="68"/>
        <v>1248900.16666667</v>
      </c>
      <c r="I62" s="4">
        <f t="shared" si="68"/>
        <v>2512393.5</v>
      </c>
      <c r="J62" s="229">
        <f t="shared" si="27"/>
        <v>61106</v>
      </c>
      <c r="K62" s="5">
        <f t="shared" ref="K62:AA62" si="77">L261</f>
        <v>72678</v>
      </c>
      <c r="L62" s="5">
        <f t="shared" si="77"/>
        <v>81579.083333333299</v>
      </c>
      <c r="M62" s="5">
        <f t="shared" si="77"/>
        <v>80983.25</v>
      </c>
      <c r="N62" s="5">
        <f t="shared" si="77"/>
        <v>75370.666666666701</v>
      </c>
      <c r="O62" s="5">
        <f t="shared" si="77"/>
        <v>83813.5</v>
      </c>
      <c r="P62" s="5">
        <f t="shared" si="77"/>
        <v>91870.666666666701</v>
      </c>
      <c r="Q62" s="5">
        <f t="shared" si="77"/>
        <v>97280.166666666701</v>
      </c>
      <c r="R62" s="5">
        <f t="shared" si="77"/>
        <v>95769.916666666599</v>
      </c>
      <c r="S62" s="5">
        <f t="shared" si="77"/>
        <v>87899.25</v>
      </c>
      <c r="T62" s="5">
        <f t="shared" si="77"/>
        <v>84504.25</v>
      </c>
      <c r="U62" s="5">
        <f t="shared" si="77"/>
        <v>81125.75</v>
      </c>
      <c r="V62" s="5">
        <f t="shared" si="77"/>
        <v>73082.666666666701</v>
      </c>
      <c r="W62" s="5">
        <f t="shared" si="77"/>
        <v>57211</v>
      </c>
      <c r="X62" s="5">
        <f t="shared" si="77"/>
        <v>46068.5</v>
      </c>
      <c r="Y62" s="5">
        <f t="shared" si="77"/>
        <v>42250.083333333401</v>
      </c>
      <c r="Z62" s="5">
        <f t="shared" si="77"/>
        <v>27044.333333333299</v>
      </c>
      <c r="AA62" s="5">
        <f t="shared" si="77"/>
        <v>23856.25</v>
      </c>
      <c r="AB62" s="229">
        <f t="shared" si="29"/>
        <v>58504.75</v>
      </c>
      <c r="AC62" s="5">
        <f t="shared" si="30"/>
        <v>68641.5</v>
      </c>
      <c r="AD62" s="5">
        <f t="shared" si="31"/>
        <v>77303.416666666701</v>
      </c>
      <c r="AE62" s="5">
        <f t="shared" si="32"/>
        <v>77147.416666666599</v>
      </c>
      <c r="AF62" s="5">
        <f t="shared" si="33"/>
        <v>74628.583333333299</v>
      </c>
      <c r="AG62" s="5">
        <f t="shared" si="34"/>
        <v>79147.75</v>
      </c>
      <c r="AH62" s="5">
        <f t="shared" si="35"/>
        <v>88479.916666666701</v>
      </c>
      <c r="AI62" s="5">
        <f t="shared" si="36"/>
        <v>93520.583333333401</v>
      </c>
      <c r="AJ62" s="5">
        <f t="shared" si="37"/>
        <v>91746.666666666599</v>
      </c>
      <c r="AK62" s="5">
        <f t="shared" si="38"/>
        <v>82107.249999999898</v>
      </c>
      <c r="AL62" s="5">
        <f t="shared" si="39"/>
        <v>79905.833333333401</v>
      </c>
      <c r="AM62" s="5">
        <f t="shared" si="40"/>
        <v>78419.916666666701</v>
      </c>
      <c r="AN62" s="5">
        <f t="shared" si="41"/>
        <v>71397.416666666701</v>
      </c>
      <c r="AO62" s="5">
        <f t="shared" si="42"/>
        <v>58673.5</v>
      </c>
      <c r="AP62" s="5">
        <f t="shared" si="43"/>
        <v>50148.333333333401</v>
      </c>
      <c r="AQ62" s="5">
        <f t="shared" si="44"/>
        <v>48852.25</v>
      </c>
      <c r="AR62" s="5">
        <f t="shared" si="45"/>
        <v>33895.416666666701</v>
      </c>
      <c r="AS62" s="5">
        <f t="shared" si="46"/>
        <v>36379.666666666701</v>
      </c>
      <c r="AU62" s="403">
        <f t="shared" si="47"/>
        <v>16.891435729846201</v>
      </c>
      <c r="AV62" s="403">
        <f t="shared" si="48"/>
        <v>40.107405514568747</v>
      </c>
      <c r="AW62" s="5"/>
      <c r="AX62" s="215" t="s">
        <v>199</v>
      </c>
      <c r="AY62" s="215" t="s">
        <v>200</v>
      </c>
      <c r="AZ62" s="5" t="s">
        <v>197</v>
      </c>
      <c r="BA62" s="5" t="s">
        <v>198</v>
      </c>
      <c r="BB62" s="216">
        <v>23</v>
      </c>
      <c r="BC62" s="97"/>
      <c r="BD62" s="97"/>
      <c r="BE62" s="97"/>
    </row>
    <row r="63" spans="1:57" x14ac:dyDescent="0.2">
      <c r="A63" s="5">
        <v>30</v>
      </c>
      <c r="B63" s="5" t="s">
        <v>213</v>
      </c>
      <c r="C63" s="5" t="s">
        <v>454</v>
      </c>
      <c r="D63" s="5" t="s">
        <v>127</v>
      </c>
      <c r="E63" s="5" t="s">
        <v>128</v>
      </c>
      <c r="F63" s="34">
        <f t="shared" si="68"/>
        <v>88</v>
      </c>
      <c r="G63" s="5">
        <f t="shared" si="68"/>
        <v>498543.66666666698</v>
      </c>
      <c r="H63" s="5">
        <f t="shared" si="68"/>
        <v>513030.33333333302</v>
      </c>
      <c r="I63" s="4">
        <f t="shared" si="68"/>
        <v>1011574</v>
      </c>
      <c r="J63" s="229">
        <f t="shared" si="27"/>
        <v>22487.249999999971</v>
      </c>
      <c r="K63" s="5">
        <f t="shared" ref="K63:AA63" si="78">L262</f>
        <v>28022.166666666701</v>
      </c>
      <c r="L63" s="5">
        <f t="shared" si="78"/>
        <v>31607.25</v>
      </c>
      <c r="M63" s="5">
        <f t="shared" si="78"/>
        <v>30837.75</v>
      </c>
      <c r="N63" s="5">
        <f t="shared" si="78"/>
        <v>28823.416666666701</v>
      </c>
      <c r="O63" s="5">
        <f t="shared" si="78"/>
        <v>29565.833333333299</v>
      </c>
      <c r="P63" s="5">
        <f t="shared" si="78"/>
        <v>31942.5</v>
      </c>
      <c r="Q63" s="5">
        <f t="shared" si="78"/>
        <v>33254.25</v>
      </c>
      <c r="R63" s="5">
        <f t="shared" si="78"/>
        <v>32047.166666666701</v>
      </c>
      <c r="S63" s="5">
        <f t="shared" si="78"/>
        <v>29852.25</v>
      </c>
      <c r="T63" s="5">
        <f t="shared" si="78"/>
        <v>33415.5</v>
      </c>
      <c r="U63" s="5">
        <f t="shared" si="78"/>
        <v>35163.75</v>
      </c>
      <c r="V63" s="5">
        <f t="shared" si="78"/>
        <v>33796</v>
      </c>
      <c r="W63" s="5">
        <f t="shared" si="78"/>
        <v>27518.916666666701</v>
      </c>
      <c r="X63" s="5">
        <f t="shared" si="78"/>
        <v>23007.75</v>
      </c>
      <c r="Y63" s="5">
        <f t="shared" si="78"/>
        <v>21908</v>
      </c>
      <c r="Z63" s="5">
        <f t="shared" si="78"/>
        <v>13856.833333333299</v>
      </c>
      <c r="AA63" s="5">
        <f t="shared" si="78"/>
        <v>11437.083333333299</v>
      </c>
      <c r="AB63" s="229">
        <f t="shared" si="29"/>
        <v>21623.999999999971</v>
      </c>
      <c r="AC63" s="5">
        <f t="shared" si="30"/>
        <v>26402.5</v>
      </c>
      <c r="AD63" s="5">
        <f t="shared" si="31"/>
        <v>29850.25</v>
      </c>
      <c r="AE63" s="5">
        <f t="shared" si="32"/>
        <v>30156.5</v>
      </c>
      <c r="AF63" s="5">
        <f t="shared" si="33"/>
        <v>28722.083333333299</v>
      </c>
      <c r="AG63" s="5">
        <f t="shared" si="34"/>
        <v>29159.75</v>
      </c>
      <c r="AH63" s="5">
        <f t="shared" si="35"/>
        <v>33415.916666666701</v>
      </c>
      <c r="AI63" s="5">
        <f t="shared" si="36"/>
        <v>34492.416666666701</v>
      </c>
      <c r="AJ63" s="5">
        <f t="shared" si="37"/>
        <v>33127.5</v>
      </c>
      <c r="AK63" s="5">
        <f t="shared" si="38"/>
        <v>30084.166666666701</v>
      </c>
      <c r="AL63" s="5">
        <f t="shared" si="39"/>
        <v>33941.333333333299</v>
      </c>
      <c r="AM63" s="5">
        <f t="shared" si="40"/>
        <v>35589.666666666701</v>
      </c>
      <c r="AN63" s="5">
        <f t="shared" si="41"/>
        <v>33990.083333333299</v>
      </c>
      <c r="AO63" s="5">
        <f t="shared" si="42"/>
        <v>28298.416666666701</v>
      </c>
      <c r="AP63" s="5">
        <f t="shared" si="43"/>
        <v>25095.833333333299</v>
      </c>
      <c r="AQ63" s="5">
        <f t="shared" si="44"/>
        <v>24691.416666666701</v>
      </c>
      <c r="AR63" s="5">
        <f t="shared" si="45"/>
        <v>16791.5</v>
      </c>
      <c r="AS63" s="5">
        <f t="shared" si="46"/>
        <v>17597</v>
      </c>
      <c r="AU63" s="403">
        <f t="shared" si="47"/>
        <v>20.779769942683384</v>
      </c>
      <c r="AV63" s="403">
        <f t="shared" si="48"/>
        <v>42.326476362579513</v>
      </c>
      <c r="AW63" s="5"/>
      <c r="AX63" s="215" t="s">
        <v>201</v>
      </c>
      <c r="AY63" s="215" t="s">
        <v>202</v>
      </c>
      <c r="AZ63" s="5" t="s">
        <v>197</v>
      </c>
      <c r="BA63" s="5" t="s">
        <v>198</v>
      </c>
      <c r="BB63" s="216">
        <v>24</v>
      </c>
      <c r="BC63" s="97"/>
      <c r="BD63" s="97"/>
      <c r="BE63" s="97"/>
    </row>
    <row r="64" spans="1:57" x14ac:dyDescent="0.2">
      <c r="A64" s="5">
        <v>31</v>
      </c>
      <c r="B64" s="5" t="s">
        <v>213</v>
      </c>
      <c r="C64" s="5" t="s">
        <v>454</v>
      </c>
      <c r="D64" s="5" t="s">
        <v>141</v>
      </c>
      <c r="E64" s="5" t="s">
        <v>142</v>
      </c>
      <c r="F64" s="34">
        <f t="shared" si="68"/>
        <v>75</v>
      </c>
      <c r="G64" s="5">
        <f t="shared" si="68"/>
        <v>550759.41666666605</v>
      </c>
      <c r="H64" s="5">
        <f t="shared" si="68"/>
        <v>543606.83333333302</v>
      </c>
      <c r="I64" s="4">
        <f t="shared" si="68"/>
        <v>1094366.25</v>
      </c>
      <c r="J64" s="229">
        <f t="shared" si="27"/>
        <v>25469.5</v>
      </c>
      <c r="K64" s="5">
        <f t="shared" ref="K64:AA64" si="79">L263</f>
        <v>29658.583333333299</v>
      </c>
      <c r="L64" s="5">
        <f t="shared" si="79"/>
        <v>31800.916666666701</v>
      </c>
      <c r="M64" s="5">
        <f t="shared" si="79"/>
        <v>31889.666666666701</v>
      </c>
      <c r="N64" s="5">
        <f t="shared" si="79"/>
        <v>38638.75</v>
      </c>
      <c r="O64" s="5">
        <f t="shared" si="79"/>
        <v>44438.583333333299</v>
      </c>
      <c r="P64" s="5">
        <f t="shared" si="79"/>
        <v>47298.916666666701</v>
      </c>
      <c r="Q64" s="5">
        <f t="shared" si="79"/>
        <v>46027.25</v>
      </c>
      <c r="R64" s="5">
        <f t="shared" si="79"/>
        <v>41448.833333333299</v>
      </c>
      <c r="S64" s="5">
        <f t="shared" si="79"/>
        <v>35177</v>
      </c>
      <c r="T64" s="5">
        <f t="shared" si="79"/>
        <v>33578</v>
      </c>
      <c r="U64" s="5">
        <f t="shared" si="79"/>
        <v>32812.166666666701</v>
      </c>
      <c r="V64" s="5">
        <f t="shared" si="79"/>
        <v>29569.583333333299</v>
      </c>
      <c r="W64" s="5">
        <f t="shared" si="79"/>
        <v>23180.25</v>
      </c>
      <c r="X64" s="5">
        <f t="shared" si="79"/>
        <v>19645.916666666701</v>
      </c>
      <c r="Y64" s="5">
        <f t="shared" si="79"/>
        <v>18418.416666666701</v>
      </c>
      <c r="Z64" s="5">
        <f t="shared" si="79"/>
        <v>11842.416666666701</v>
      </c>
      <c r="AA64" s="5">
        <f t="shared" si="79"/>
        <v>9864.6666666666697</v>
      </c>
      <c r="AB64" s="229">
        <f t="shared" si="29"/>
        <v>23968.083333333299</v>
      </c>
      <c r="AC64" s="5">
        <f t="shared" si="30"/>
        <v>27850.916666666701</v>
      </c>
      <c r="AD64" s="5">
        <f t="shared" si="31"/>
        <v>30250.75</v>
      </c>
      <c r="AE64" s="5">
        <f t="shared" si="32"/>
        <v>31094.583333333299</v>
      </c>
      <c r="AF64" s="5">
        <f t="shared" si="33"/>
        <v>41162.166666666701</v>
      </c>
      <c r="AG64" s="5">
        <f t="shared" si="34"/>
        <v>43539</v>
      </c>
      <c r="AH64" s="5">
        <f t="shared" si="35"/>
        <v>45000</v>
      </c>
      <c r="AI64" s="5">
        <f t="shared" si="36"/>
        <v>42874.416666666701</v>
      </c>
      <c r="AJ64" s="5">
        <f t="shared" si="37"/>
        <v>37672.416666666701</v>
      </c>
      <c r="AK64" s="5">
        <f t="shared" si="38"/>
        <v>32017.333333333299</v>
      </c>
      <c r="AL64" s="5">
        <f t="shared" si="39"/>
        <v>30826.75</v>
      </c>
      <c r="AM64" s="5">
        <f t="shared" si="40"/>
        <v>31352.083333333299</v>
      </c>
      <c r="AN64" s="5">
        <f t="shared" si="41"/>
        <v>29013.666666666599</v>
      </c>
      <c r="AO64" s="5">
        <f t="shared" si="42"/>
        <v>24055.916666666701</v>
      </c>
      <c r="AP64" s="5">
        <f t="shared" si="43"/>
        <v>21396.5</v>
      </c>
      <c r="AQ64" s="5">
        <f t="shared" si="44"/>
        <v>21120.166666666701</v>
      </c>
      <c r="AR64" s="5">
        <f t="shared" si="45"/>
        <v>14744.583333333299</v>
      </c>
      <c r="AS64" s="5">
        <f t="shared" si="46"/>
        <v>15667.5</v>
      </c>
      <c r="AU64" s="403">
        <f t="shared" si="47"/>
        <v>16.44205797952317</v>
      </c>
      <c r="AV64" s="403">
        <f t="shared" si="48"/>
        <v>39.63601155767855</v>
      </c>
      <c r="AW64" s="5"/>
      <c r="AX64" s="215" t="s">
        <v>134</v>
      </c>
      <c r="AY64" s="215" t="s">
        <v>135</v>
      </c>
      <c r="AZ64" s="5" t="s">
        <v>121</v>
      </c>
      <c r="BA64" s="5" t="s">
        <v>452</v>
      </c>
      <c r="BB64" s="216">
        <v>3</v>
      </c>
      <c r="BC64" s="97"/>
      <c r="BD64" s="97"/>
      <c r="BE64" s="97"/>
    </row>
    <row r="65" spans="1:57" x14ac:dyDescent="0.2">
      <c r="A65" s="5">
        <v>32</v>
      </c>
      <c r="B65" s="5" t="s">
        <v>213</v>
      </c>
      <c r="C65" s="5" t="s">
        <v>454</v>
      </c>
      <c r="D65" s="5" t="s">
        <v>158</v>
      </c>
      <c r="E65" s="5" t="s">
        <v>451</v>
      </c>
      <c r="F65" s="34">
        <f t="shared" si="68"/>
        <v>56</v>
      </c>
      <c r="G65" s="5">
        <f t="shared" si="68"/>
        <v>297341.58333333302</v>
      </c>
      <c r="H65" s="5">
        <f t="shared" si="68"/>
        <v>308747.75</v>
      </c>
      <c r="I65" s="4">
        <f t="shared" si="68"/>
        <v>606089.33333333302</v>
      </c>
      <c r="J65" s="229">
        <f t="shared" si="27"/>
        <v>11789.583333333339</v>
      </c>
      <c r="K65" s="5">
        <f t="shared" ref="K65:AA65" si="80">L264</f>
        <v>14989.666666666701</v>
      </c>
      <c r="L65" s="5">
        <f t="shared" si="80"/>
        <v>17197.166666666701</v>
      </c>
      <c r="M65" s="5">
        <f t="shared" si="80"/>
        <v>16843.416666666701</v>
      </c>
      <c r="N65" s="5">
        <f t="shared" si="80"/>
        <v>15206.583333333299</v>
      </c>
      <c r="O65" s="5">
        <f t="shared" si="80"/>
        <v>15666.333333333299</v>
      </c>
      <c r="P65" s="5">
        <f t="shared" si="80"/>
        <v>17563.666666666701</v>
      </c>
      <c r="Q65" s="5">
        <f t="shared" si="80"/>
        <v>18403.583333333299</v>
      </c>
      <c r="R65" s="5">
        <f t="shared" si="80"/>
        <v>17953.916666666701</v>
      </c>
      <c r="S65" s="5">
        <f t="shared" si="80"/>
        <v>16778.833333333299</v>
      </c>
      <c r="T65" s="5">
        <f t="shared" si="80"/>
        <v>19404.666666666701</v>
      </c>
      <c r="U65" s="5">
        <f t="shared" si="80"/>
        <v>21726.583333333299</v>
      </c>
      <c r="V65" s="5">
        <f t="shared" si="80"/>
        <v>22140.833333333299</v>
      </c>
      <c r="W65" s="5">
        <f t="shared" si="80"/>
        <v>19514.5</v>
      </c>
      <c r="X65" s="5">
        <f t="shared" si="80"/>
        <v>17107.916666666701</v>
      </c>
      <c r="Y65" s="5">
        <f t="shared" si="80"/>
        <v>17159.583333333299</v>
      </c>
      <c r="Z65" s="5">
        <f t="shared" si="80"/>
        <v>10263</v>
      </c>
      <c r="AA65" s="5">
        <f t="shared" si="80"/>
        <v>7631.75</v>
      </c>
      <c r="AB65" s="229">
        <f t="shared" si="29"/>
        <v>11293.66666666667</v>
      </c>
      <c r="AC65" s="5">
        <f t="shared" si="30"/>
        <v>14104.25</v>
      </c>
      <c r="AD65" s="5">
        <f t="shared" si="31"/>
        <v>16441.75</v>
      </c>
      <c r="AE65" s="5">
        <f t="shared" si="32"/>
        <v>16023.25</v>
      </c>
      <c r="AF65" s="5">
        <f t="shared" si="33"/>
        <v>15018</v>
      </c>
      <c r="AG65" s="5">
        <f t="shared" si="34"/>
        <v>15284.083333333299</v>
      </c>
      <c r="AH65" s="5">
        <f t="shared" si="35"/>
        <v>17605.333333333299</v>
      </c>
      <c r="AI65" s="5">
        <f t="shared" si="36"/>
        <v>18495.166666666701</v>
      </c>
      <c r="AJ65" s="5">
        <f t="shared" si="37"/>
        <v>18147.333333333299</v>
      </c>
      <c r="AK65" s="5">
        <f t="shared" si="38"/>
        <v>17196.583333333299</v>
      </c>
      <c r="AL65" s="5">
        <f t="shared" si="39"/>
        <v>20472.75</v>
      </c>
      <c r="AM65" s="5">
        <f t="shared" si="40"/>
        <v>23005.333333333299</v>
      </c>
      <c r="AN65" s="5">
        <f t="shared" si="41"/>
        <v>22908.916666666701</v>
      </c>
      <c r="AO65" s="5">
        <f t="shared" si="42"/>
        <v>20502.333333333299</v>
      </c>
      <c r="AP65" s="5">
        <f t="shared" si="43"/>
        <v>18925.416666666701</v>
      </c>
      <c r="AQ65" s="5">
        <f t="shared" si="44"/>
        <v>19080.5</v>
      </c>
      <c r="AR65" s="5">
        <f t="shared" si="45"/>
        <v>12442</v>
      </c>
      <c r="AS65" s="5">
        <f t="shared" si="46"/>
        <v>11801.083333333299</v>
      </c>
      <c r="AU65" s="403">
        <f t="shared" si="47"/>
        <v>25.479426025206415</v>
      </c>
      <c r="AV65" s="403">
        <f t="shared" si="48"/>
        <v>45.12782824094139</v>
      </c>
      <c r="AW65" s="5"/>
      <c r="AX65" s="215" t="s">
        <v>187</v>
      </c>
      <c r="AY65" s="215" t="s">
        <v>188</v>
      </c>
      <c r="AZ65" s="5" t="s">
        <v>159</v>
      </c>
      <c r="BA65" s="5" t="s">
        <v>160</v>
      </c>
      <c r="BB65" s="216">
        <v>18</v>
      </c>
      <c r="BC65" s="97"/>
      <c r="BD65" s="97"/>
      <c r="BE65" s="97"/>
    </row>
    <row r="66" spans="1:57" x14ac:dyDescent="0.2">
      <c r="A66" s="5">
        <v>33</v>
      </c>
      <c r="B66" s="5" t="s">
        <v>213</v>
      </c>
      <c r="C66" s="5" t="s">
        <v>454</v>
      </c>
      <c r="D66" s="5" t="s">
        <v>165</v>
      </c>
      <c r="E66" s="5" t="s">
        <v>166</v>
      </c>
      <c r="F66" s="34">
        <f t="shared" si="68"/>
        <v>118</v>
      </c>
      <c r="G66" s="5">
        <f t="shared" si="68"/>
        <v>637947</v>
      </c>
      <c r="H66" s="5">
        <f t="shared" si="68"/>
        <v>658924.66666666698</v>
      </c>
      <c r="I66" s="4">
        <f t="shared" si="68"/>
        <v>1296871.66666667</v>
      </c>
      <c r="J66" s="229">
        <f t="shared" si="27"/>
        <v>25633.749999999971</v>
      </c>
      <c r="K66" s="5">
        <f t="shared" ref="K66:AA66" si="81">L265</f>
        <v>32066.083333333299</v>
      </c>
      <c r="L66" s="5">
        <f t="shared" si="81"/>
        <v>36664.5</v>
      </c>
      <c r="M66" s="5">
        <f t="shared" si="81"/>
        <v>37014</v>
      </c>
      <c r="N66" s="5">
        <f t="shared" si="81"/>
        <v>37618.416666666701</v>
      </c>
      <c r="O66" s="5">
        <f t="shared" si="81"/>
        <v>38968.25</v>
      </c>
      <c r="P66" s="5">
        <f t="shared" si="81"/>
        <v>40376.166666666701</v>
      </c>
      <c r="Q66" s="5">
        <f t="shared" si="81"/>
        <v>39991.083333333299</v>
      </c>
      <c r="R66" s="5">
        <f t="shared" si="81"/>
        <v>38221.5</v>
      </c>
      <c r="S66" s="5">
        <f t="shared" si="81"/>
        <v>35238.25</v>
      </c>
      <c r="T66" s="5">
        <f t="shared" si="81"/>
        <v>39704.416666666701</v>
      </c>
      <c r="U66" s="5">
        <f t="shared" si="81"/>
        <v>44657.583333333299</v>
      </c>
      <c r="V66" s="5">
        <f t="shared" si="81"/>
        <v>44876.916666666599</v>
      </c>
      <c r="W66" s="5">
        <f t="shared" si="81"/>
        <v>39336.5</v>
      </c>
      <c r="X66" s="5">
        <f t="shared" si="81"/>
        <v>34631.75</v>
      </c>
      <c r="Y66" s="5">
        <f t="shared" si="81"/>
        <v>34336.25</v>
      </c>
      <c r="Z66" s="5">
        <f t="shared" si="81"/>
        <v>21550.75</v>
      </c>
      <c r="AA66" s="5">
        <f t="shared" si="81"/>
        <v>17060.833333333299</v>
      </c>
      <c r="AB66" s="229">
        <f t="shared" si="29"/>
        <v>24282.499999999971</v>
      </c>
      <c r="AC66" s="5">
        <f t="shared" si="30"/>
        <v>30506.916666666701</v>
      </c>
      <c r="AD66" s="5">
        <f t="shared" si="31"/>
        <v>34500.416666666701</v>
      </c>
      <c r="AE66" s="5">
        <f t="shared" si="32"/>
        <v>36162.666666666701</v>
      </c>
      <c r="AF66" s="5">
        <f t="shared" si="33"/>
        <v>37744.75</v>
      </c>
      <c r="AG66" s="5">
        <f t="shared" si="34"/>
        <v>36458.583333333299</v>
      </c>
      <c r="AH66" s="5">
        <f t="shared" si="35"/>
        <v>39393.5</v>
      </c>
      <c r="AI66" s="5">
        <f t="shared" si="36"/>
        <v>40356.333333333299</v>
      </c>
      <c r="AJ66" s="5">
        <f t="shared" si="37"/>
        <v>38671</v>
      </c>
      <c r="AK66" s="5">
        <f t="shared" si="38"/>
        <v>35856.166666666701</v>
      </c>
      <c r="AL66" s="5">
        <f t="shared" si="39"/>
        <v>40962.333333333299</v>
      </c>
      <c r="AM66" s="5">
        <f t="shared" si="40"/>
        <v>46608.5</v>
      </c>
      <c r="AN66" s="5">
        <f t="shared" si="41"/>
        <v>46983</v>
      </c>
      <c r="AO66" s="5">
        <f t="shared" si="42"/>
        <v>41506</v>
      </c>
      <c r="AP66" s="5">
        <f t="shared" si="43"/>
        <v>38041.333333333299</v>
      </c>
      <c r="AQ66" s="5">
        <f t="shared" si="44"/>
        <v>38347.5</v>
      </c>
      <c r="AR66" s="5">
        <f t="shared" si="45"/>
        <v>25833.666666666701</v>
      </c>
      <c r="AS66" s="5">
        <f t="shared" si="46"/>
        <v>26709.5</v>
      </c>
      <c r="AU66" s="403">
        <f t="shared" si="47"/>
        <v>24.470739201899892</v>
      </c>
      <c r="AV66" s="403">
        <f t="shared" si="48"/>
        <v>44.305076446782721</v>
      </c>
      <c r="AW66" s="5"/>
      <c r="AX66" s="215" t="s">
        <v>207</v>
      </c>
      <c r="AY66" s="215" t="s">
        <v>208</v>
      </c>
      <c r="AZ66" s="5" t="s">
        <v>205</v>
      </c>
      <c r="BA66" s="5" t="s">
        <v>206</v>
      </c>
      <c r="BB66" s="216">
        <v>28</v>
      </c>
      <c r="BC66" s="97"/>
      <c r="BD66" s="97"/>
      <c r="BE66" s="97"/>
    </row>
    <row r="67" spans="1:57" x14ac:dyDescent="0.2">
      <c r="A67" s="5">
        <v>34</v>
      </c>
      <c r="B67" s="5" t="s">
        <v>213</v>
      </c>
      <c r="C67" s="5" t="s">
        <v>454</v>
      </c>
      <c r="D67" s="5" t="s">
        <v>167</v>
      </c>
      <c r="E67" s="5" t="s">
        <v>168</v>
      </c>
      <c r="F67" s="34">
        <f t="shared" si="68"/>
        <v>69</v>
      </c>
      <c r="G67" s="5">
        <f t="shared" si="68"/>
        <v>412631.33333333302</v>
      </c>
      <c r="H67" s="5">
        <f t="shared" si="68"/>
        <v>419679.08333333302</v>
      </c>
      <c r="I67" s="4">
        <f t="shared" si="68"/>
        <v>832310.41666666698</v>
      </c>
      <c r="J67" s="229">
        <f t="shared" si="27"/>
        <v>15770.16666666667</v>
      </c>
      <c r="K67" s="5">
        <f t="shared" ref="K67:AA67" si="82">L266</f>
        <v>19790.75</v>
      </c>
      <c r="L67" s="5">
        <f t="shared" si="82"/>
        <v>22907</v>
      </c>
      <c r="M67" s="5">
        <f t="shared" si="82"/>
        <v>23206</v>
      </c>
      <c r="N67" s="5">
        <f t="shared" si="82"/>
        <v>22040</v>
      </c>
      <c r="O67" s="5">
        <f t="shared" si="82"/>
        <v>23483.25</v>
      </c>
      <c r="P67" s="5">
        <f t="shared" si="82"/>
        <v>25635.333333333299</v>
      </c>
      <c r="Q67" s="5">
        <f t="shared" si="82"/>
        <v>27089.083333333299</v>
      </c>
      <c r="R67" s="5">
        <f t="shared" si="82"/>
        <v>26854.75</v>
      </c>
      <c r="S67" s="5">
        <f t="shared" si="82"/>
        <v>24954.416666666701</v>
      </c>
      <c r="T67" s="5">
        <f t="shared" si="82"/>
        <v>26361.5</v>
      </c>
      <c r="U67" s="5">
        <f t="shared" si="82"/>
        <v>28788.75</v>
      </c>
      <c r="V67" s="5">
        <f t="shared" si="82"/>
        <v>28987.666666666701</v>
      </c>
      <c r="W67" s="5">
        <f t="shared" si="82"/>
        <v>25192.916666666701</v>
      </c>
      <c r="X67" s="5">
        <f t="shared" si="82"/>
        <v>22250.166666666701</v>
      </c>
      <c r="Y67" s="5">
        <f t="shared" si="82"/>
        <v>22505.916666666701</v>
      </c>
      <c r="Z67" s="5">
        <f t="shared" si="82"/>
        <v>14361</v>
      </c>
      <c r="AA67" s="5">
        <f t="shared" si="82"/>
        <v>12452.666666666701</v>
      </c>
      <c r="AB67" s="229">
        <f t="shared" si="29"/>
        <v>15035.08333333337</v>
      </c>
      <c r="AC67" s="5">
        <f t="shared" si="30"/>
        <v>18998.916666666701</v>
      </c>
      <c r="AD67" s="5">
        <f t="shared" si="31"/>
        <v>21852</v>
      </c>
      <c r="AE67" s="5">
        <f t="shared" si="32"/>
        <v>22393.5</v>
      </c>
      <c r="AF67" s="5">
        <f t="shared" si="33"/>
        <v>21706.75</v>
      </c>
      <c r="AG67" s="5">
        <f t="shared" si="34"/>
        <v>21897.75</v>
      </c>
      <c r="AH67" s="5">
        <f t="shared" si="35"/>
        <v>24831.666666666701</v>
      </c>
      <c r="AI67" s="5">
        <f t="shared" si="36"/>
        <v>26235.666666666701</v>
      </c>
      <c r="AJ67" s="5">
        <f t="shared" si="37"/>
        <v>25647</v>
      </c>
      <c r="AK67" s="5">
        <f t="shared" si="38"/>
        <v>23409.5</v>
      </c>
      <c r="AL67" s="5">
        <f t="shared" si="39"/>
        <v>26055.833333333299</v>
      </c>
      <c r="AM67" s="5">
        <f t="shared" si="40"/>
        <v>28865.5</v>
      </c>
      <c r="AN67" s="5">
        <f t="shared" si="41"/>
        <v>29545.333333333299</v>
      </c>
      <c r="AO67" s="5">
        <f t="shared" si="42"/>
        <v>26623.833333333299</v>
      </c>
      <c r="AP67" s="5">
        <f t="shared" si="43"/>
        <v>24757.166666666701</v>
      </c>
      <c r="AQ67" s="5">
        <f t="shared" si="44"/>
        <v>25608.083333333299</v>
      </c>
      <c r="AR67" s="5">
        <f t="shared" si="45"/>
        <v>17134.75</v>
      </c>
      <c r="AS67" s="5">
        <f t="shared" si="46"/>
        <v>19080.75</v>
      </c>
      <c r="AU67" s="403">
        <f t="shared" si="47"/>
        <v>25.227036186919449</v>
      </c>
      <c r="AV67" s="403">
        <f t="shared" si="48"/>
        <v>44.968098841327723</v>
      </c>
      <c r="AW67" s="5"/>
      <c r="AX67" s="215" t="s">
        <v>211</v>
      </c>
      <c r="AY67" s="215" t="s">
        <v>212</v>
      </c>
      <c r="AZ67" s="5" t="s">
        <v>205</v>
      </c>
      <c r="BA67" s="5" t="s">
        <v>206</v>
      </c>
      <c r="BB67" s="216">
        <v>29</v>
      </c>
      <c r="BC67" s="97"/>
      <c r="BD67" s="97"/>
      <c r="BE67" s="97"/>
    </row>
    <row r="68" spans="1:57" x14ac:dyDescent="0.2">
      <c r="A68" s="5">
        <v>35</v>
      </c>
      <c r="B68" s="5" t="s">
        <v>213</v>
      </c>
      <c r="C68" s="5" t="s">
        <v>454</v>
      </c>
      <c r="D68" s="5" t="s">
        <v>175</v>
      </c>
      <c r="E68" s="5" t="s">
        <v>176</v>
      </c>
      <c r="F68" s="34">
        <f t="shared" si="68"/>
        <v>66</v>
      </c>
      <c r="G68" s="5">
        <f t="shared" si="68"/>
        <v>343366.41666666698</v>
      </c>
      <c r="H68" s="5">
        <f t="shared" si="68"/>
        <v>352489.5</v>
      </c>
      <c r="I68" s="4">
        <f t="shared" si="68"/>
        <v>695855.91666666698</v>
      </c>
      <c r="J68" s="229">
        <f t="shared" si="27"/>
        <v>15839.666666666701</v>
      </c>
      <c r="K68" s="5">
        <f t="shared" ref="K68:AA68" si="83">L267</f>
        <v>19089.083333333299</v>
      </c>
      <c r="L68" s="5">
        <f t="shared" si="83"/>
        <v>20874</v>
      </c>
      <c r="M68" s="5">
        <f t="shared" si="83"/>
        <v>20030.75</v>
      </c>
      <c r="N68" s="5">
        <f t="shared" si="83"/>
        <v>17430.25</v>
      </c>
      <c r="O68" s="5">
        <f t="shared" si="83"/>
        <v>20082.166666666701</v>
      </c>
      <c r="P68" s="5">
        <f t="shared" si="83"/>
        <v>22857.333333333299</v>
      </c>
      <c r="Q68" s="5">
        <f t="shared" si="83"/>
        <v>23135.166666666701</v>
      </c>
      <c r="R68" s="5">
        <f t="shared" si="83"/>
        <v>22639.5</v>
      </c>
      <c r="S68" s="5">
        <f t="shared" si="83"/>
        <v>20456.666666666701</v>
      </c>
      <c r="T68" s="5">
        <f t="shared" si="83"/>
        <v>22063.583333333299</v>
      </c>
      <c r="U68" s="5">
        <f t="shared" si="83"/>
        <v>24439.083333333299</v>
      </c>
      <c r="V68" s="5">
        <f t="shared" si="83"/>
        <v>23585.416666666701</v>
      </c>
      <c r="W68" s="5">
        <f t="shared" si="83"/>
        <v>19601.75</v>
      </c>
      <c r="X68" s="5">
        <f t="shared" si="83"/>
        <v>16713.166666666701</v>
      </c>
      <c r="Y68" s="5">
        <f t="shared" si="83"/>
        <v>15965.166666666701</v>
      </c>
      <c r="Z68" s="5">
        <f t="shared" si="83"/>
        <v>10280.833333333299</v>
      </c>
      <c r="AA68" s="5">
        <f t="shared" si="83"/>
        <v>8282.8333333333303</v>
      </c>
      <c r="AB68" s="229">
        <f t="shared" si="29"/>
        <v>14957.58333333333</v>
      </c>
      <c r="AC68" s="5">
        <f t="shared" si="30"/>
        <v>18105.166666666701</v>
      </c>
      <c r="AD68" s="5">
        <f t="shared" si="31"/>
        <v>20294.25</v>
      </c>
      <c r="AE68" s="5">
        <f t="shared" si="32"/>
        <v>19846.916666666701</v>
      </c>
      <c r="AF68" s="5">
        <f t="shared" si="33"/>
        <v>16924.916666666701</v>
      </c>
      <c r="AG68" s="5">
        <f t="shared" si="34"/>
        <v>19678.333333333299</v>
      </c>
      <c r="AH68" s="5">
        <f t="shared" si="35"/>
        <v>22458.666666666701</v>
      </c>
      <c r="AI68" s="5">
        <f t="shared" si="36"/>
        <v>23953.666666666701</v>
      </c>
      <c r="AJ68" s="5">
        <f t="shared" si="37"/>
        <v>22642.166666666701</v>
      </c>
      <c r="AK68" s="5">
        <f t="shared" si="38"/>
        <v>20569.583333333299</v>
      </c>
      <c r="AL68" s="5">
        <f t="shared" si="39"/>
        <v>22615.75</v>
      </c>
      <c r="AM68" s="5">
        <f t="shared" si="40"/>
        <v>24877.166666666701</v>
      </c>
      <c r="AN68" s="5">
        <f t="shared" si="41"/>
        <v>24289.666666666701</v>
      </c>
      <c r="AO68" s="5">
        <f t="shared" si="42"/>
        <v>20209.333333333299</v>
      </c>
      <c r="AP68" s="5">
        <f t="shared" si="43"/>
        <v>18241.666666666701</v>
      </c>
      <c r="AQ68" s="5">
        <f t="shared" si="44"/>
        <v>17962</v>
      </c>
      <c r="AR68" s="5">
        <f t="shared" si="45"/>
        <v>12249.25</v>
      </c>
      <c r="AS68" s="5">
        <f t="shared" si="46"/>
        <v>12613.416666666701</v>
      </c>
      <c r="AU68" s="403">
        <f t="shared" si="47"/>
        <v>21.860763560847307</v>
      </c>
      <c r="AV68" s="403">
        <f t="shared" si="48"/>
        <v>42.983371078615292</v>
      </c>
      <c r="AW68" s="5"/>
      <c r="AX68" s="215" t="s">
        <v>203</v>
      </c>
      <c r="AY68" s="215" t="s">
        <v>204</v>
      </c>
      <c r="AZ68" s="5" t="s">
        <v>197</v>
      </c>
      <c r="BA68" s="5" t="s">
        <v>198</v>
      </c>
      <c r="BB68" s="216">
        <v>25</v>
      </c>
      <c r="BC68" s="97"/>
      <c r="BD68" s="97"/>
      <c r="BE68" s="97"/>
    </row>
    <row r="69" spans="1:57" x14ac:dyDescent="0.2">
      <c r="A69" s="5">
        <v>36</v>
      </c>
      <c r="B69" s="5" t="s">
        <v>213</v>
      </c>
      <c r="C69" s="5" t="s">
        <v>454</v>
      </c>
      <c r="D69" s="5" t="s">
        <v>209</v>
      </c>
      <c r="E69" s="5" t="s">
        <v>210</v>
      </c>
      <c r="F69" s="34">
        <f t="shared" si="68"/>
        <v>62</v>
      </c>
      <c r="G69" s="5">
        <f t="shared" si="68"/>
        <v>300678.83333333302</v>
      </c>
      <c r="H69" s="5">
        <f t="shared" si="68"/>
        <v>307255.16666666698</v>
      </c>
      <c r="I69" s="4">
        <f t="shared" si="68"/>
        <v>607934</v>
      </c>
      <c r="J69" s="229">
        <f t="shared" si="27"/>
        <v>12920.499999999969</v>
      </c>
      <c r="K69" s="5">
        <f t="shared" ref="K69:AA69" si="84">L268</f>
        <v>15733.25</v>
      </c>
      <c r="L69" s="5">
        <f t="shared" si="84"/>
        <v>17702.5</v>
      </c>
      <c r="M69" s="5">
        <f t="shared" si="84"/>
        <v>17792</v>
      </c>
      <c r="N69" s="5">
        <f t="shared" si="84"/>
        <v>13861.25</v>
      </c>
      <c r="O69" s="5">
        <f t="shared" si="84"/>
        <v>15783</v>
      </c>
      <c r="P69" s="5">
        <f t="shared" si="84"/>
        <v>18512.916666666701</v>
      </c>
      <c r="Q69" s="5">
        <f t="shared" si="84"/>
        <v>19314.333333333299</v>
      </c>
      <c r="R69" s="5">
        <f t="shared" si="84"/>
        <v>18456.916666666701</v>
      </c>
      <c r="S69" s="5">
        <f t="shared" si="84"/>
        <v>16725.333333333299</v>
      </c>
      <c r="T69" s="5">
        <f t="shared" si="84"/>
        <v>19585.333333333299</v>
      </c>
      <c r="U69" s="5">
        <f t="shared" si="84"/>
        <v>21978.166666666701</v>
      </c>
      <c r="V69" s="5">
        <f t="shared" si="84"/>
        <v>21805.833333333299</v>
      </c>
      <c r="W69" s="5">
        <f t="shared" si="84"/>
        <v>18570.25</v>
      </c>
      <c r="X69" s="5">
        <f t="shared" si="84"/>
        <v>17004.25</v>
      </c>
      <c r="Y69" s="5">
        <f t="shared" si="84"/>
        <v>16467.083333333299</v>
      </c>
      <c r="Z69" s="5">
        <f t="shared" si="84"/>
        <v>10282.083333333299</v>
      </c>
      <c r="AA69" s="5">
        <f t="shared" si="84"/>
        <v>8183.8333333333303</v>
      </c>
      <c r="AB69" s="229">
        <f t="shared" si="29"/>
        <v>12316.5</v>
      </c>
      <c r="AC69" s="5">
        <f t="shared" si="30"/>
        <v>15068.5</v>
      </c>
      <c r="AD69" s="5">
        <f t="shared" si="31"/>
        <v>16938.416666666701</v>
      </c>
      <c r="AE69" s="5">
        <f t="shared" si="32"/>
        <v>16761.833333333299</v>
      </c>
      <c r="AF69" s="5">
        <f t="shared" si="33"/>
        <v>13080.916666666701</v>
      </c>
      <c r="AG69" s="5">
        <f t="shared" si="34"/>
        <v>15623.916666666701</v>
      </c>
      <c r="AH69" s="5">
        <f t="shared" si="35"/>
        <v>18340.5</v>
      </c>
      <c r="AI69" s="5">
        <f t="shared" si="36"/>
        <v>18979.083333333299</v>
      </c>
      <c r="AJ69" s="5">
        <f t="shared" si="37"/>
        <v>17979.916666666701</v>
      </c>
      <c r="AK69" s="5">
        <f t="shared" si="38"/>
        <v>16657.166666666701</v>
      </c>
      <c r="AL69" s="5">
        <f t="shared" si="39"/>
        <v>19685</v>
      </c>
      <c r="AM69" s="5">
        <f t="shared" si="40"/>
        <v>22295.083333333299</v>
      </c>
      <c r="AN69" s="5">
        <f t="shared" si="41"/>
        <v>22419.25</v>
      </c>
      <c r="AO69" s="5">
        <f t="shared" si="42"/>
        <v>19450.166666666701</v>
      </c>
      <c r="AP69" s="5">
        <f t="shared" si="43"/>
        <v>18512.833333333299</v>
      </c>
      <c r="AQ69" s="5">
        <f t="shared" si="44"/>
        <v>18278.75</v>
      </c>
      <c r="AR69" s="5">
        <f t="shared" si="45"/>
        <v>12313.5</v>
      </c>
      <c r="AS69" s="5">
        <f t="shared" si="46"/>
        <v>12553.833333333299</v>
      </c>
      <c r="AU69" s="403">
        <f t="shared" si="47"/>
        <v>24.939645312374907</v>
      </c>
      <c r="AV69" s="403">
        <f t="shared" si="48"/>
        <v>44.659497165810741</v>
      </c>
      <c r="AW69" s="5"/>
      <c r="AX69" s="215" t="s">
        <v>138</v>
      </c>
      <c r="AY69" s="215" t="s">
        <v>139</v>
      </c>
      <c r="AZ69" s="5" t="s">
        <v>121</v>
      </c>
      <c r="BA69" s="5" t="s">
        <v>452</v>
      </c>
      <c r="BB69" s="216">
        <v>4</v>
      </c>
      <c r="BC69" s="97"/>
      <c r="BD69" s="97"/>
      <c r="BE69" s="97"/>
    </row>
    <row r="70" spans="1:57" x14ac:dyDescent="0.2">
      <c r="D70" s="233"/>
      <c r="E70" s="234" t="s">
        <v>455</v>
      </c>
      <c r="F70" s="232"/>
      <c r="G70" s="230"/>
      <c r="H70" s="230"/>
      <c r="I70" s="232"/>
      <c r="J70" s="230"/>
      <c r="K70" s="230"/>
      <c r="L70" s="230"/>
      <c r="M70" s="230"/>
      <c r="N70" s="230"/>
      <c r="O70" s="230"/>
      <c r="P70" s="230"/>
      <c r="Q70" s="230"/>
      <c r="R70" s="230"/>
      <c r="S70" s="230"/>
      <c r="T70" s="230"/>
      <c r="U70" s="230"/>
      <c r="V70" s="230"/>
      <c r="W70" s="230"/>
      <c r="X70" s="230"/>
      <c r="Y70" s="230"/>
      <c r="Z70" s="230"/>
      <c r="AA70" s="230"/>
      <c r="AB70" s="230"/>
      <c r="AC70" s="230"/>
      <c r="AD70" s="230"/>
      <c r="AE70" s="230"/>
      <c r="AF70" s="230"/>
      <c r="AG70" s="230"/>
      <c r="AH70" s="230"/>
      <c r="AI70" s="230"/>
      <c r="AJ70" s="230"/>
      <c r="AK70" s="230"/>
      <c r="AL70" s="230"/>
      <c r="AM70" s="230"/>
      <c r="AN70" s="230"/>
      <c r="AO70" s="230"/>
      <c r="AP70" s="230"/>
      <c r="AQ70" s="230"/>
      <c r="AR70" s="230"/>
      <c r="AS70" s="230"/>
      <c r="AU70" s="5"/>
      <c r="AV70" s="5"/>
      <c r="AW70" s="5"/>
      <c r="AX70" s="215"/>
      <c r="AY70" s="215"/>
      <c r="AZ70" s="5"/>
      <c r="BA70" s="5"/>
      <c r="BB70" s="216"/>
      <c r="BC70" s="97"/>
    </row>
    <row r="71" spans="1:57" x14ac:dyDescent="0.2">
      <c r="D71" s="233"/>
      <c r="E71" s="233"/>
      <c r="F71" s="232"/>
      <c r="G71" s="230"/>
      <c r="H71" s="230"/>
      <c r="I71" s="232"/>
      <c r="J71" s="230"/>
      <c r="K71" s="230"/>
      <c r="L71" s="230"/>
      <c r="M71" s="230"/>
      <c r="N71" s="230"/>
      <c r="O71" s="230"/>
      <c r="P71" s="230"/>
      <c r="Q71" s="230"/>
      <c r="R71" s="230"/>
      <c r="S71" s="230"/>
      <c r="T71" s="230"/>
      <c r="U71" s="230"/>
      <c r="V71" s="230"/>
      <c r="W71" s="230"/>
      <c r="X71" s="230"/>
      <c r="Y71" s="230"/>
      <c r="Z71" s="230"/>
      <c r="AA71" s="230"/>
      <c r="AB71" s="230"/>
      <c r="AC71" s="230"/>
      <c r="AD71" s="230"/>
      <c r="AE71" s="230"/>
      <c r="AF71" s="230"/>
      <c r="AG71" s="230"/>
      <c r="AH71" s="230"/>
      <c r="AI71" s="230"/>
      <c r="AJ71" s="230"/>
      <c r="AK71" s="230"/>
      <c r="AL71" s="230"/>
      <c r="AM71" s="230"/>
      <c r="AN71" s="230"/>
      <c r="AO71" s="230"/>
      <c r="AP71" s="230"/>
      <c r="AQ71" s="230"/>
      <c r="AR71" s="230"/>
      <c r="AS71" s="230"/>
      <c r="AU71" s="5"/>
      <c r="AV71" s="5"/>
      <c r="AW71" s="5"/>
      <c r="AX71" s="5"/>
      <c r="AY71" s="216"/>
    </row>
    <row r="72" spans="1:57" x14ac:dyDescent="0.2">
      <c r="D72" s="110" t="s">
        <v>121</v>
      </c>
      <c r="E72" s="110" t="s">
        <v>452</v>
      </c>
      <c r="F72" s="34">
        <f t="shared" ref="F72:I79" si="85">F271</f>
        <v>947</v>
      </c>
      <c r="G72" s="5">
        <f t="shared" si="85"/>
        <v>4648757.8333333358</v>
      </c>
      <c r="H72" s="5">
        <f t="shared" si="85"/>
        <v>4617625.4166666698</v>
      </c>
      <c r="I72" s="4">
        <f t="shared" si="85"/>
        <v>9266383.25</v>
      </c>
      <c r="J72" s="229">
        <f t="shared" ref="J72:J79" si="86">J271+K271</f>
        <v>218117.91666666663</v>
      </c>
      <c r="K72" s="5">
        <f t="shared" ref="K72:AA72" si="87">L271</f>
        <v>258463.08333333337</v>
      </c>
      <c r="L72" s="5">
        <f t="shared" si="87"/>
        <v>280668</v>
      </c>
      <c r="M72" s="5">
        <f t="shared" si="87"/>
        <v>279192.41666666663</v>
      </c>
      <c r="N72" s="5">
        <f t="shared" si="87"/>
        <v>284348.49999999988</v>
      </c>
      <c r="O72" s="5">
        <f t="shared" si="87"/>
        <v>321230.25</v>
      </c>
      <c r="P72" s="5">
        <f t="shared" si="87"/>
        <v>341289.33333333302</v>
      </c>
      <c r="Q72" s="5">
        <f t="shared" si="87"/>
        <v>338842.33333333326</v>
      </c>
      <c r="R72" s="5">
        <f t="shared" si="87"/>
        <v>314367.16666666628</v>
      </c>
      <c r="S72" s="5">
        <f t="shared" si="87"/>
        <v>275865.75</v>
      </c>
      <c r="T72" s="5">
        <f t="shared" si="87"/>
        <v>294120.66666666709</v>
      </c>
      <c r="U72" s="5">
        <f t="shared" si="87"/>
        <v>308732.58333333372</v>
      </c>
      <c r="V72" s="5">
        <f t="shared" si="87"/>
        <v>295900.16666666698</v>
      </c>
      <c r="W72" s="5">
        <f t="shared" si="87"/>
        <v>247740.6666666668</v>
      </c>
      <c r="X72" s="5">
        <f t="shared" si="87"/>
        <v>206233.50000000012</v>
      </c>
      <c r="Y72" s="5">
        <f t="shared" si="87"/>
        <v>186313.08333333331</v>
      </c>
      <c r="Z72" s="5">
        <f t="shared" si="87"/>
        <v>109683.0000000001</v>
      </c>
      <c r="AA72" s="5">
        <f t="shared" si="87"/>
        <v>87649.416666666599</v>
      </c>
      <c r="AB72" s="229">
        <f t="shared" ref="AB72:AB79" si="88">AC271+AD271</f>
        <v>207318.58333333337</v>
      </c>
      <c r="AC72" s="5">
        <f t="shared" ref="AC72:AL79" si="89">AE271</f>
        <v>245730.6666666666</v>
      </c>
      <c r="AD72" s="5">
        <f t="shared" si="89"/>
        <v>267380.08333333337</v>
      </c>
      <c r="AE72" s="5">
        <f t="shared" si="89"/>
        <v>269320.41666666669</v>
      </c>
      <c r="AF72" s="5">
        <f t="shared" si="89"/>
        <v>285486.5</v>
      </c>
      <c r="AG72" s="5">
        <f t="shared" si="89"/>
        <v>299426</v>
      </c>
      <c r="AH72" s="5">
        <f t="shared" si="89"/>
        <v>320471</v>
      </c>
      <c r="AI72" s="5">
        <f t="shared" si="89"/>
        <v>320647.5833333336</v>
      </c>
      <c r="AJ72" s="5">
        <f t="shared" si="89"/>
        <v>295957.16666666669</v>
      </c>
      <c r="AK72" s="5">
        <f t="shared" si="89"/>
        <v>258366.91666666663</v>
      </c>
      <c r="AL72" s="5">
        <f t="shared" si="89"/>
        <v>284120.83333333337</v>
      </c>
      <c r="AM72" s="5">
        <f t="shared" ref="AM72:AS79" si="90">AO271</f>
        <v>305444.16666666674</v>
      </c>
      <c r="AN72" s="5">
        <f t="shared" si="90"/>
        <v>297225.83333333349</v>
      </c>
      <c r="AO72" s="5">
        <f t="shared" si="90"/>
        <v>255870.0833333332</v>
      </c>
      <c r="AP72" s="5">
        <f t="shared" si="90"/>
        <v>219313.66666666669</v>
      </c>
      <c r="AQ72" s="5">
        <f t="shared" si="90"/>
        <v>209388.75000000012</v>
      </c>
      <c r="AR72" s="5">
        <f t="shared" si="90"/>
        <v>135049.25</v>
      </c>
      <c r="AS72" s="5">
        <f t="shared" si="90"/>
        <v>141107.91666666669</v>
      </c>
      <c r="AU72" s="5">
        <f t="shared" ref="AU72:AU79" si="91">SUM(W72:AA72,AO72:AS72)/I72*100</f>
        <v>19.407241043406376</v>
      </c>
      <c r="AV72" s="5">
        <f t="shared" ref="AV72:AV79" si="92">SUMPRODUCT($J$31:$AS$31,J72:AS72)/$I72</f>
        <v>41.285402559839092</v>
      </c>
    </row>
    <row r="73" spans="1:57" x14ac:dyDescent="0.2">
      <c r="D73" s="110" t="s">
        <v>145</v>
      </c>
      <c r="E73" s="110" t="s">
        <v>146</v>
      </c>
      <c r="F73" s="34">
        <f t="shared" si="85"/>
        <v>945</v>
      </c>
      <c r="G73" s="5">
        <f t="shared" si="85"/>
        <v>4006135.5833333228</v>
      </c>
      <c r="H73" s="5">
        <f t="shared" si="85"/>
        <v>3955328.7500000028</v>
      </c>
      <c r="I73" s="4">
        <f t="shared" si="85"/>
        <v>7961464.3333333395</v>
      </c>
      <c r="J73" s="229">
        <f t="shared" si="86"/>
        <v>194209.91666666683</v>
      </c>
      <c r="K73" s="5">
        <f t="shared" ref="K73:AA73" si="93">L272</f>
        <v>230310.66666666628</v>
      </c>
      <c r="L73" s="5">
        <f t="shared" si="93"/>
        <v>248066.91666666701</v>
      </c>
      <c r="M73" s="5">
        <f t="shared" si="93"/>
        <v>244412.83333333302</v>
      </c>
      <c r="N73" s="5">
        <f t="shared" si="93"/>
        <v>245189.9166666664</v>
      </c>
      <c r="O73" s="5">
        <f t="shared" si="93"/>
        <v>281247.08333333302</v>
      </c>
      <c r="P73" s="5">
        <f t="shared" si="93"/>
        <v>301554.41666666663</v>
      </c>
      <c r="Q73" s="5">
        <f t="shared" si="93"/>
        <v>300952.74999999971</v>
      </c>
      <c r="R73" s="5">
        <f t="shared" si="93"/>
        <v>281166.66666666698</v>
      </c>
      <c r="S73" s="5">
        <f t="shared" si="93"/>
        <v>245249.58333333331</v>
      </c>
      <c r="T73" s="5">
        <f t="shared" si="93"/>
        <v>255593.75000000029</v>
      </c>
      <c r="U73" s="5">
        <f t="shared" si="93"/>
        <v>262619.83333333326</v>
      </c>
      <c r="V73" s="5">
        <f t="shared" si="93"/>
        <v>248137.75</v>
      </c>
      <c r="W73" s="5">
        <f t="shared" si="93"/>
        <v>199019.75</v>
      </c>
      <c r="X73" s="5">
        <f t="shared" si="93"/>
        <v>163731.0833333334</v>
      </c>
      <c r="Y73" s="5">
        <f t="shared" si="93"/>
        <v>147832.4166666666</v>
      </c>
      <c r="Z73" s="5">
        <f t="shared" si="93"/>
        <v>88402.999999999898</v>
      </c>
      <c r="AA73" s="5">
        <f t="shared" si="93"/>
        <v>68437.25</v>
      </c>
      <c r="AB73" s="229">
        <f t="shared" si="88"/>
        <v>184612.58333333331</v>
      </c>
      <c r="AC73" s="5">
        <f t="shared" si="89"/>
        <v>218775.5833333334</v>
      </c>
      <c r="AD73" s="5">
        <f t="shared" si="89"/>
        <v>236354.9166666664</v>
      </c>
      <c r="AE73" s="5">
        <f t="shared" si="89"/>
        <v>232938.5</v>
      </c>
      <c r="AF73" s="5">
        <f t="shared" si="89"/>
        <v>246659.33333333331</v>
      </c>
      <c r="AG73" s="5">
        <f t="shared" si="89"/>
        <v>271292.16666666698</v>
      </c>
      <c r="AH73" s="5">
        <f t="shared" si="89"/>
        <v>286048.83333333337</v>
      </c>
      <c r="AI73" s="5">
        <f t="shared" si="89"/>
        <v>286668.33333333372</v>
      </c>
      <c r="AJ73" s="5">
        <f t="shared" si="89"/>
        <v>263534</v>
      </c>
      <c r="AK73" s="5">
        <f t="shared" si="89"/>
        <v>226274.25</v>
      </c>
      <c r="AL73" s="5">
        <f t="shared" si="89"/>
        <v>240183.75</v>
      </c>
      <c r="AM73" s="5">
        <f t="shared" si="90"/>
        <v>253497.08333333331</v>
      </c>
      <c r="AN73" s="5">
        <f t="shared" si="90"/>
        <v>244469.0833333332</v>
      </c>
      <c r="AO73" s="5">
        <f t="shared" si="90"/>
        <v>203304.41666666672</v>
      </c>
      <c r="AP73" s="5">
        <f t="shared" si="90"/>
        <v>174052.4999999998</v>
      </c>
      <c r="AQ73" s="5">
        <f t="shared" si="90"/>
        <v>166214.58333333331</v>
      </c>
      <c r="AR73" s="5">
        <f t="shared" si="90"/>
        <v>110019.75</v>
      </c>
      <c r="AS73" s="5">
        <f t="shared" si="90"/>
        <v>110429.0833333333</v>
      </c>
      <c r="AU73" s="5">
        <f t="shared" si="91"/>
        <v>17.979655166451145</v>
      </c>
      <c r="AV73" s="5">
        <f t="shared" si="92"/>
        <v>40.467853149962799</v>
      </c>
    </row>
    <row r="74" spans="1:57" x14ac:dyDescent="0.2">
      <c r="D74" s="110" t="s">
        <v>159</v>
      </c>
      <c r="E74" s="110" t="s">
        <v>160</v>
      </c>
      <c r="F74" s="34">
        <f t="shared" si="85"/>
        <v>1263</v>
      </c>
      <c r="G74" s="5">
        <f t="shared" si="85"/>
        <v>6040186.666666666</v>
      </c>
      <c r="H74" s="5">
        <f t="shared" si="85"/>
        <v>5964930.833333334</v>
      </c>
      <c r="I74" s="4">
        <f t="shared" si="85"/>
        <v>12005117.499999994</v>
      </c>
      <c r="J74" s="229">
        <f t="shared" si="86"/>
        <v>293466.25</v>
      </c>
      <c r="K74" s="5">
        <f t="shared" ref="K74:AA74" si="94">L273</f>
        <v>348162.16666666663</v>
      </c>
      <c r="L74" s="5">
        <f t="shared" si="94"/>
        <v>378813.58333333326</v>
      </c>
      <c r="M74" s="5">
        <f t="shared" si="94"/>
        <v>373114.25</v>
      </c>
      <c r="N74" s="5">
        <f t="shared" si="94"/>
        <v>369954.33333333331</v>
      </c>
      <c r="O74" s="5">
        <f t="shared" si="94"/>
        <v>408136.41666666669</v>
      </c>
      <c r="P74" s="5">
        <f t="shared" si="94"/>
        <v>440435.91666666674</v>
      </c>
      <c r="Q74" s="5">
        <f t="shared" si="94"/>
        <v>444726.08333333326</v>
      </c>
      <c r="R74" s="5">
        <f t="shared" si="94"/>
        <v>416908.00000000012</v>
      </c>
      <c r="S74" s="5">
        <f t="shared" si="94"/>
        <v>369706.75000000006</v>
      </c>
      <c r="T74" s="5">
        <f t="shared" si="94"/>
        <v>388190.33333333326</v>
      </c>
      <c r="U74" s="5">
        <f t="shared" si="94"/>
        <v>398675.41666666669</v>
      </c>
      <c r="V74" s="5">
        <f t="shared" si="94"/>
        <v>367606.66666666669</v>
      </c>
      <c r="W74" s="5">
        <f t="shared" si="94"/>
        <v>297583.33333333349</v>
      </c>
      <c r="X74" s="5">
        <f t="shared" si="94"/>
        <v>251465.75</v>
      </c>
      <c r="Y74" s="5">
        <f t="shared" si="94"/>
        <v>231375.99999999988</v>
      </c>
      <c r="Z74" s="5">
        <f t="shared" si="94"/>
        <v>146864.91666666666</v>
      </c>
      <c r="AA74" s="5">
        <f t="shared" si="94"/>
        <v>115000.4999999999</v>
      </c>
      <c r="AB74" s="229">
        <f t="shared" si="88"/>
        <v>279904.24999999983</v>
      </c>
      <c r="AC74" s="5">
        <f t="shared" si="89"/>
        <v>331134.49999999988</v>
      </c>
      <c r="AD74" s="5">
        <f t="shared" si="89"/>
        <v>360543.58333333331</v>
      </c>
      <c r="AE74" s="5">
        <f t="shared" si="89"/>
        <v>353441.74999999994</v>
      </c>
      <c r="AF74" s="5">
        <f t="shared" si="89"/>
        <v>356608.9166666668</v>
      </c>
      <c r="AG74" s="5">
        <f t="shared" si="89"/>
        <v>386092.33333333308</v>
      </c>
      <c r="AH74" s="5">
        <f t="shared" si="89"/>
        <v>419191.58333333331</v>
      </c>
      <c r="AI74" s="5">
        <f t="shared" si="89"/>
        <v>423005.75</v>
      </c>
      <c r="AJ74" s="5">
        <f t="shared" si="89"/>
        <v>392314.16666666663</v>
      </c>
      <c r="AK74" s="5">
        <f t="shared" si="89"/>
        <v>343840.0833333332</v>
      </c>
      <c r="AL74" s="5">
        <f t="shared" si="89"/>
        <v>368667.41666666669</v>
      </c>
      <c r="AM74" s="5">
        <f t="shared" si="90"/>
        <v>389077.33333333331</v>
      </c>
      <c r="AN74" s="5">
        <f t="shared" si="90"/>
        <v>365976</v>
      </c>
      <c r="AO74" s="5">
        <f t="shared" si="90"/>
        <v>305599.16666666669</v>
      </c>
      <c r="AP74" s="5">
        <f t="shared" si="90"/>
        <v>269749.83333333337</v>
      </c>
      <c r="AQ74" s="5">
        <f t="shared" si="90"/>
        <v>260481.1666666668</v>
      </c>
      <c r="AR74" s="5">
        <f t="shared" si="90"/>
        <v>179009.75</v>
      </c>
      <c r="AS74" s="5">
        <f t="shared" si="90"/>
        <v>180293.25</v>
      </c>
      <c r="AU74" s="5">
        <f t="shared" si="91"/>
        <v>18.63724921198537</v>
      </c>
      <c r="AV74" s="5">
        <f t="shared" si="92"/>
        <v>40.787520717727283</v>
      </c>
    </row>
    <row r="75" spans="1:57" x14ac:dyDescent="0.2">
      <c r="D75" s="110" t="s">
        <v>191</v>
      </c>
      <c r="E75" s="110" t="s">
        <v>450</v>
      </c>
      <c r="F75" s="34">
        <f t="shared" si="85"/>
        <v>643</v>
      </c>
      <c r="G75" s="5">
        <f t="shared" si="85"/>
        <v>3667579.8333333358</v>
      </c>
      <c r="H75" s="5">
        <f t="shared" si="85"/>
        <v>3665932.8333333302</v>
      </c>
      <c r="I75" s="4">
        <f t="shared" si="85"/>
        <v>7333512.6666666605</v>
      </c>
      <c r="J75" s="229">
        <f t="shared" si="86"/>
        <v>179980.08333333334</v>
      </c>
      <c r="K75" s="5">
        <f t="shared" ref="K75:AA75" si="95">L274</f>
        <v>213947.91666666712</v>
      </c>
      <c r="L75" s="5">
        <f t="shared" si="95"/>
        <v>230826.33333333331</v>
      </c>
      <c r="M75" s="5">
        <f t="shared" si="95"/>
        <v>220280.83333333331</v>
      </c>
      <c r="N75" s="5">
        <f t="shared" si="95"/>
        <v>199154.83333333372</v>
      </c>
      <c r="O75" s="5">
        <f t="shared" si="95"/>
        <v>232041.25000000023</v>
      </c>
      <c r="P75" s="5">
        <f t="shared" si="95"/>
        <v>260875.33333333331</v>
      </c>
      <c r="Q75" s="5">
        <f t="shared" si="95"/>
        <v>273962.24999999959</v>
      </c>
      <c r="R75" s="5">
        <f t="shared" si="95"/>
        <v>263572.00000000029</v>
      </c>
      <c r="S75" s="5">
        <f t="shared" si="95"/>
        <v>240524.3333333332</v>
      </c>
      <c r="T75" s="5">
        <f t="shared" si="95"/>
        <v>241480.99999999991</v>
      </c>
      <c r="U75" s="5">
        <f t="shared" si="95"/>
        <v>241624.50000000029</v>
      </c>
      <c r="V75" s="5">
        <f t="shared" si="95"/>
        <v>222620.16666666669</v>
      </c>
      <c r="W75" s="5">
        <f t="shared" si="95"/>
        <v>181197</v>
      </c>
      <c r="X75" s="5">
        <f t="shared" si="95"/>
        <v>151517.83333333331</v>
      </c>
      <c r="Y75" s="5">
        <f t="shared" si="95"/>
        <v>146999.6666666666</v>
      </c>
      <c r="Z75" s="5">
        <f t="shared" si="95"/>
        <v>90719.583333333401</v>
      </c>
      <c r="AA75" s="5">
        <f t="shared" si="95"/>
        <v>76254.916666666599</v>
      </c>
      <c r="AB75" s="229">
        <f t="shared" si="88"/>
        <v>171576.16666666669</v>
      </c>
      <c r="AC75" s="5">
        <f t="shared" si="89"/>
        <v>203269.1666666666</v>
      </c>
      <c r="AD75" s="5">
        <f t="shared" si="89"/>
        <v>219283.33333333331</v>
      </c>
      <c r="AE75" s="5">
        <f t="shared" si="89"/>
        <v>206799.33333333369</v>
      </c>
      <c r="AF75" s="5">
        <f t="shared" si="89"/>
        <v>188359.66666666657</v>
      </c>
      <c r="AG75" s="5">
        <f t="shared" si="89"/>
        <v>223304.00000000029</v>
      </c>
      <c r="AH75" s="5">
        <f t="shared" si="89"/>
        <v>256670.75</v>
      </c>
      <c r="AI75" s="5">
        <f t="shared" si="89"/>
        <v>267302.49999999959</v>
      </c>
      <c r="AJ75" s="5">
        <f t="shared" si="89"/>
        <v>253090.49999999971</v>
      </c>
      <c r="AK75" s="5">
        <f t="shared" si="89"/>
        <v>226813.83333333337</v>
      </c>
      <c r="AL75" s="5">
        <f t="shared" si="89"/>
        <v>232369.58333333328</v>
      </c>
      <c r="AM75" s="5">
        <f t="shared" si="90"/>
        <v>238749.91666666663</v>
      </c>
      <c r="AN75" s="5">
        <f t="shared" si="90"/>
        <v>224148.75</v>
      </c>
      <c r="AO75" s="5">
        <f t="shared" si="90"/>
        <v>188199.1666666668</v>
      </c>
      <c r="AP75" s="5">
        <f t="shared" si="90"/>
        <v>167907.0833333332</v>
      </c>
      <c r="AQ75" s="5">
        <f t="shared" si="90"/>
        <v>168192.6666666666</v>
      </c>
      <c r="AR75" s="5">
        <f t="shared" si="90"/>
        <v>111233.0833333333</v>
      </c>
      <c r="AS75" s="5">
        <f t="shared" si="90"/>
        <v>118663.3333333333</v>
      </c>
      <c r="AU75" s="5">
        <f t="shared" si="91"/>
        <v>19.102501038838245</v>
      </c>
      <c r="AV75" s="5">
        <f t="shared" si="92"/>
        <v>41.26469167481271</v>
      </c>
    </row>
    <row r="76" spans="1:57" x14ac:dyDescent="0.2">
      <c r="D76" s="110" t="s">
        <v>197</v>
      </c>
      <c r="E76" s="110" t="s">
        <v>198</v>
      </c>
      <c r="F76" s="34">
        <f t="shared" si="85"/>
        <v>1157</v>
      </c>
      <c r="G76" s="5">
        <f t="shared" si="85"/>
        <v>5640848.1666666567</v>
      </c>
      <c r="H76" s="5">
        <f t="shared" si="85"/>
        <v>5460689.7500000028</v>
      </c>
      <c r="I76" s="4">
        <f t="shared" si="85"/>
        <v>11101537.91666667</v>
      </c>
      <c r="J76" s="229">
        <f t="shared" si="86"/>
        <v>265743.66666666669</v>
      </c>
      <c r="K76" s="5">
        <f t="shared" ref="K76:AA76" si="96">L275</f>
        <v>297051.33333333314</v>
      </c>
      <c r="L76" s="5">
        <f t="shared" si="96"/>
        <v>313999.08333333314</v>
      </c>
      <c r="M76" s="5">
        <f t="shared" si="96"/>
        <v>311942.91666666686</v>
      </c>
      <c r="N76" s="5">
        <f t="shared" si="96"/>
        <v>359207.16666666698</v>
      </c>
      <c r="O76" s="5">
        <f t="shared" si="96"/>
        <v>517253.24999999959</v>
      </c>
      <c r="P76" s="5">
        <f t="shared" si="96"/>
        <v>562344.33333333326</v>
      </c>
      <c r="Q76" s="5">
        <f t="shared" si="96"/>
        <v>557277.6666666664</v>
      </c>
      <c r="R76" s="5">
        <f t="shared" si="96"/>
        <v>504241.49999999959</v>
      </c>
      <c r="S76" s="5">
        <f t="shared" si="96"/>
        <v>428145.08333333302</v>
      </c>
      <c r="T76" s="5">
        <f t="shared" si="96"/>
        <v>365763.00000000035</v>
      </c>
      <c r="U76" s="5">
        <f t="shared" si="96"/>
        <v>318820.16666666628</v>
      </c>
      <c r="V76" s="5">
        <f t="shared" si="96"/>
        <v>266558.1666666668</v>
      </c>
      <c r="W76" s="5">
        <f t="shared" si="96"/>
        <v>194547</v>
      </c>
      <c r="X76" s="5">
        <f t="shared" si="96"/>
        <v>138806.9166666668</v>
      </c>
      <c r="Y76" s="5">
        <f t="shared" si="96"/>
        <v>110725.6666666667</v>
      </c>
      <c r="Z76" s="5">
        <f t="shared" si="96"/>
        <v>67211.166666666599</v>
      </c>
      <c r="AA76" s="5">
        <f t="shared" si="96"/>
        <v>61210.083333333198</v>
      </c>
      <c r="AB76" s="229">
        <f t="shared" si="88"/>
        <v>253409.16666666674</v>
      </c>
      <c r="AC76" s="5">
        <f t="shared" si="89"/>
        <v>283992.41666666663</v>
      </c>
      <c r="AD76" s="5">
        <f t="shared" si="89"/>
        <v>299383.58333333291</v>
      </c>
      <c r="AE76" s="5">
        <f t="shared" si="89"/>
        <v>299246.50000000035</v>
      </c>
      <c r="AF76" s="5">
        <f t="shared" si="89"/>
        <v>388736.16666666669</v>
      </c>
      <c r="AG76" s="5">
        <f t="shared" si="89"/>
        <v>551638.16666666744</v>
      </c>
      <c r="AH76" s="5">
        <f t="shared" si="89"/>
        <v>542819.75000000105</v>
      </c>
      <c r="AI76" s="5">
        <f t="shared" si="89"/>
        <v>496658.50000000035</v>
      </c>
      <c r="AJ76" s="5">
        <f t="shared" si="89"/>
        <v>429127.00000000041</v>
      </c>
      <c r="AK76" s="5">
        <f t="shared" si="89"/>
        <v>361475.25</v>
      </c>
      <c r="AL76" s="5">
        <f t="shared" si="89"/>
        <v>318112.08333333384</v>
      </c>
      <c r="AM76" s="5">
        <f t="shared" si="90"/>
        <v>296956.41666666669</v>
      </c>
      <c r="AN76" s="5">
        <f t="shared" si="90"/>
        <v>258433.25000000012</v>
      </c>
      <c r="AO76" s="5">
        <f t="shared" si="90"/>
        <v>200320.91666666669</v>
      </c>
      <c r="AP76" s="5">
        <f t="shared" si="90"/>
        <v>157489.5833333332</v>
      </c>
      <c r="AQ76" s="5">
        <f t="shared" si="90"/>
        <v>134190.58333333331</v>
      </c>
      <c r="AR76" s="5">
        <f t="shared" si="90"/>
        <v>89777.083333333401</v>
      </c>
      <c r="AS76" s="5">
        <f t="shared" si="90"/>
        <v>98923.333333333401</v>
      </c>
      <c r="AU76" s="5">
        <f t="shared" si="91"/>
        <v>11.288547071049576</v>
      </c>
      <c r="AV76" s="5">
        <f t="shared" si="92"/>
        <v>37.428030335586762</v>
      </c>
    </row>
    <row r="77" spans="1:57" x14ac:dyDescent="0.2">
      <c r="D77" s="110" t="s">
        <v>205</v>
      </c>
      <c r="E77" s="110" t="s">
        <v>206</v>
      </c>
      <c r="F77" s="34">
        <f t="shared" si="85"/>
        <v>792</v>
      </c>
      <c r="G77" s="5">
        <f t="shared" si="85"/>
        <v>4910724.8333333302</v>
      </c>
      <c r="H77" s="5">
        <f t="shared" si="85"/>
        <v>4962317.1666666698</v>
      </c>
      <c r="I77" s="4">
        <f t="shared" si="85"/>
        <v>9873042</v>
      </c>
      <c r="J77" s="229">
        <f t="shared" si="86"/>
        <v>232041.66666666663</v>
      </c>
      <c r="K77" s="5">
        <f t="shared" ref="K77:AA77" si="97">L276</f>
        <v>278029.83333333331</v>
      </c>
      <c r="L77" s="5">
        <f t="shared" si="97"/>
        <v>308353.33333333331</v>
      </c>
      <c r="M77" s="5">
        <f t="shared" si="97"/>
        <v>302891.9166666668</v>
      </c>
      <c r="N77" s="5">
        <f t="shared" si="97"/>
        <v>275361.16666666657</v>
      </c>
      <c r="O77" s="5">
        <f t="shared" si="97"/>
        <v>305879.58333333331</v>
      </c>
      <c r="P77" s="5">
        <f t="shared" si="97"/>
        <v>334043.9166666664</v>
      </c>
      <c r="Q77" s="5">
        <f t="shared" si="97"/>
        <v>354673.08333333302</v>
      </c>
      <c r="R77" s="5">
        <f t="shared" si="97"/>
        <v>346492.08333333326</v>
      </c>
      <c r="S77" s="5">
        <f t="shared" si="97"/>
        <v>321735.16666666669</v>
      </c>
      <c r="T77" s="5">
        <f t="shared" si="97"/>
        <v>327578.00000000035</v>
      </c>
      <c r="U77" s="5">
        <f t="shared" si="97"/>
        <v>330426.41666666628</v>
      </c>
      <c r="V77" s="5">
        <f t="shared" si="97"/>
        <v>308091.75</v>
      </c>
      <c r="W77" s="5">
        <f t="shared" si="97"/>
        <v>247973.83333333331</v>
      </c>
      <c r="X77" s="5">
        <f t="shared" si="97"/>
        <v>206022.0833333334</v>
      </c>
      <c r="Y77" s="5">
        <f t="shared" si="97"/>
        <v>199643.00000000009</v>
      </c>
      <c r="Z77" s="5">
        <f t="shared" si="97"/>
        <v>125286.25</v>
      </c>
      <c r="AA77" s="5">
        <f t="shared" si="97"/>
        <v>106201.75</v>
      </c>
      <c r="AB77" s="229">
        <f t="shared" si="88"/>
        <v>221240.33333333326</v>
      </c>
      <c r="AC77" s="5">
        <f t="shared" si="89"/>
        <v>264132.91666666669</v>
      </c>
      <c r="AD77" s="5">
        <f t="shared" si="89"/>
        <v>292129.08333333331</v>
      </c>
      <c r="AE77" s="5">
        <f t="shared" si="89"/>
        <v>287210.5833333332</v>
      </c>
      <c r="AF77" s="5">
        <f t="shared" si="89"/>
        <v>271795.5</v>
      </c>
      <c r="AG77" s="5">
        <f t="shared" si="89"/>
        <v>296696.75000000012</v>
      </c>
      <c r="AH77" s="5">
        <f t="shared" si="89"/>
        <v>332505.08333333331</v>
      </c>
      <c r="AI77" s="5">
        <f t="shared" si="89"/>
        <v>351273.16666666709</v>
      </c>
      <c r="AJ77" s="5">
        <f t="shared" si="89"/>
        <v>338987.99999999988</v>
      </c>
      <c r="AK77" s="5">
        <f t="shared" si="89"/>
        <v>310454.66666666651</v>
      </c>
      <c r="AL77" s="5">
        <f t="shared" si="89"/>
        <v>319065.66666666674</v>
      </c>
      <c r="AM77" s="5">
        <f t="shared" si="90"/>
        <v>327207.00000000012</v>
      </c>
      <c r="AN77" s="5">
        <f t="shared" si="90"/>
        <v>307896.91666666704</v>
      </c>
      <c r="AO77" s="5">
        <f t="shared" si="90"/>
        <v>257205.16666666669</v>
      </c>
      <c r="AP77" s="5">
        <f t="shared" si="90"/>
        <v>227523</v>
      </c>
      <c r="AQ77" s="5">
        <f t="shared" si="90"/>
        <v>231533</v>
      </c>
      <c r="AR77" s="5">
        <f t="shared" si="90"/>
        <v>156082.41666666669</v>
      </c>
      <c r="AS77" s="5">
        <f t="shared" si="90"/>
        <v>169377.91666666669</v>
      </c>
      <c r="AU77" s="5">
        <f t="shared" si="91"/>
        <v>19.516258683662716</v>
      </c>
      <c r="AV77" s="5">
        <f t="shared" si="92"/>
        <v>41.60938773986782</v>
      </c>
    </row>
    <row r="78" spans="1:57" x14ac:dyDescent="0.2">
      <c r="D78" s="110" t="s">
        <v>213</v>
      </c>
      <c r="E78" s="110" t="s">
        <v>214</v>
      </c>
      <c r="F78" s="34">
        <f t="shared" si="85"/>
        <v>534</v>
      </c>
      <c r="G78" s="5">
        <f t="shared" si="85"/>
        <v>3041268.2499999991</v>
      </c>
      <c r="H78" s="5">
        <f t="shared" si="85"/>
        <v>3103733.333333333</v>
      </c>
      <c r="I78" s="4">
        <f t="shared" si="85"/>
        <v>6145001.5833333367</v>
      </c>
      <c r="J78" s="229">
        <f t="shared" si="86"/>
        <v>129910.41666666663</v>
      </c>
      <c r="K78" s="5">
        <f t="shared" ref="K78:AA78" si="98">L277</f>
        <v>159349.58333333331</v>
      </c>
      <c r="L78" s="5">
        <f t="shared" si="98"/>
        <v>178753.3333333334</v>
      </c>
      <c r="M78" s="5">
        <f t="shared" si="98"/>
        <v>177613.5833333334</v>
      </c>
      <c r="N78" s="5">
        <f t="shared" si="98"/>
        <v>173618.66666666669</v>
      </c>
      <c r="O78" s="5">
        <f t="shared" si="98"/>
        <v>187987.41666666657</v>
      </c>
      <c r="P78" s="5">
        <f t="shared" si="98"/>
        <v>204186.83333333343</v>
      </c>
      <c r="Q78" s="5">
        <f t="shared" si="98"/>
        <v>207214.74999999988</v>
      </c>
      <c r="R78" s="5">
        <f t="shared" si="98"/>
        <v>197622.58333333337</v>
      </c>
      <c r="S78" s="5">
        <f t="shared" si="98"/>
        <v>179182.75</v>
      </c>
      <c r="T78" s="5">
        <f t="shared" si="98"/>
        <v>194113</v>
      </c>
      <c r="U78" s="5">
        <f t="shared" si="98"/>
        <v>209566.08333333331</v>
      </c>
      <c r="V78" s="5">
        <f t="shared" si="98"/>
        <v>204762.24999999988</v>
      </c>
      <c r="W78" s="5">
        <f t="shared" si="98"/>
        <v>172915.0833333334</v>
      </c>
      <c r="X78" s="5">
        <f t="shared" si="98"/>
        <v>150360.9166666668</v>
      </c>
      <c r="Y78" s="5">
        <f t="shared" si="98"/>
        <v>146760.41666666669</v>
      </c>
      <c r="Z78" s="5">
        <f t="shared" si="98"/>
        <v>92436.916666666599</v>
      </c>
      <c r="AA78" s="5">
        <f t="shared" si="98"/>
        <v>74913.666666666628</v>
      </c>
      <c r="AB78" s="229">
        <f t="shared" si="88"/>
        <v>123477.41666666661</v>
      </c>
      <c r="AC78" s="5">
        <f t="shared" si="89"/>
        <v>151037.1666666668</v>
      </c>
      <c r="AD78" s="5">
        <f t="shared" si="89"/>
        <v>170127.83333333337</v>
      </c>
      <c r="AE78" s="5">
        <f t="shared" si="89"/>
        <v>172439.25</v>
      </c>
      <c r="AF78" s="5">
        <f t="shared" si="89"/>
        <v>174359.58333333337</v>
      </c>
      <c r="AG78" s="5">
        <f t="shared" si="89"/>
        <v>181641.41666666657</v>
      </c>
      <c r="AH78" s="5">
        <f t="shared" si="89"/>
        <v>201045.58333333337</v>
      </c>
      <c r="AI78" s="5">
        <f t="shared" si="89"/>
        <v>205386.75000000012</v>
      </c>
      <c r="AJ78" s="5">
        <f t="shared" si="89"/>
        <v>193887.33333333337</v>
      </c>
      <c r="AK78" s="5">
        <f t="shared" si="89"/>
        <v>175790.5</v>
      </c>
      <c r="AL78" s="5">
        <f t="shared" si="89"/>
        <v>194559.74999999988</v>
      </c>
      <c r="AM78" s="5">
        <f t="shared" si="90"/>
        <v>212593.33333333331</v>
      </c>
      <c r="AN78" s="5">
        <f t="shared" si="90"/>
        <v>209149.91666666657</v>
      </c>
      <c r="AO78" s="5">
        <f t="shared" si="90"/>
        <v>180646</v>
      </c>
      <c r="AP78" s="5">
        <f t="shared" si="90"/>
        <v>164970.75</v>
      </c>
      <c r="AQ78" s="5">
        <f t="shared" si="90"/>
        <v>165088.41666666669</v>
      </c>
      <c r="AR78" s="5">
        <f t="shared" si="90"/>
        <v>111509.25</v>
      </c>
      <c r="AS78" s="5">
        <f t="shared" si="90"/>
        <v>116023.0833333333</v>
      </c>
      <c r="AU78" s="5">
        <f t="shared" si="91"/>
        <v>22.386072344244976</v>
      </c>
      <c r="AV78" s="5">
        <f t="shared" si="92"/>
        <v>43.204195038246439</v>
      </c>
    </row>
    <row r="79" spans="1:57" s="4" customFormat="1" x14ac:dyDescent="0.2">
      <c r="D79" s="117" t="s">
        <v>456</v>
      </c>
      <c r="E79" s="117" t="s">
        <v>457</v>
      </c>
      <c r="F79" s="109">
        <f t="shared" si="85"/>
        <v>6281</v>
      </c>
      <c r="G79" s="113">
        <f t="shared" si="85"/>
        <v>31955501.166666649</v>
      </c>
      <c r="H79" s="113">
        <f t="shared" si="85"/>
        <v>31730558.08333334</v>
      </c>
      <c r="I79" s="109">
        <f t="shared" si="85"/>
        <v>63686059.250000007</v>
      </c>
      <c r="J79" s="113">
        <f t="shared" si="86"/>
        <v>1513469.9166666665</v>
      </c>
      <c r="K79" s="113">
        <f t="shared" ref="K79:AA79" si="99">L278</f>
        <v>1785314.583333333</v>
      </c>
      <c r="L79" s="113">
        <f t="shared" si="99"/>
        <v>1939480.5833333333</v>
      </c>
      <c r="M79" s="113">
        <f t="shared" si="99"/>
        <v>1909448.7500000002</v>
      </c>
      <c r="N79" s="113">
        <f t="shared" si="99"/>
        <v>1906834.5833333335</v>
      </c>
      <c r="O79" s="113">
        <f t="shared" si="99"/>
        <v>2253775.2499999995</v>
      </c>
      <c r="P79" s="113">
        <f t="shared" si="99"/>
        <v>2444730.083333333</v>
      </c>
      <c r="Q79" s="113">
        <f t="shared" si="99"/>
        <v>2477648.9166666651</v>
      </c>
      <c r="R79" s="113">
        <f t="shared" si="99"/>
        <v>2324370</v>
      </c>
      <c r="S79" s="113">
        <f t="shared" si="99"/>
        <v>2060409.4166666663</v>
      </c>
      <c r="T79" s="113">
        <f t="shared" si="99"/>
        <v>2066839.7500000014</v>
      </c>
      <c r="U79" s="113">
        <f t="shared" si="99"/>
        <v>2070464.9999999998</v>
      </c>
      <c r="V79" s="113">
        <f t="shared" si="99"/>
        <v>1913676.916666667</v>
      </c>
      <c r="W79" s="113">
        <f t="shared" si="99"/>
        <v>1540976.666666667</v>
      </c>
      <c r="X79" s="113">
        <f t="shared" si="99"/>
        <v>1268138.0833333337</v>
      </c>
      <c r="Y79" s="113">
        <f t="shared" si="99"/>
        <v>1169650.25</v>
      </c>
      <c r="Z79" s="113">
        <f t="shared" si="99"/>
        <v>720604.83333333326</v>
      </c>
      <c r="AA79" s="113">
        <f t="shared" si="99"/>
        <v>589667.58333333302</v>
      </c>
      <c r="AB79" s="113">
        <f t="shared" si="88"/>
        <v>1441538.4999999995</v>
      </c>
      <c r="AC79" s="113">
        <f t="shared" si="89"/>
        <v>1698072.4166666665</v>
      </c>
      <c r="AD79" s="113">
        <f t="shared" si="89"/>
        <v>1845202.4166666656</v>
      </c>
      <c r="AE79" s="113">
        <f t="shared" si="89"/>
        <v>1821396.3333333337</v>
      </c>
      <c r="AF79" s="113">
        <f t="shared" si="89"/>
        <v>1912005.6666666665</v>
      </c>
      <c r="AG79" s="113">
        <f t="shared" si="89"/>
        <v>2210090.8333333344</v>
      </c>
      <c r="AH79" s="113">
        <f t="shared" si="89"/>
        <v>2358752.5833333349</v>
      </c>
      <c r="AI79" s="113">
        <f t="shared" si="89"/>
        <v>2350942.5833333344</v>
      </c>
      <c r="AJ79" s="113">
        <f t="shared" si="89"/>
        <v>2166898.166666667</v>
      </c>
      <c r="AK79" s="113">
        <f t="shared" si="89"/>
        <v>1903015.4999999995</v>
      </c>
      <c r="AL79" s="113">
        <f t="shared" si="89"/>
        <v>1957079.0833333335</v>
      </c>
      <c r="AM79" s="113">
        <f t="shared" si="90"/>
        <v>2023525.2500000002</v>
      </c>
      <c r="AN79" s="113">
        <f t="shared" si="90"/>
        <v>1907299.7500000005</v>
      </c>
      <c r="AO79" s="113">
        <f t="shared" si="90"/>
        <v>1591144.9166666667</v>
      </c>
      <c r="AP79" s="113">
        <f t="shared" si="90"/>
        <v>1381006.4166666663</v>
      </c>
      <c r="AQ79" s="113">
        <f t="shared" si="90"/>
        <v>1335089.166666667</v>
      </c>
      <c r="AR79" s="113">
        <f t="shared" si="90"/>
        <v>892680.58333333326</v>
      </c>
      <c r="AS79" s="113">
        <f t="shared" si="90"/>
        <v>934817.91666666651</v>
      </c>
      <c r="AU79" s="403">
        <f t="shared" si="91"/>
        <v>17.937640593874029</v>
      </c>
      <c r="AV79" s="403">
        <f t="shared" si="92"/>
        <v>40.649926501248657</v>
      </c>
      <c r="AW79" s="97"/>
      <c r="AX79" s="97"/>
      <c r="AY79" s="97"/>
      <c r="AZ79" s="97"/>
      <c r="BA79" s="97"/>
      <c r="BB79" s="97"/>
    </row>
    <row r="80" spans="1:57" x14ac:dyDescent="0.2">
      <c r="AD80" s="5"/>
      <c r="AE80" s="5"/>
    </row>
    <row r="81" spans="1:54" s="236" customFormat="1" ht="31.5" customHeight="1" x14ac:dyDescent="0.25">
      <c r="D81" s="227" t="s">
        <v>458</v>
      </c>
      <c r="E81" s="226"/>
      <c r="F81" s="242"/>
      <c r="G81" s="241"/>
      <c r="H81" s="240"/>
      <c r="I81" s="239"/>
      <c r="J81" s="238"/>
      <c r="AB81" s="237"/>
      <c r="AU81" s="222"/>
      <c r="AV81" s="222"/>
      <c r="AW81" s="222"/>
      <c r="AX81" s="222"/>
      <c r="AY81" s="222"/>
      <c r="AZ81" s="222"/>
      <c r="BA81" s="222"/>
      <c r="BB81" s="222"/>
    </row>
    <row r="82" spans="1:54" s="114" customFormat="1" x14ac:dyDescent="0.2">
      <c r="A82" s="114" t="s">
        <v>407</v>
      </c>
      <c r="B82" s="114" t="s">
        <v>408</v>
      </c>
      <c r="C82" s="114" t="s">
        <v>409</v>
      </c>
      <c r="D82" s="4" t="s">
        <v>217</v>
      </c>
      <c r="E82" s="4" t="s">
        <v>114</v>
      </c>
      <c r="F82" s="34" t="s">
        <v>410</v>
      </c>
      <c r="G82" s="42" t="s">
        <v>89</v>
      </c>
      <c r="H82" s="42" t="s">
        <v>88</v>
      </c>
      <c r="I82" s="42" t="s">
        <v>411</v>
      </c>
      <c r="J82" s="235" t="s">
        <v>412</v>
      </c>
      <c r="K82" s="42" t="s">
        <v>413</v>
      </c>
      <c r="L82" s="42" t="s">
        <v>414</v>
      </c>
      <c r="M82" s="42" t="s">
        <v>415</v>
      </c>
      <c r="N82" s="42" t="s">
        <v>416</v>
      </c>
      <c r="O82" s="42" t="s">
        <v>417</v>
      </c>
      <c r="P82" s="42" t="s">
        <v>418</v>
      </c>
      <c r="Q82" s="42" t="s">
        <v>419</v>
      </c>
      <c r="R82" s="42" t="s">
        <v>420</v>
      </c>
      <c r="S82" s="42" t="s">
        <v>421</v>
      </c>
      <c r="T82" s="42" t="s">
        <v>422</v>
      </c>
      <c r="U82" s="42" t="s">
        <v>423</v>
      </c>
      <c r="V82" s="42" t="s">
        <v>424</v>
      </c>
      <c r="W82" s="42" t="s">
        <v>425</v>
      </c>
      <c r="X82" s="42" t="s">
        <v>426</v>
      </c>
      <c r="Y82" s="42" t="s">
        <v>427</v>
      </c>
      <c r="Z82" s="42" t="s">
        <v>428</v>
      </c>
      <c r="AA82" s="42" t="s">
        <v>429</v>
      </c>
      <c r="AB82" s="42" t="s">
        <v>430</v>
      </c>
      <c r="AC82" s="42" t="s">
        <v>431</v>
      </c>
      <c r="AD82" s="42" t="s">
        <v>432</v>
      </c>
      <c r="AE82" s="42" t="s">
        <v>433</v>
      </c>
      <c r="AF82" s="42" t="s">
        <v>434</v>
      </c>
      <c r="AG82" s="42" t="s">
        <v>435</v>
      </c>
      <c r="AH82" s="42" t="s">
        <v>436</v>
      </c>
      <c r="AI82" s="42" t="s">
        <v>437</v>
      </c>
      <c r="AJ82" s="42" t="s">
        <v>438</v>
      </c>
      <c r="AK82" s="42" t="s">
        <v>439</v>
      </c>
      <c r="AL82" s="42" t="s">
        <v>440</v>
      </c>
      <c r="AM82" s="42" t="s">
        <v>441</v>
      </c>
      <c r="AN82" s="42" t="s">
        <v>442</v>
      </c>
      <c r="AO82" s="42" t="s">
        <v>443</v>
      </c>
      <c r="AP82" s="42" t="s">
        <v>444</v>
      </c>
      <c r="AQ82" s="42" t="s">
        <v>445</v>
      </c>
      <c r="AR82" s="42" t="s">
        <v>446</v>
      </c>
      <c r="AS82" s="42" t="s">
        <v>447</v>
      </c>
      <c r="AU82" s="97"/>
      <c r="AV82" s="97"/>
      <c r="AW82" s="97"/>
      <c r="AX82" s="97"/>
      <c r="AY82" s="97"/>
      <c r="AZ82" s="97"/>
      <c r="BA82" s="97"/>
      <c r="BB82" s="97"/>
    </row>
    <row r="83" spans="1:54" s="114" customFormat="1" x14ac:dyDescent="0.2">
      <c r="A83" s="114">
        <v>1</v>
      </c>
      <c r="B83" s="114" t="s">
        <v>121</v>
      </c>
      <c r="C83" s="114" t="s">
        <v>122</v>
      </c>
      <c r="D83" s="5" t="s">
        <v>119</v>
      </c>
      <c r="E83" s="5" t="s">
        <v>120</v>
      </c>
      <c r="F83" s="34">
        <f t="shared" ref="F83:I102" si="100">F282</f>
        <v>166</v>
      </c>
      <c r="G83" s="5">
        <f t="shared" si="100"/>
        <v>896639.91666666663</v>
      </c>
      <c r="H83" s="5">
        <f t="shared" si="100"/>
        <v>907836.24999999965</v>
      </c>
      <c r="I83" s="4">
        <f t="shared" si="100"/>
        <v>1804476.1666666658</v>
      </c>
      <c r="J83" s="229">
        <f t="shared" ref="J83:J118" si="101">J282+K282</f>
        <v>39585.499999999985</v>
      </c>
      <c r="K83" s="5">
        <f t="shared" ref="K83:AA83" si="102">L282</f>
        <v>47848.750000000022</v>
      </c>
      <c r="L83" s="5">
        <f t="shared" si="102"/>
        <v>52232.416666666679</v>
      </c>
      <c r="M83" s="5">
        <f t="shared" si="102"/>
        <v>51321.250000000022</v>
      </c>
      <c r="N83" s="5">
        <f t="shared" si="102"/>
        <v>48065.249999999971</v>
      </c>
      <c r="O83" s="5">
        <f t="shared" si="102"/>
        <v>53264.250000000007</v>
      </c>
      <c r="P83" s="5">
        <f t="shared" si="102"/>
        <v>59608.583333333314</v>
      </c>
      <c r="Q83" s="5">
        <f t="shared" si="102"/>
        <v>59729.249999999993</v>
      </c>
      <c r="R83" s="5">
        <f t="shared" si="102"/>
        <v>56591.416666666664</v>
      </c>
      <c r="S83" s="5">
        <f t="shared" si="102"/>
        <v>51762.916666666664</v>
      </c>
      <c r="T83" s="5">
        <f t="shared" si="102"/>
        <v>59997.083333333307</v>
      </c>
      <c r="U83" s="5">
        <f t="shared" si="102"/>
        <v>65010.499999999985</v>
      </c>
      <c r="V83" s="5">
        <f t="shared" si="102"/>
        <v>63318.666666666693</v>
      </c>
      <c r="W83" s="5">
        <f t="shared" si="102"/>
        <v>53290.416666666672</v>
      </c>
      <c r="X83" s="5">
        <f t="shared" si="102"/>
        <v>46446.666666666679</v>
      </c>
      <c r="Y83" s="5">
        <f t="shared" si="102"/>
        <v>43364.666666666672</v>
      </c>
      <c r="Z83" s="5">
        <f t="shared" si="102"/>
        <v>24676.583333333343</v>
      </c>
      <c r="AA83" s="5">
        <f t="shared" si="102"/>
        <v>20525.75</v>
      </c>
      <c r="AB83" s="229">
        <f t="shared" ref="AB83:AB118" si="103">AC282+AD282</f>
        <v>37677.666666666664</v>
      </c>
      <c r="AC83" s="5">
        <f t="shared" ref="AC83:AC118" si="104">AE282</f>
        <v>45167.916666666672</v>
      </c>
      <c r="AD83" s="5">
        <f t="shared" ref="AD83:AD118" si="105">AF282</f>
        <v>49805.250000000007</v>
      </c>
      <c r="AE83" s="5">
        <f t="shared" ref="AE83:AE118" si="106">AG282</f>
        <v>50185.333333333307</v>
      </c>
      <c r="AF83" s="5">
        <f t="shared" ref="AF83:AF118" si="107">AH282</f>
        <v>48430.33333333335</v>
      </c>
      <c r="AG83" s="5">
        <f t="shared" ref="AG83:AG118" si="108">AI282</f>
        <v>52171.999999999985</v>
      </c>
      <c r="AH83" s="5">
        <f t="shared" ref="AH83:AH118" si="109">AJ282</f>
        <v>58394.500000000036</v>
      </c>
      <c r="AI83" s="5">
        <f t="shared" ref="AI83:AI118" si="110">AK282</f>
        <v>58473.083333333328</v>
      </c>
      <c r="AJ83" s="5">
        <f t="shared" ref="AJ83:AJ118" si="111">AL282</f>
        <v>54158.999999999971</v>
      </c>
      <c r="AK83" s="5">
        <f t="shared" ref="AK83:AK118" si="112">AM282</f>
        <v>49706.583333333343</v>
      </c>
      <c r="AL83" s="5">
        <f t="shared" ref="AL83:AL118" si="113">AN282</f>
        <v>59682.916666666657</v>
      </c>
      <c r="AM83" s="5">
        <f t="shared" ref="AM83:AM118" si="114">AO282</f>
        <v>65429.5</v>
      </c>
      <c r="AN83" s="5">
        <f t="shared" ref="AN83:AN118" si="115">AP282</f>
        <v>63687.916666666664</v>
      </c>
      <c r="AO83" s="5">
        <f t="shared" ref="AO83:AO118" si="116">AQ282</f>
        <v>54663.250000000007</v>
      </c>
      <c r="AP83" s="5">
        <f t="shared" ref="AP83:AP118" si="117">AR282</f>
        <v>49398.416666666657</v>
      </c>
      <c r="AQ83" s="5">
        <f t="shared" ref="AQ83:AQ118" si="118">AS282</f>
        <v>48001.749999999993</v>
      </c>
      <c r="AR83" s="5">
        <f t="shared" ref="AR83:AR118" si="119">AT282</f>
        <v>30458.166666666675</v>
      </c>
      <c r="AS83" s="5">
        <f t="shared" ref="AS83:AS118" si="120">AU282</f>
        <v>32342.666666666661</v>
      </c>
      <c r="AU83" s="97"/>
      <c r="AV83" s="97"/>
      <c r="AW83" s="97"/>
      <c r="AX83" s="97"/>
      <c r="AY83" s="97"/>
      <c r="AZ83" s="97"/>
      <c r="BA83" s="97"/>
      <c r="BB83" s="97"/>
    </row>
    <row r="84" spans="1:54" s="114" customFormat="1" x14ac:dyDescent="0.2">
      <c r="A84" s="114">
        <v>2</v>
      </c>
      <c r="B84" s="114" t="s">
        <v>121</v>
      </c>
      <c r="C84" s="114" t="s">
        <v>122</v>
      </c>
      <c r="D84" s="5" t="s">
        <v>129</v>
      </c>
      <c r="E84" s="5" t="s">
        <v>130</v>
      </c>
      <c r="F84" s="34">
        <f t="shared" si="100"/>
        <v>347</v>
      </c>
      <c r="G84" s="5">
        <f t="shared" si="100"/>
        <v>1608009.9166666667</v>
      </c>
      <c r="H84" s="5">
        <f t="shared" si="100"/>
        <v>1604448.4999999993</v>
      </c>
      <c r="I84" s="4">
        <f t="shared" si="100"/>
        <v>3212458.4166666688</v>
      </c>
      <c r="J84" s="229">
        <f t="shared" si="101"/>
        <v>73163.833333333314</v>
      </c>
      <c r="K84" s="5">
        <f t="shared" ref="K84:AA84" si="121">L283</f>
        <v>86951.083333333256</v>
      </c>
      <c r="L84" s="5">
        <f t="shared" si="121"/>
        <v>94194.999999999927</v>
      </c>
      <c r="M84" s="5">
        <f t="shared" si="121"/>
        <v>92337.416666666715</v>
      </c>
      <c r="N84" s="5">
        <f t="shared" si="121"/>
        <v>96273.25</v>
      </c>
      <c r="O84" s="5">
        <f t="shared" si="121"/>
        <v>109123.33333333334</v>
      </c>
      <c r="P84" s="5">
        <f t="shared" si="121"/>
        <v>116313.83333333327</v>
      </c>
      <c r="Q84" s="5">
        <f t="shared" si="121"/>
        <v>113897.83333333333</v>
      </c>
      <c r="R84" s="5">
        <f t="shared" si="121"/>
        <v>104932.83333333327</v>
      </c>
      <c r="S84" s="5">
        <f t="shared" si="121"/>
        <v>91391.166666666642</v>
      </c>
      <c r="T84" s="5">
        <f t="shared" si="121"/>
        <v>103485.50000000006</v>
      </c>
      <c r="U84" s="5">
        <f t="shared" si="121"/>
        <v>111029.5</v>
      </c>
      <c r="V84" s="5">
        <f t="shared" si="121"/>
        <v>107285.91666666669</v>
      </c>
      <c r="W84" s="5">
        <f t="shared" si="121"/>
        <v>92196.999999999942</v>
      </c>
      <c r="X84" s="5">
        <f t="shared" si="121"/>
        <v>77688.083333333328</v>
      </c>
      <c r="Y84" s="5">
        <f t="shared" si="121"/>
        <v>68494.833333333314</v>
      </c>
      <c r="Z84" s="5">
        <f t="shared" si="121"/>
        <v>38073.416666666679</v>
      </c>
      <c r="AA84" s="5">
        <f t="shared" si="121"/>
        <v>31176.083333333314</v>
      </c>
      <c r="AB84" s="229">
        <f t="shared" si="103"/>
        <v>69533.250000000015</v>
      </c>
      <c r="AC84" s="5">
        <f t="shared" si="104"/>
        <v>82201.000000000015</v>
      </c>
      <c r="AD84" s="5">
        <f t="shared" si="105"/>
        <v>89314.333333333387</v>
      </c>
      <c r="AE84" s="5">
        <f t="shared" si="106"/>
        <v>89210.666666666701</v>
      </c>
      <c r="AF84" s="5">
        <f t="shared" si="107"/>
        <v>95808.583333333299</v>
      </c>
      <c r="AG84" s="5">
        <f t="shared" si="108"/>
        <v>100877.58333333336</v>
      </c>
      <c r="AH84" s="5">
        <f t="shared" si="109"/>
        <v>107850.3333333333</v>
      </c>
      <c r="AI84" s="5">
        <f t="shared" si="110"/>
        <v>107254.25000000001</v>
      </c>
      <c r="AJ84" s="5">
        <f t="shared" si="111"/>
        <v>100186.9166666667</v>
      </c>
      <c r="AK84" s="5">
        <f t="shared" si="112"/>
        <v>87451.166666666613</v>
      </c>
      <c r="AL84" s="5">
        <f t="shared" si="113"/>
        <v>101740.25000000009</v>
      </c>
      <c r="AM84" s="5">
        <f t="shared" si="114"/>
        <v>111036</v>
      </c>
      <c r="AN84" s="5">
        <f t="shared" si="115"/>
        <v>109106.83333333327</v>
      </c>
      <c r="AO84" s="5">
        <f t="shared" si="116"/>
        <v>95363</v>
      </c>
      <c r="AP84" s="5">
        <f t="shared" si="117"/>
        <v>82980.916666666686</v>
      </c>
      <c r="AQ84" s="5">
        <f t="shared" si="118"/>
        <v>75944.083333333343</v>
      </c>
      <c r="AR84" s="5">
        <f t="shared" si="119"/>
        <v>47572.833333333328</v>
      </c>
      <c r="AS84" s="5">
        <f t="shared" si="120"/>
        <v>51016.500000000007</v>
      </c>
      <c r="AU84" s="97"/>
      <c r="AV84" s="97"/>
      <c r="AW84" s="97"/>
      <c r="AX84" s="97"/>
      <c r="AY84" s="97"/>
      <c r="AZ84" s="97"/>
      <c r="BA84" s="97"/>
      <c r="BB84" s="97"/>
    </row>
    <row r="85" spans="1:54" s="114" customFormat="1" x14ac:dyDescent="0.2">
      <c r="A85" s="114">
        <v>3</v>
      </c>
      <c r="B85" s="114" t="s">
        <v>121</v>
      </c>
      <c r="C85" s="114" t="s">
        <v>122</v>
      </c>
      <c r="D85" s="5" t="s">
        <v>134</v>
      </c>
      <c r="E85" s="5" t="s">
        <v>135</v>
      </c>
      <c r="F85" s="34">
        <f t="shared" si="100"/>
        <v>171</v>
      </c>
      <c r="G85" s="5">
        <f t="shared" si="100"/>
        <v>767494.66666666605</v>
      </c>
      <c r="H85" s="5">
        <f t="shared" si="100"/>
        <v>751287.16666666593</v>
      </c>
      <c r="I85" s="4">
        <f t="shared" si="100"/>
        <v>1518781.8333333337</v>
      </c>
      <c r="J85" s="229">
        <f t="shared" si="101"/>
        <v>38093.333333333321</v>
      </c>
      <c r="K85" s="5">
        <f t="shared" ref="K85:AA85" si="122">L284</f>
        <v>43764.583333333321</v>
      </c>
      <c r="L85" s="5">
        <f t="shared" si="122"/>
        <v>46244.5</v>
      </c>
      <c r="M85" s="5">
        <f t="shared" si="122"/>
        <v>46059.666666666679</v>
      </c>
      <c r="N85" s="5">
        <f t="shared" si="122"/>
        <v>51548.583333333328</v>
      </c>
      <c r="O85" s="5">
        <f t="shared" si="122"/>
        <v>59508.916666666657</v>
      </c>
      <c r="P85" s="5">
        <f t="shared" si="122"/>
        <v>59728.666666666672</v>
      </c>
      <c r="Q85" s="5">
        <f t="shared" si="122"/>
        <v>56380.999999999985</v>
      </c>
      <c r="R85" s="5">
        <f t="shared" si="122"/>
        <v>51189.416666666664</v>
      </c>
      <c r="S85" s="5">
        <f t="shared" si="122"/>
        <v>43867.999999999985</v>
      </c>
      <c r="T85" s="5">
        <f t="shared" si="122"/>
        <v>48944.583333333379</v>
      </c>
      <c r="U85" s="5">
        <f t="shared" si="122"/>
        <v>50726.91666666665</v>
      </c>
      <c r="V85" s="5">
        <f t="shared" si="122"/>
        <v>45607.916666666679</v>
      </c>
      <c r="W85" s="5">
        <f t="shared" si="122"/>
        <v>36837.916666666657</v>
      </c>
      <c r="X85" s="5">
        <f t="shared" si="122"/>
        <v>31090.333333333318</v>
      </c>
      <c r="Y85" s="5">
        <f t="shared" si="122"/>
        <v>28030.416666666657</v>
      </c>
      <c r="Z85" s="5">
        <f t="shared" si="122"/>
        <v>16699.999999999989</v>
      </c>
      <c r="AA85" s="5">
        <f t="shared" si="122"/>
        <v>13169.916666666666</v>
      </c>
      <c r="AB85" s="229">
        <f t="shared" si="103"/>
        <v>36005.000000000007</v>
      </c>
      <c r="AC85" s="5">
        <f t="shared" si="104"/>
        <v>41682.666666666664</v>
      </c>
      <c r="AD85" s="5">
        <f t="shared" si="105"/>
        <v>44259.916666666642</v>
      </c>
      <c r="AE85" s="5">
        <f t="shared" si="106"/>
        <v>44048.333333333328</v>
      </c>
      <c r="AF85" s="5">
        <f t="shared" si="107"/>
        <v>50732.833333333336</v>
      </c>
      <c r="AG85" s="5">
        <f t="shared" si="108"/>
        <v>52631.333333333328</v>
      </c>
      <c r="AH85" s="5">
        <f t="shared" si="109"/>
        <v>55049.000000000015</v>
      </c>
      <c r="AI85" s="5">
        <f t="shared" si="110"/>
        <v>53365.916666666664</v>
      </c>
      <c r="AJ85" s="5">
        <f t="shared" si="111"/>
        <v>47401.750000000007</v>
      </c>
      <c r="AK85" s="5">
        <f t="shared" si="112"/>
        <v>40417.500000000022</v>
      </c>
      <c r="AL85" s="5">
        <f t="shared" si="113"/>
        <v>46943.249999999993</v>
      </c>
      <c r="AM85" s="5">
        <f t="shared" si="114"/>
        <v>49115.416666666679</v>
      </c>
      <c r="AN85" s="5">
        <f t="shared" si="115"/>
        <v>45055.583333333343</v>
      </c>
      <c r="AO85" s="5">
        <f t="shared" si="116"/>
        <v>37972.916666666664</v>
      </c>
      <c r="AP85" s="5">
        <f t="shared" si="117"/>
        <v>33058.749999999985</v>
      </c>
      <c r="AQ85" s="5">
        <f t="shared" si="118"/>
        <v>31848.250000000018</v>
      </c>
      <c r="AR85" s="5">
        <f t="shared" si="119"/>
        <v>20586.249999999993</v>
      </c>
      <c r="AS85" s="5">
        <f t="shared" si="120"/>
        <v>21112.500000000029</v>
      </c>
      <c r="AU85" s="97"/>
      <c r="AV85" s="97"/>
      <c r="AW85" s="97"/>
      <c r="AX85" s="97"/>
      <c r="AY85" s="97"/>
      <c r="AZ85" s="97"/>
      <c r="BA85" s="97"/>
      <c r="BB85" s="97"/>
    </row>
    <row r="86" spans="1:54" s="114" customFormat="1" x14ac:dyDescent="0.2">
      <c r="A86" s="114">
        <v>4</v>
      </c>
      <c r="B86" s="114" t="s">
        <v>121</v>
      </c>
      <c r="C86" s="114" t="s">
        <v>122</v>
      </c>
      <c r="D86" s="5" t="s">
        <v>138</v>
      </c>
      <c r="E86" s="5" t="s">
        <v>139</v>
      </c>
      <c r="F86" s="34">
        <f t="shared" si="100"/>
        <v>269</v>
      </c>
      <c r="G86" s="5">
        <f t="shared" si="100"/>
        <v>1350142.4999999998</v>
      </c>
      <c r="H86" s="5">
        <f t="shared" si="100"/>
        <v>1334076.8333333333</v>
      </c>
      <c r="I86" s="4">
        <f t="shared" si="100"/>
        <v>2684219.3333333354</v>
      </c>
      <c r="J86" s="229">
        <f t="shared" si="101"/>
        <v>69209.249999999985</v>
      </c>
      <c r="K86" s="5">
        <f t="shared" ref="K86:AA86" si="123">L285</f>
        <v>82332.166666666672</v>
      </c>
      <c r="L86" s="5">
        <f t="shared" si="123"/>
        <v>87884.250000000058</v>
      </c>
      <c r="M86" s="5">
        <f t="shared" si="123"/>
        <v>84215.333333333285</v>
      </c>
      <c r="N86" s="5">
        <f t="shared" si="123"/>
        <v>87366.833333333372</v>
      </c>
      <c r="O86" s="5">
        <f t="shared" si="123"/>
        <v>98279.250000000015</v>
      </c>
      <c r="P86" s="5">
        <f t="shared" si="123"/>
        <v>104059.58333333336</v>
      </c>
      <c r="Q86" s="5">
        <f t="shared" si="123"/>
        <v>103321.24999999994</v>
      </c>
      <c r="R86" s="5">
        <f t="shared" si="123"/>
        <v>97736.583333333358</v>
      </c>
      <c r="S86" s="5">
        <f t="shared" si="123"/>
        <v>83970.750000000058</v>
      </c>
      <c r="T86" s="5">
        <f t="shared" si="123"/>
        <v>87909.75</v>
      </c>
      <c r="U86" s="5">
        <f t="shared" si="123"/>
        <v>85320.333333333314</v>
      </c>
      <c r="V86" s="5">
        <f t="shared" si="123"/>
        <v>74802.249999999985</v>
      </c>
      <c r="W86" s="5">
        <f t="shared" si="123"/>
        <v>60958.833333333307</v>
      </c>
      <c r="X86" s="5">
        <f t="shared" si="123"/>
        <v>51316.333333333343</v>
      </c>
      <c r="Y86" s="5">
        <f t="shared" si="123"/>
        <v>44547.833333333321</v>
      </c>
      <c r="Z86" s="5">
        <f t="shared" si="123"/>
        <v>25764.583333333343</v>
      </c>
      <c r="AA86" s="5">
        <f t="shared" si="123"/>
        <v>21147.333333333347</v>
      </c>
      <c r="AB86" s="229">
        <f t="shared" si="103"/>
        <v>66089.833333333314</v>
      </c>
      <c r="AC86" s="5">
        <f t="shared" si="104"/>
        <v>78987.916666666672</v>
      </c>
      <c r="AD86" s="5">
        <f t="shared" si="105"/>
        <v>83828.333333333343</v>
      </c>
      <c r="AE86" s="5">
        <f t="shared" si="106"/>
        <v>81406</v>
      </c>
      <c r="AF86" s="5">
        <f t="shared" si="107"/>
        <v>91206.166666666657</v>
      </c>
      <c r="AG86" s="5">
        <f t="shared" si="108"/>
        <v>94927.583333333358</v>
      </c>
      <c r="AH86" s="5">
        <f t="shared" si="109"/>
        <v>98570.249999999971</v>
      </c>
      <c r="AI86" s="5">
        <f t="shared" si="110"/>
        <v>97955.416666666642</v>
      </c>
      <c r="AJ86" s="5">
        <f t="shared" si="111"/>
        <v>90234.166666666686</v>
      </c>
      <c r="AK86" s="5">
        <f t="shared" si="112"/>
        <v>76626.833333333328</v>
      </c>
      <c r="AL86" s="5">
        <f t="shared" si="113"/>
        <v>82186.333333333314</v>
      </c>
      <c r="AM86" s="5">
        <f t="shared" si="114"/>
        <v>81638.749999999971</v>
      </c>
      <c r="AN86" s="5">
        <f t="shared" si="115"/>
        <v>74556.333333333358</v>
      </c>
      <c r="AO86" s="5">
        <f t="shared" si="116"/>
        <v>62746.999999999993</v>
      </c>
      <c r="AP86" s="5">
        <f t="shared" si="117"/>
        <v>54649.416666666679</v>
      </c>
      <c r="AQ86" s="5">
        <f t="shared" si="118"/>
        <v>51293.41666666665</v>
      </c>
      <c r="AR86" s="5">
        <f t="shared" si="119"/>
        <v>32349.749999999978</v>
      </c>
      <c r="AS86" s="5">
        <f t="shared" si="120"/>
        <v>34823.333333333307</v>
      </c>
      <c r="AU86" s="97"/>
      <c r="AV86" s="97"/>
      <c r="AW86" s="97"/>
      <c r="AX86" s="97"/>
      <c r="AY86" s="97"/>
      <c r="AZ86" s="97"/>
      <c r="BA86" s="97"/>
      <c r="BB86" s="97"/>
    </row>
    <row r="87" spans="1:54" s="114" customFormat="1" x14ac:dyDescent="0.2">
      <c r="A87" s="114">
        <v>5</v>
      </c>
      <c r="B87" s="114" t="s">
        <v>145</v>
      </c>
      <c r="C87" s="114" t="s">
        <v>449</v>
      </c>
      <c r="D87" s="5" t="s">
        <v>143</v>
      </c>
      <c r="E87" s="5" t="s">
        <v>144</v>
      </c>
      <c r="F87" s="34">
        <f t="shared" si="100"/>
        <v>347</v>
      </c>
      <c r="G87" s="5">
        <f t="shared" si="100"/>
        <v>1388108.7499999991</v>
      </c>
      <c r="H87" s="5">
        <f t="shared" si="100"/>
        <v>1389513</v>
      </c>
      <c r="I87" s="4">
        <f t="shared" si="100"/>
        <v>2777621.7499999995</v>
      </c>
      <c r="J87" s="229">
        <f t="shared" si="101"/>
        <v>65028.249999999993</v>
      </c>
      <c r="K87" s="5">
        <f t="shared" ref="K87:AA87" si="124">L286</f>
        <v>77978.916666666672</v>
      </c>
      <c r="L87" s="5">
        <f t="shared" si="124"/>
        <v>82129.833333333241</v>
      </c>
      <c r="M87" s="5">
        <f t="shared" si="124"/>
        <v>78655.500000000058</v>
      </c>
      <c r="N87" s="5">
        <f t="shared" si="124"/>
        <v>79316.750000000029</v>
      </c>
      <c r="O87" s="5">
        <f t="shared" si="124"/>
        <v>92793.249999999971</v>
      </c>
      <c r="P87" s="5">
        <f t="shared" si="124"/>
        <v>102404.41666666663</v>
      </c>
      <c r="Q87" s="5">
        <f t="shared" si="124"/>
        <v>100995.25000000007</v>
      </c>
      <c r="R87" s="5">
        <f t="shared" si="124"/>
        <v>94471.666666666642</v>
      </c>
      <c r="S87" s="5">
        <f t="shared" si="124"/>
        <v>82635.333333333358</v>
      </c>
      <c r="T87" s="5">
        <f t="shared" si="124"/>
        <v>92031.583333333416</v>
      </c>
      <c r="U87" s="5">
        <f t="shared" si="124"/>
        <v>95680.999999999884</v>
      </c>
      <c r="V87" s="5">
        <f t="shared" si="124"/>
        <v>92187.416666666657</v>
      </c>
      <c r="W87" s="5">
        <f t="shared" si="124"/>
        <v>74164.25</v>
      </c>
      <c r="X87" s="5">
        <f t="shared" si="124"/>
        <v>63045.166666666664</v>
      </c>
      <c r="Y87" s="5">
        <f t="shared" si="124"/>
        <v>55267.999999999949</v>
      </c>
      <c r="Z87" s="5">
        <f t="shared" si="124"/>
        <v>32848.833333333365</v>
      </c>
      <c r="AA87" s="5">
        <f t="shared" si="124"/>
        <v>26473.333333333332</v>
      </c>
      <c r="AB87" s="229">
        <f t="shared" si="103"/>
        <v>61931.583333333358</v>
      </c>
      <c r="AC87" s="5">
        <f t="shared" si="104"/>
        <v>73459.166666666657</v>
      </c>
      <c r="AD87" s="5">
        <f t="shared" si="105"/>
        <v>77761.333333333285</v>
      </c>
      <c r="AE87" s="5">
        <f t="shared" si="106"/>
        <v>75540</v>
      </c>
      <c r="AF87" s="5">
        <f t="shared" si="107"/>
        <v>79973.499999999927</v>
      </c>
      <c r="AG87" s="5">
        <f t="shared" si="108"/>
        <v>89101.500000000073</v>
      </c>
      <c r="AH87" s="5">
        <f t="shared" si="109"/>
        <v>97120.499999999913</v>
      </c>
      <c r="AI87" s="5">
        <f t="shared" si="110"/>
        <v>97680.333333333358</v>
      </c>
      <c r="AJ87" s="5">
        <f t="shared" si="111"/>
        <v>89737.75</v>
      </c>
      <c r="AK87" s="5">
        <f t="shared" si="112"/>
        <v>78430.583333333328</v>
      </c>
      <c r="AL87" s="5">
        <f t="shared" si="113"/>
        <v>89275.083333333285</v>
      </c>
      <c r="AM87" s="5">
        <f t="shared" si="114"/>
        <v>95363.833333333401</v>
      </c>
      <c r="AN87" s="5">
        <f t="shared" si="115"/>
        <v>92409.999999999942</v>
      </c>
      <c r="AO87" s="5">
        <f t="shared" si="116"/>
        <v>76909.666666666613</v>
      </c>
      <c r="AP87" s="5">
        <f t="shared" si="117"/>
        <v>67553.166666666672</v>
      </c>
      <c r="AQ87" s="5">
        <f t="shared" si="118"/>
        <v>62679.499999999978</v>
      </c>
      <c r="AR87" s="5">
        <f t="shared" si="119"/>
        <v>41319.083333333299</v>
      </c>
      <c r="AS87" s="5">
        <f t="shared" si="120"/>
        <v>43266.416666666672</v>
      </c>
      <c r="AU87" s="97"/>
      <c r="AV87" s="97"/>
      <c r="AW87" s="97"/>
      <c r="AX87" s="97"/>
      <c r="AY87" s="97"/>
      <c r="AZ87" s="97"/>
      <c r="BA87" s="97"/>
      <c r="BB87" s="97"/>
    </row>
    <row r="88" spans="1:54" s="114" customFormat="1" x14ac:dyDescent="0.2">
      <c r="A88" s="114">
        <v>6</v>
      </c>
      <c r="B88" s="114" t="s">
        <v>145</v>
      </c>
      <c r="C88" s="114" t="s">
        <v>449</v>
      </c>
      <c r="D88" s="5" t="s">
        <v>150</v>
      </c>
      <c r="E88" s="5" t="s">
        <v>151</v>
      </c>
      <c r="F88" s="34">
        <f t="shared" si="100"/>
        <v>414</v>
      </c>
      <c r="G88" s="5">
        <f t="shared" si="100"/>
        <v>1654217.0833333335</v>
      </c>
      <c r="H88" s="5">
        <f t="shared" si="100"/>
        <v>1613454.8333333342</v>
      </c>
      <c r="I88" s="4">
        <f t="shared" si="100"/>
        <v>3267671.9166666688</v>
      </c>
      <c r="J88" s="229">
        <f t="shared" si="101"/>
        <v>86853.999999999942</v>
      </c>
      <c r="K88" s="5">
        <f t="shared" ref="K88:AA88" si="125">L287</f>
        <v>101755.5</v>
      </c>
      <c r="L88" s="5">
        <f t="shared" si="125"/>
        <v>108263</v>
      </c>
      <c r="M88" s="5">
        <f t="shared" si="125"/>
        <v>104351.00000000003</v>
      </c>
      <c r="N88" s="5">
        <f t="shared" si="125"/>
        <v>106641.41666666664</v>
      </c>
      <c r="O88" s="5">
        <f t="shared" si="125"/>
        <v>125426.41666666663</v>
      </c>
      <c r="P88" s="5">
        <f t="shared" si="125"/>
        <v>133477.58333333334</v>
      </c>
      <c r="Q88" s="5">
        <f t="shared" si="125"/>
        <v>131685</v>
      </c>
      <c r="R88" s="5">
        <f t="shared" si="125"/>
        <v>122669.16666666661</v>
      </c>
      <c r="S88" s="5">
        <f t="shared" si="125"/>
        <v>104476.24999999988</v>
      </c>
      <c r="T88" s="5">
        <f t="shared" si="125"/>
        <v>106120.24999999999</v>
      </c>
      <c r="U88" s="5">
        <f t="shared" si="125"/>
        <v>103550.33333333344</v>
      </c>
      <c r="V88" s="5">
        <f t="shared" si="125"/>
        <v>89332.250000000116</v>
      </c>
      <c r="W88" s="5">
        <f t="shared" si="125"/>
        <v>70021.166666666642</v>
      </c>
      <c r="X88" s="5">
        <f t="shared" si="125"/>
        <v>57733.333333333307</v>
      </c>
      <c r="Y88" s="5">
        <f t="shared" si="125"/>
        <v>50347.666666666701</v>
      </c>
      <c r="Z88" s="5">
        <f t="shared" si="125"/>
        <v>29193.249999999996</v>
      </c>
      <c r="AA88" s="5">
        <f t="shared" si="125"/>
        <v>22319.500000000015</v>
      </c>
      <c r="AB88" s="229">
        <f t="shared" si="103"/>
        <v>82673.416666666628</v>
      </c>
      <c r="AC88" s="5">
        <f t="shared" si="104"/>
        <v>96975.833333333299</v>
      </c>
      <c r="AD88" s="5">
        <f t="shared" si="105"/>
        <v>103493.41666666661</v>
      </c>
      <c r="AE88" s="5">
        <f t="shared" si="106"/>
        <v>99101.833333333314</v>
      </c>
      <c r="AF88" s="5">
        <f t="shared" si="107"/>
        <v>110382.66666666666</v>
      </c>
      <c r="AG88" s="5">
        <f t="shared" si="108"/>
        <v>124359.99999999996</v>
      </c>
      <c r="AH88" s="5">
        <f t="shared" si="109"/>
        <v>127138.5000000001</v>
      </c>
      <c r="AI88" s="5">
        <f t="shared" si="110"/>
        <v>123346.33333333337</v>
      </c>
      <c r="AJ88" s="5">
        <f t="shared" si="111"/>
        <v>112239.58333333333</v>
      </c>
      <c r="AK88" s="5">
        <f t="shared" si="112"/>
        <v>93158.999999999985</v>
      </c>
      <c r="AL88" s="5">
        <f t="shared" si="113"/>
        <v>95807.5</v>
      </c>
      <c r="AM88" s="5">
        <f t="shared" si="114"/>
        <v>95813.416666666701</v>
      </c>
      <c r="AN88" s="5">
        <f t="shared" si="115"/>
        <v>86332.249999999985</v>
      </c>
      <c r="AO88" s="5">
        <f t="shared" si="116"/>
        <v>70197.750000000044</v>
      </c>
      <c r="AP88" s="5">
        <f t="shared" si="117"/>
        <v>61310.166666666686</v>
      </c>
      <c r="AQ88" s="5">
        <f t="shared" si="118"/>
        <v>57271.916666666686</v>
      </c>
      <c r="AR88" s="5">
        <f t="shared" si="119"/>
        <v>37328.250000000015</v>
      </c>
      <c r="AS88" s="5">
        <f t="shared" si="120"/>
        <v>36522.999999999993</v>
      </c>
      <c r="AU88" s="97"/>
      <c r="AV88" s="97"/>
      <c r="AW88" s="97"/>
      <c r="AX88" s="97"/>
      <c r="AY88" s="97"/>
      <c r="AZ88" s="97"/>
      <c r="BA88" s="97"/>
      <c r="BB88" s="97"/>
    </row>
    <row r="89" spans="1:54" s="114" customFormat="1" x14ac:dyDescent="0.2">
      <c r="A89" s="114">
        <v>7</v>
      </c>
      <c r="B89" s="114" t="s">
        <v>145</v>
      </c>
      <c r="C89" s="114" t="s">
        <v>449</v>
      </c>
      <c r="D89" s="5" t="s">
        <v>154</v>
      </c>
      <c r="E89" s="5" t="s">
        <v>155</v>
      </c>
      <c r="F89" s="34">
        <f t="shared" si="100"/>
        <v>198</v>
      </c>
      <c r="G89" s="5">
        <f t="shared" si="100"/>
        <v>930768.33333333384</v>
      </c>
      <c r="H89" s="5">
        <f t="shared" si="100"/>
        <v>923130.49999999965</v>
      </c>
      <c r="I89" s="4">
        <f t="shared" si="100"/>
        <v>1853898.8333333328</v>
      </c>
      <c r="J89" s="229">
        <f t="shared" si="101"/>
        <v>44213.083333333343</v>
      </c>
      <c r="K89" s="5">
        <f t="shared" ref="K89:AA89" si="126">L288</f>
        <v>52285.083333333379</v>
      </c>
      <c r="L89" s="5">
        <f t="shared" si="126"/>
        <v>56800.083333333314</v>
      </c>
      <c r="M89" s="5">
        <f t="shared" si="126"/>
        <v>56354.916666666657</v>
      </c>
      <c r="N89" s="5">
        <f t="shared" si="126"/>
        <v>55400.66666666665</v>
      </c>
      <c r="O89" s="5">
        <f t="shared" si="126"/>
        <v>58794.250000000015</v>
      </c>
      <c r="P89" s="5">
        <f t="shared" si="126"/>
        <v>62850.083333333321</v>
      </c>
      <c r="Q89" s="5">
        <f t="shared" si="126"/>
        <v>63261.916666666657</v>
      </c>
      <c r="R89" s="5">
        <f t="shared" si="126"/>
        <v>60143.916666666672</v>
      </c>
      <c r="S89" s="5">
        <f t="shared" si="126"/>
        <v>54002.583333333314</v>
      </c>
      <c r="T89" s="5">
        <f t="shared" si="126"/>
        <v>61847.416666666635</v>
      </c>
      <c r="U89" s="5">
        <f t="shared" si="126"/>
        <v>66064.666666666686</v>
      </c>
      <c r="V89" s="5">
        <f t="shared" si="126"/>
        <v>61959.5</v>
      </c>
      <c r="W89" s="5">
        <f t="shared" si="126"/>
        <v>50727.083333333336</v>
      </c>
      <c r="X89" s="5">
        <f t="shared" si="126"/>
        <v>43690.833333333328</v>
      </c>
      <c r="Y89" s="5">
        <f t="shared" si="126"/>
        <v>40552.75</v>
      </c>
      <c r="Z89" s="5">
        <f t="shared" si="126"/>
        <v>23586.416666666668</v>
      </c>
      <c r="AA89" s="5">
        <f t="shared" si="126"/>
        <v>18233.083333333336</v>
      </c>
      <c r="AB89" s="229">
        <f t="shared" si="103"/>
        <v>42101.08333333335</v>
      </c>
      <c r="AC89" s="5">
        <f t="shared" si="104"/>
        <v>49975.333333333321</v>
      </c>
      <c r="AD89" s="5">
        <f t="shared" si="105"/>
        <v>54106.08333333335</v>
      </c>
      <c r="AE89" s="5">
        <f t="shared" si="106"/>
        <v>53453.999999999993</v>
      </c>
      <c r="AF89" s="5">
        <f t="shared" si="107"/>
        <v>53086.166666666686</v>
      </c>
      <c r="AG89" s="5">
        <f t="shared" si="108"/>
        <v>54906.333333333328</v>
      </c>
      <c r="AH89" s="5">
        <f t="shared" si="109"/>
        <v>60742.000000000058</v>
      </c>
      <c r="AI89" s="5">
        <f t="shared" si="110"/>
        <v>61662.416666666701</v>
      </c>
      <c r="AJ89" s="5">
        <f t="shared" si="111"/>
        <v>57343.749999999985</v>
      </c>
      <c r="AK89" s="5">
        <f t="shared" si="112"/>
        <v>50791.000000000022</v>
      </c>
      <c r="AL89" s="5">
        <f t="shared" si="113"/>
        <v>59733.750000000007</v>
      </c>
      <c r="AM89" s="5">
        <f t="shared" si="114"/>
        <v>64082.833333333285</v>
      </c>
      <c r="AN89" s="5">
        <f t="shared" si="115"/>
        <v>61145.333333333328</v>
      </c>
      <c r="AO89" s="5">
        <f t="shared" si="116"/>
        <v>51865.750000000015</v>
      </c>
      <c r="AP89" s="5">
        <f t="shared" si="117"/>
        <v>45875.416666666715</v>
      </c>
      <c r="AQ89" s="5">
        <f t="shared" si="118"/>
        <v>44498.249999999949</v>
      </c>
      <c r="AR89" s="5">
        <f t="shared" si="119"/>
        <v>28746.083333333325</v>
      </c>
      <c r="AS89" s="5">
        <f t="shared" si="120"/>
        <v>29014.916666666664</v>
      </c>
      <c r="AU89" s="97"/>
      <c r="AV89" s="97"/>
      <c r="AW89" s="97"/>
      <c r="AX89" s="97"/>
      <c r="AY89" s="97"/>
      <c r="AZ89" s="97"/>
      <c r="BA89" s="97"/>
      <c r="BB89" s="97"/>
    </row>
    <row r="90" spans="1:54" s="114" customFormat="1" x14ac:dyDescent="0.2">
      <c r="A90" s="114">
        <v>8</v>
      </c>
      <c r="B90" s="114" t="s">
        <v>159</v>
      </c>
      <c r="C90" s="114" t="s">
        <v>160</v>
      </c>
      <c r="D90" s="5" t="s">
        <v>132</v>
      </c>
      <c r="E90" s="5" t="s">
        <v>133</v>
      </c>
      <c r="F90" s="34">
        <f t="shared" si="100"/>
        <v>182</v>
      </c>
      <c r="G90" s="5">
        <f t="shared" si="100"/>
        <v>832557.5</v>
      </c>
      <c r="H90" s="5">
        <f t="shared" si="100"/>
        <v>796719.66666666709</v>
      </c>
      <c r="I90" s="4">
        <f t="shared" si="100"/>
        <v>1629277.166666667</v>
      </c>
      <c r="J90" s="229">
        <f t="shared" si="101"/>
        <v>45275.499999999964</v>
      </c>
      <c r="K90" s="5">
        <f t="shared" ref="K90:AA90" si="127">L289</f>
        <v>54010.41666666665</v>
      </c>
      <c r="L90" s="5">
        <f t="shared" si="127"/>
        <v>58277.249999999971</v>
      </c>
      <c r="M90" s="5">
        <f t="shared" si="127"/>
        <v>56661.666666666708</v>
      </c>
      <c r="N90" s="5">
        <f t="shared" si="127"/>
        <v>59014.583333333358</v>
      </c>
      <c r="O90" s="5">
        <f t="shared" si="127"/>
        <v>65033.500000000007</v>
      </c>
      <c r="P90" s="5">
        <f t="shared" si="127"/>
        <v>67833.083333333328</v>
      </c>
      <c r="Q90" s="5">
        <f t="shared" si="127"/>
        <v>67034.583333333358</v>
      </c>
      <c r="R90" s="5">
        <f t="shared" si="127"/>
        <v>62745.749999999949</v>
      </c>
      <c r="S90" s="5">
        <f t="shared" si="127"/>
        <v>54018.333333333365</v>
      </c>
      <c r="T90" s="5">
        <f t="shared" si="127"/>
        <v>51998.833333333307</v>
      </c>
      <c r="U90" s="5">
        <f t="shared" si="127"/>
        <v>48040.000000000007</v>
      </c>
      <c r="V90" s="5">
        <f t="shared" si="127"/>
        <v>40374.666666666672</v>
      </c>
      <c r="W90" s="5">
        <f t="shared" si="127"/>
        <v>31606.583333333328</v>
      </c>
      <c r="X90" s="5">
        <f t="shared" si="127"/>
        <v>24789.416666666668</v>
      </c>
      <c r="Y90" s="5">
        <f t="shared" si="127"/>
        <v>20674.666666666675</v>
      </c>
      <c r="Z90" s="5">
        <f t="shared" si="127"/>
        <v>13272.333333333323</v>
      </c>
      <c r="AA90" s="5">
        <f t="shared" si="127"/>
        <v>11896.333333333338</v>
      </c>
      <c r="AB90" s="229">
        <f t="shared" si="103"/>
        <v>43205.333333333321</v>
      </c>
      <c r="AC90" s="5">
        <f t="shared" si="104"/>
        <v>51363.249999999985</v>
      </c>
      <c r="AD90" s="5">
        <f t="shared" si="105"/>
        <v>55118.750000000036</v>
      </c>
      <c r="AE90" s="5">
        <f t="shared" si="106"/>
        <v>53858.916666666657</v>
      </c>
      <c r="AF90" s="5">
        <f t="shared" si="107"/>
        <v>59179.166666666708</v>
      </c>
      <c r="AG90" s="5">
        <f t="shared" si="108"/>
        <v>61851.916666666679</v>
      </c>
      <c r="AH90" s="5">
        <f t="shared" si="109"/>
        <v>61077.083333333321</v>
      </c>
      <c r="AI90" s="5">
        <f t="shared" si="110"/>
        <v>60928.083333333372</v>
      </c>
      <c r="AJ90" s="5">
        <f t="shared" si="111"/>
        <v>56472.916666666657</v>
      </c>
      <c r="AK90" s="5">
        <f t="shared" si="112"/>
        <v>46480.500000000029</v>
      </c>
      <c r="AL90" s="5">
        <f t="shared" si="113"/>
        <v>45003.250000000007</v>
      </c>
      <c r="AM90" s="5">
        <f t="shared" si="114"/>
        <v>43687.166666666657</v>
      </c>
      <c r="AN90" s="5">
        <f t="shared" si="115"/>
        <v>39362.333333333328</v>
      </c>
      <c r="AO90" s="5">
        <f t="shared" si="116"/>
        <v>31301.583333333358</v>
      </c>
      <c r="AP90" s="5">
        <f t="shared" si="117"/>
        <v>27071.666666666657</v>
      </c>
      <c r="AQ90" s="5">
        <f t="shared" si="118"/>
        <v>24280.916666666661</v>
      </c>
      <c r="AR90" s="5">
        <f t="shared" si="119"/>
        <v>17056.166666666668</v>
      </c>
      <c r="AS90" s="5">
        <f t="shared" si="120"/>
        <v>19420.666666666639</v>
      </c>
      <c r="AU90" s="97"/>
      <c r="AV90" s="97"/>
      <c r="AW90" s="97"/>
      <c r="AX90" s="97"/>
      <c r="AY90" s="97"/>
      <c r="AZ90" s="97"/>
      <c r="BA90" s="97"/>
      <c r="BB90" s="97"/>
    </row>
    <row r="91" spans="1:54" s="114" customFormat="1" x14ac:dyDescent="0.2">
      <c r="A91" s="114">
        <v>9</v>
      </c>
      <c r="B91" s="114" t="s">
        <v>159</v>
      </c>
      <c r="C91" s="114" t="s">
        <v>160</v>
      </c>
      <c r="D91" s="5" t="s">
        <v>136</v>
      </c>
      <c r="E91" s="5" t="s">
        <v>137</v>
      </c>
      <c r="F91" s="34">
        <f t="shared" si="100"/>
        <v>175</v>
      </c>
      <c r="G91" s="5">
        <f t="shared" si="100"/>
        <v>669438.25</v>
      </c>
      <c r="H91" s="5">
        <f t="shared" si="100"/>
        <v>661832.41666666686</v>
      </c>
      <c r="I91" s="4">
        <f t="shared" si="100"/>
        <v>1331270.6666666665</v>
      </c>
      <c r="J91" s="229">
        <f t="shared" si="101"/>
        <v>37756.166666666686</v>
      </c>
      <c r="K91" s="5">
        <f t="shared" ref="K91:AA91" si="128">L290</f>
        <v>43150.166666666672</v>
      </c>
      <c r="L91" s="5">
        <f t="shared" si="128"/>
        <v>46190.083333333321</v>
      </c>
      <c r="M91" s="5">
        <f t="shared" si="128"/>
        <v>42878.250000000022</v>
      </c>
      <c r="N91" s="5">
        <f t="shared" si="128"/>
        <v>40710</v>
      </c>
      <c r="O91" s="5">
        <f t="shared" si="128"/>
        <v>45458.583333333321</v>
      </c>
      <c r="P91" s="5">
        <f t="shared" si="128"/>
        <v>49821.999999999993</v>
      </c>
      <c r="Q91" s="5">
        <f t="shared" si="128"/>
        <v>49427.666666666672</v>
      </c>
      <c r="R91" s="5">
        <f t="shared" si="128"/>
        <v>45894.666666666642</v>
      </c>
      <c r="S91" s="5">
        <f t="shared" si="128"/>
        <v>41552.416666666657</v>
      </c>
      <c r="T91" s="5">
        <f t="shared" si="128"/>
        <v>44131.916666666672</v>
      </c>
      <c r="U91" s="5">
        <f t="shared" si="128"/>
        <v>43043.249999999971</v>
      </c>
      <c r="V91" s="5">
        <f t="shared" si="128"/>
        <v>37275.333333333321</v>
      </c>
      <c r="W91" s="5">
        <f t="shared" si="128"/>
        <v>29911.333333333328</v>
      </c>
      <c r="X91" s="5">
        <f t="shared" si="128"/>
        <v>24914.583333333336</v>
      </c>
      <c r="Y91" s="5">
        <f t="shared" si="128"/>
        <v>21476.333333333336</v>
      </c>
      <c r="Z91" s="5">
        <f t="shared" si="128"/>
        <v>14201.750000000005</v>
      </c>
      <c r="AA91" s="5">
        <f t="shared" si="128"/>
        <v>11643.75</v>
      </c>
      <c r="AB91" s="5">
        <f t="shared" si="103"/>
        <v>35865.833333333328</v>
      </c>
      <c r="AC91" s="5">
        <f t="shared" si="104"/>
        <v>41314.33333333335</v>
      </c>
      <c r="AD91" s="5">
        <f t="shared" si="105"/>
        <v>43626.583333333336</v>
      </c>
      <c r="AE91" s="5">
        <f t="shared" si="106"/>
        <v>40027.666666666679</v>
      </c>
      <c r="AF91" s="5">
        <f t="shared" si="107"/>
        <v>37645.916666666672</v>
      </c>
      <c r="AG91" s="5">
        <f t="shared" si="108"/>
        <v>45154.833333333321</v>
      </c>
      <c r="AH91" s="5">
        <f t="shared" si="109"/>
        <v>49403.083333333314</v>
      </c>
      <c r="AI91" s="5">
        <f t="shared" si="110"/>
        <v>48653.666666666679</v>
      </c>
      <c r="AJ91" s="5">
        <f t="shared" si="111"/>
        <v>45050.083333333343</v>
      </c>
      <c r="AK91" s="5">
        <f t="shared" si="112"/>
        <v>37822.750000000022</v>
      </c>
      <c r="AL91" s="5">
        <f t="shared" si="113"/>
        <v>40992.75</v>
      </c>
      <c r="AM91" s="5">
        <f t="shared" si="114"/>
        <v>40946.666666666686</v>
      </c>
      <c r="AN91" s="5">
        <f t="shared" si="115"/>
        <v>36688.583333333343</v>
      </c>
      <c r="AO91" s="5">
        <f t="shared" si="116"/>
        <v>30481.999999999993</v>
      </c>
      <c r="AP91" s="5">
        <f t="shared" si="117"/>
        <v>26835.749999999996</v>
      </c>
      <c r="AQ91" s="5">
        <f t="shared" si="118"/>
        <v>24413.749999999993</v>
      </c>
      <c r="AR91" s="5">
        <f t="shared" si="119"/>
        <v>17991.083333333332</v>
      </c>
      <c r="AS91" s="5">
        <f t="shared" si="120"/>
        <v>18917.083333333347</v>
      </c>
      <c r="AU91" s="97"/>
      <c r="AV91" s="97"/>
      <c r="AW91" s="97"/>
      <c r="AX91" s="97"/>
      <c r="AY91" s="97"/>
      <c r="AZ91" s="97"/>
      <c r="BA91" s="97"/>
      <c r="BB91" s="97"/>
    </row>
    <row r="92" spans="1:54" s="114" customFormat="1" x14ac:dyDescent="0.2">
      <c r="A92" s="114">
        <v>10</v>
      </c>
      <c r="B92" s="114" t="s">
        <v>159</v>
      </c>
      <c r="C92" s="114" t="s">
        <v>160</v>
      </c>
      <c r="D92" s="5" t="s">
        <v>161</v>
      </c>
      <c r="E92" s="5" t="s">
        <v>162</v>
      </c>
      <c r="F92" s="34">
        <f t="shared" si="100"/>
        <v>120</v>
      </c>
      <c r="G92" s="5">
        <f t="shared" si="100"/>
        <v>562097.91666666651</v>
      </c>
      <c r="H92" s="5">
        <f t="shared" si="100"/>
        <v>542812.50000000012</v>
      </c>
      <c r="I92" s="4">
        <f t="shared" si="100"/>
        <v>1104910.4166666665</v>
      </c>
      <c r="J92" s="229">
        <f t="shared" si="101"/>
        <v>27512.250000000004</v>
      </c>
      <c r="K92" s="5">
        <f t="shared" ref="K92:AA92" si="129">L291</f>
        <v>31998.333333333318</v>
      </c>
      <c r="L92" s="5">
        <f t="shared" si="129"/>
        <v>33622</v>
      </c>
      <c r="M92" s="5">
        <f t="shared" si="129"/>
        <v>33288.499999999978</v>
      </c>
      <c r="N92" s="5">
        <f t="shared" si="129"/>
        <v>39928.416666666657</v>
      </c>
      <c r="O92" s="5">
        <f t="shared" si="129"/>
        <v>42288.333333333336</v>
      </c>
      <c r="P92" s="5">
        <f t="shared" si="129"/>
        <v>43620.666666666635</v>
      </c>
      <c r="Q92" s="5">
        <f t="shared" si="129"/>
        <v>43947.999999999978</v>
      </c>
      <c r="R92" s="5">
        <f t="shared" si="129"/>
        <v>40333.583333333328</v>
      </c>
      <c r="S92" s="5">
        <f t="shared" si="129"/>
        <v>34672.5</v>
      </c>
      <c r="T92" s="5">
        <f t="shared" si="129"/>
        <v>35845.250000000007</v>
      </c>
      <c r="U92" s="5">
        <f t="shared" si="129"/>
        <v>35373.166666666664</v>
      </c>
      <c r="V92" s="5">
        <f t="shared" si="129"/>
        <v>31689.833333333339</v>
      </c>
      <c r="W92" s="5">
        <f t="shared" si="129"/>
        <v>24957.833333333354</v>
      </c>
      <c r="X92" s="5">
        <f t="shared" si="129"/>
        <v>21169.083333333339</v>
      </c>
      <c r="Y92" s="5">
        <f t="shared" si="129"/>
        <v>19490.166666666672</v>
      </c>
      <c r="Z92" s="5">
        <f t="shared" si="129"/>
        <v>12214.583333333334</v>
      </c>
      <c r="AA92" s="5">
        <f t="shared" si="129"/>
        <v>10145.416666666661</v>
      </c>
      <c r="AB92" s="5">
        <f t="shared" si="103"/>
        <v>26063.083333333332</v>
      </c>
      <c r="AC92" s="5">
        <f t="shared" si="104"/>
        <v>30565.000000000015</v>
      </c>
      <c r="AD92" s="5">
        <f t="shared" si="105"/>
        <v>32208.916666666664</v>
      </c>
      <c r="AE92" s="5">
        <f t="shared" si="106"/>
        <v>31450.166666666661</v>
      </c>
      <c r="AF92" s="5">
        <f t="shared" si="107"/>
        <v>38387</v>
      </c>
      <c r="AG92" s="5">
        <f t="shared" si="108"/>
        <v>38471.416666666672</v>
      </c>
      <c r="AH92" s="5">
        <f t="shared" si="109"/>
        <v>40814.749999999978</v>
      </c>
      <c r="AI92" s="5">
        <f t="shared" si="110"/>
        <v>40035.499999999993</v>
      </c>
      <c r="AJ92" s="5">
        <f t="shared" si="111"/>
        <v>36062.083333333328</v>
      </c>
      <c r="AK92" s="5">
        <f t="shared" si="112"/>
        <v>30898.75</v>
      </c>
      <c r="AL92" s="5">
        <f t="shared" si="113"/>
        <v>32878.916666666679</v>
      </c>
      <c r="AM92" s="5">
        <f t="shared" si="114"/>
        <v>33747.583333333328</v>
      </c>
      <c r="AN92" s="5">
        <f t="shared" si="115"/>
        <v>30336.666666666657</v>
      </c>
      <c r="AO92" s="5">
        <f t="shared" si="116"/>
        <v>25101.249999999996</v>
      </c>
      <c r="AP92" s="5">
        <f t="shared" si="117"/>
        <v>22652.75</v>
      </c>
      <c r="AQ92" s="5">
        <f t="shared" si="118"/>
        <v>22171.249999999996</v>
      </c>
      <c r="AR92" s="5">
        <f t="shared" si="119"/>
        <v>15193.999999999998</v>
      </c>
      <c r="AS92" s="5">
        <f t="shared" si="120"/>
        <v>15773.416666666659</v>
      </c>
      <c r="AU92" s="97"/>
      <c r="AV92" s="97"/>
      <c r="AW92" s="97"/>
      <c r="AX92" s="97"/>
      <c r="AY92" s="97"/>
      <c r="AZ92" s="97"/>
      <c r="BA92" s="97"/>
      <c r="BB92" s="97"/>
    </row>
    <row r="93" spans="1:54" s="114" customFormat="1" x14ac:dyDescent="0.2">
      <c r="A93" s="114">
        <v>11</v>
      </c>
      <c r="B93" s="114" t="s">
        <v>159</v>
      </c>
      <c r="C93" s="114" t="s">
        <v>160</v>
      </c>
      <c r="D93" s="5" t="s">
        <v>163</v>
      </c>
      <c r="E93" s="5" t="s">
        <v>164</v>
      </c>
      <c r="F93" s="34">
        <f t="shared" si="100"/>
        <v>113</v>
      </c>
      <c r="G93" s="5">
        <f t="shared" si="100"/>
        <v>567137.24999999965</v>
      </c>
      <c r="H93" s="5">
        <f t="shared" si="100"/>
        <v>567626.16666666674</v>
      </c>
      <c r="I93" s="4">
        <f t="shared" si="100"/>
        <v>1134763.4166666663</v>
      </c>
      <c r="J93" s="229">
        <f t="shared" si="101"/>
        <v>26631.249999999996</v>
      </c>
      <c r="K93" s="5">
        <f t="shared" ref="K93:AA93" si="130">L292</f>
        <v>31155.999999999982</v>
      </c>
      <c r="L93" s="5">
        <f t="shared" si="130"/>
        <v>33791.91666666665</v>
      </c>
      <c r="M93" s="5">
        <f t="shared" si="130"/>
        <v>32490.833333333336</v>
      </c>
      <c r="N93" s="5">
        <f t="shared" si="130"/>
        <v>29698.833333333328</v>
      </c>
      <c r="O93" s="5">
        <f t="shared" si="130"/>
        <v>35070.83333333335</v>
      </c>
      <c r="P93" s="5">
        <f t="shared" si="130"/>
        <v>40000.249999999993</v>
      </c>
      <c r="Q93" s="5">
        <f t="shared" si="130"/>
        <v>38616.833333333328</v>
      </c>
      <c r="R93" s="5">
        <f t="shared" si="130"/>
        <v>37328.000000000007</v>
      </c>
      <c r="S93" s="5">
        <f t="shared" si="130"/>
        <v>34128.083333333336</v>
      </c>
      <c r="T93" s="5">
        <f t="shared" si="130"/>
        <v>39798.083333333343</v>
      </c>
      <c r="U93" s="5">
        <f t="shared" si="130"/>
        <v>41696.749999999993</v>
      </c>
      <c r="V93" s="5">
        <f t="shared" si="130"/>
        <v>37819.083333333321</v>
      </c>
      <c r="W93" s="5">
        <f t="shared" si="130"/>
        <v>30850.583333333339</v>
      </c>
      <c r="X93" s="5">
        <f t="shared" si="130"/>
        <v>27153.333333333332</v>
      </c>
      <c r="Y93" s="5">
        <f t="shared" si="130"/>
        <v>24897.666666666672</v>
      </c>
      <c r="Z93" s="5">
        <f t="shared" si="130"/>
        <v>14729.08333333333</v>
      </c>
      <c r="AA93" s="5">
        <f t="shared" si="130"/>
        <v>11279.833333333334</v>
      </c>
      <c r="AB93" s="5">
        <f t="shared" si="103"/>
        <v>25548.083333333339</v>
      </c>
      <c r="AC93" s="5">
        <f t="shared" si="104"/>
        <v>29856.083333333336</v>
      </c>
      <c r="AD93" s="5">
        <f t="shared" si="105"/>
        <v>32587.583333333332</v>
      </c>
      <c r="AE93" s="5">
        <f t="shared" si="106"/>
        <v>30295.499999999996</v>
      </c>
      <c r="AF93" s="5">
        <f t="shared" si="107"/>
        <v>27805.416666666686</v>
      </c>
      <c r="AG93" s="5">
        <f t="shared" si="108"/>
        <v>34451.5</v>
      </c>
      <c r="AH93" s="5">
        <f t="shared" si="109"/>
        <v>38878.499999999993</v>
      </c>
      <c r="AI93" s="5">
        <f t="shared" si="110"/>
        <v>38070.500000000007</v>
      </c>
      <c r="AJ93" s="5">
        <f t="shared" si="111"/>
        <v>35800.833333333336</v>
      </c>
      <c r="AK93" s="5">
        <f t="shared" si="112"/>
        <v>32379.083333333343</v>
      </c>
      <c r="AL93" s="5">
        <f t="shared" si="113"/>
        <v>38708.249999999978</v>
      </c>
      <c r="AM93" s="5">
        <f t="shared" si="114"/>
        <v>41271.166666666672</v>
      </c>
      <c r="AN93" s="5">
        <f t="shared" si="115"/>
        <v>37745.083333333314</v>
      </c>
      <c r="AO93" s="5">
        <f t="shared" si="116"/>
        <v>31664.750000000007</v>
      </c>
      <c r="AP93" s="5">
        <f t="shared" si="117"/>
        <v>28598.416666666664</v>
      </c>
      <c r="AQ93" s="5">
        <f t="shared" si="118"/>
        <v>27944.999999999985</v>
      </c>
      <c r="AR93" s="5">
        <f t="shared" si="119"/>
        <v>17981.999999999989</v>
      </c>
      <c r="AS93" s="5">
        <f t="shared" si="120"/>
        <v>18038.416666666668</v>
      </c>
      <c r="AU93" s="97"/>
      <c r="AV93" s="97"/>
      <c r="AW93" s="97"/>
      <c r="AX93" s="97"/>
      <c r="AY93" s="97"/>
      <c r="AZ93" s="97"/>
      <c r="BA93" s="97"/>
      <c r="BB93" s="97"/>
    </row>
    <row r="94" spans="1:54" s="114" customFormat="1" x14ac:dyDescent="0.2">
      <c r="A94" s="114">
        <v>12</v>
      </c>
      <c r="B94" s="114" t="s">
        <v>159</v>
      </c>
      <c r="C94" s="114" t="s">
        <v>160</v>
      </c>
      <c r="D94" s="5" t="s">
        <v>169</v>
      </c>
      <c r="E94" s="5" t="s">
        <v>170</v>
      </c>
      <c r="F94" s="34">
        <f t="shared" si="100"/>
        <v>79</v>
      </c>
      <c r="G94" s="5">
        <f t="shared" si="100"/>
        <v>411950.91666666674</v>
      </c>
      <c r="H94" s="5">
        <f t="shared" si="100"/>
        <v>417687.66666666657</v>
      </c>
      <c r="I94" s="4">
        <f t="shared" si="100"/>
        <v>829638.58333333337</v>
      </c>
      <c r="J94" s="229">
        <f t="shared" si="101"/>
        <v>18273.250000000015</v>
      </c>
      <c r="K94" s="5">
        <f t="shared" ref="K94:AA94" si="131">L293</f>
        <v>22070.083333333358</v>
      </c>
      <c r="L94" s="5">
        <f t="shared" si="131"/>
        <v>24148.249999999996</v>
      </c>
      <c r="M94" s="5">
        <f t="shared" si="131"/>
        <v>23314.083333333325</v>
      </c>
      <c r="N94" s="5">
        <f t="shared" si="131"/>
        <v>20008</v>
      </c>
      <c r="O94" s="5">
        <f t="shared" si="131"/>
        <v>22858.333333333347</v>
      </c>
      <c r="P94" s="5">
        <f t="shared" si="131"/>
        <v>26176.499999999996</v>
      </c>
      <c r="Q94" s="5">
        <f t="shared" si="131"/>
        <v>26650.583333333325</v>
      </c>
      <c r="R94" s="5">
        <f t="shared" si="131"/>
        <v>26067.916666666661</v>
      </c>
      <c r="S94" s="5">
        <f t="shared" si="131"/>
        <v>24059.749999999989</v>
      </c>
      <c r="T94" s="5">
        <f t="shared" si="131"/>
        <v>27773.249999999996</v>
      </c>
      <c r="U94" s="5">
        <f t="shared" si="131"/>
        <v>30543.416666666661</v>
      </c>
      <c r="V94" s="5">
        <f t="shared" si="131"/>
        <v>28771.083333333347</v>
      </c>
      <c r="W94" s="5">
        <f t="shared" si="131"/>
        <v>24113.333333333339</v>
      </c>
      <c r="X94" s="5">
        <f t="shared" si="131"/>
        <v>22360.333333333339</v>
      </c>
      <c r="Y94" s="5">
        <f t="shared" si="131"/>
        <v>21411.250000000007</v>
      </c>
      <c r="Z94" s="5">
        <f t="shared" si="131"/>
        <v>13029.083333333336</v>
      </c>
      <c r="AA94" s="5">
        <f t="shared" si="131"/>
        <v>10322.416666666664</v>
      </c>
      <c r="AB94" s="5">
        <f t="shared" si="103"/>
        <v>17342.75</v>
      </c>
      <c r="AC94" s="5">
        <f t="shared" si="104"/>
        <v>20792.58333333335</v>
      </c>
      <c r="AD94" s="5">
        <f t="shared" si="105"/>
        <v>22818</v>
      </c>
      <c r="AE94" s="5">
        <f t="shared" si="106"/>
        <v>21793.749999999989</v>
      </c>
      <c r="AF94" s="5">
        <f t="shared" si="107"/>
        <v>19158.333333333325</v>
      </c>
      <c r="AG94" s="5">
        <f t="shared" si="108"/>
        <v>22567.083333333328</v>
      </c>
      <c r="AH94" s="5">
        <f t="shared" si="109"/>
        <v>25959.916666666664</v>
      </c>
      <c r="AI94" s="5">
        <f t="shared" si="110"/>
        <v>26512.499999999993</v>
      </c>
      <c r="AJ94" s="5">
        <f t="shared" si="111"/>
        <v>25381.916666666661</v>
      </c>
      <c r="AK94" s="5">
        <f t="shared" si="112"/>
        <v>23520.666666666668</v>
      </c>
      <c r="AL94" s="5">
        <f t="shared" si="113"/>
        <v>27804</v>
      </c>
      <c r="AM94" s="5">
        <f t="shared" si="114"/>
        <v>30766.750000000011</v>
      </c>
      <c r="AN94" s="5">
        <f t="shared" si="115"/>
        <v>28725.416666666653</v>
      </c>
      <c r="AO94" s="5">
        <f t="shared" si="116"/>
        <v>25658.583333333339</v>
      </c>
      <c r="AP94" s="5">
        <f t="shared" si="117"/>
        <v>24296.666666666653</v>
      </c>
      <c r="AQ94" s="5">
        <f t="shared" si="118"/>
        <v>23502.083333333332</v>
      </c>
      <c r="AR94" s="5">
        <f t="shared" si="119"/>
        <v>15257.916666666666</v>
      </c>
      <c r="AS94" s="5">
        <f t="shared" si="120"/>
        <v>15828.749999999996</v>
      </c>
      <c r="AU94" s="97"/>
      <c r="AV94" s="97"/>
      <c r="AW94" s="97"/>
      <c r="AX94" s="97"/>
      <c r="AY94" s="97"/>
      <c r="AZ94" s="97"/>
      <c r="BA94" s="97"/>
      <c r="BB94" s="97"/>
    </row>
    <row r="95" spans="1:54" s="114" customFormat="1" x14ac:dyDescent="0.2">
      <c r="A95" s="114">
        <v>13</v>
      </c>
      <c r="B95" s="114" t="s">
        <v>159</v>
      </c>
      <c r="C95" s="114" t="s">
        <v>160</v>
      </c>
      <c r="D95" s="5" t="s">
        <v>173</v>
      </c>
      <c r="E95" s="5" t="s">
        <v>174</v>
      </c>
      <c r="F95" s="34">
        <f t="shared" si="100"/>
        <v>129</v>
      </c>
      <c r="G95" s="5">
        <f t="shared" si="100"/>
        <v>621163.24999999965</v>
      </c>
      <c r="H95" s="5">
        <f t="shared" si="100"/>
        <v>605787.50000000047</v>
      </c>
      <c r="I95" s="4">
        <f t="shared" si="100"/>
        <v>1226950.7499999998</v>
      </c>
      <c r="J95" s="229">
        <f t="shared" si="101"/>
        <v>30119.500000000004</v>
      </c>
      <c r="K95" s="5">
        <f t="shared" ref="K95:AA95" si="132">L294</f>
        <v>35927.916666666672</v>
      </c>
      <c r="L95" s="5">
        <f t="shared" si="132"/>
        <v>38336.416666666642</v>
      </c>
      <c r="M95" s="5">
        <f t="shared" si="132"/>
        <v>39486.666666666679</v>
      </c>
      <c r="N95" s="5">
        <f t="shared" si="132"/>
        <v>43474.000000000015</v>
      </c>
      <c r="O95" s="5">
        <f t="shared" si="132"/>
        <v>46830.416666666679</v>
      </c>
      <c r="P95" s="5">
        <f t="shared" si="132"/>
        <v>46271.500000000015</v>
      </c>
      <c r="Q95" s="5">
        <f t="shared" si="132"/>
        <v>45021.66666666665</v>
      </c>
      <c r="R95" s="5">
        <f t="shared" si="132"/>
        <v>42809.75</v>
      </c>
      <c r="S95" s="5">
        <f t="shared" si="132"/>
        <v>37639.666666666628</v>
      </c>
      <c r="T95" s="5">
        <f t="shared" si="132"/>
        <v>39338.249999999971</v>
      </c>
      <c r="U95" s="5">
        <f t="shared" si="132"/>
        <v>38979.583333333343</v>
      </c>
      <c r="V95" s="5">
        <f t="shared" si="132"/>
        <v>35624.166666666642</v>
      </c>
      <c r="W95" s="5">
        <f t="shared" si="132"/>
        <v>29382.833333333332</v>
      </c>
      <c r="X95" s="5">
        <f t="shared" si="132"/>
        <v>25400.333333333332</v>
      </c>
      <c r="Y95" s="5">
        <f t="shared" si="132"/>
        <v>22525.499999999989</v>
      </c>
      <c r="Z95" s="5">
        <f t="shared" si="132"/>
        <v>13276.666666666664</v>
      </c>
      <c r="AA95" s="5">
        <f t="shared" si="132"/>
        <v>10718.416666666664</v>
      </c>
      <c r="AB95" s="5">
        <f t="shared" si="103"/>
        <v>28503.166666666661</v>
      </c>
      <c r="AC95" s="5">
        <f t="shared" si="104"/>
        <v>33734.749999999993</v>
      </c>
      <c r="AD95" s="5">
        <f t="shared" si="105"/>
        <v>36480.75</v>
      </c>
      <c r="AE95" s="5">
        <f t="shared" si="106"/>
        <v>36371.166666666686</v>
      </c>
      <c r="AF95" s="5">
        <f t="shared" si="107"/>
        <v>40295.249999999993</v>
      </c>
      <c r="AG95" s="5">
        <f t="shared" si="108"/>
        <v>41476.5</v>
      </c>
      <c r="AH95" s="5">
        <f t="shared" si="109"/>
        <v>42810.249999999985</v>
      </c>
      <c r="AI95" s="5">
        <f t="shared" si="110"/>
        <v>42809.166666666642</v>
      </c>
      <c r="AJ95" s="5">
        <f t="shared" si="111"/>
        <v>40423.916666666628</v>
      </c>
      <c r="AK95" s="5">
        <f t="shared" si="112"/>
        <v>35476.5</v>
      </c>
      <c r="AL95" s="5">
        <f t="shared" si="113"/>
        <v>38194.583333333336</v>
      </c>
      <c r="AM95" s="5">
        <f t="shared" si="114"/>
        <v>38618.500000000007</v>
      </c>
      <c r="AN95" s="5">
        <f t="shared" si="115"/>
        <v>35753.25</v>
      </c>
      <c r="AO95" s="5">
        <f t="shared" si="116"/>
        <v>29814.833333333328</v>
      </c>
      <c r="AP95" s="5">
        <f t="shared" si="117"/>
        <v>27234.166666666639</v>
      </c>
      <c r="AQ95" s="5">
        <f t="shared" si="118"/>
        <v>24860.999999999989</v>
      </c>
      <c r="AR95" s="5">
        <f t="shared" si="119"/>
        <v>16050.416666666668</v>
      </c>
      <c r="AS95" s="5">
        <f t="shared" si="120"/>
        <v>16879.333333333339</v>
      </c>
      <c r="AU95" s="97"/>
      <c r="AV95" s="97"/>
      <c r="AW95" s="97"/>
      <c r="AX95" s="97"/>
      <c r="AY95" s="97"/>
      <c r="AZ95" s="97"/>
      <c r="BA95" s="97"/>
      <c r="BB95" s="97"/>
    </row>
    <row r="96" spans="1:54" s="114" customFormat="1" x14ac:dyDescent="0.2">
      <c r="A96" s="114">
        <v>14</v>
      </c>
      <c r="B96" s="114" t="s">
        <v>159</v>
      </c>
      <c r="C96" s="114" t="s">
        <v>160</v>
      </c>
      <c r="D96" s="5" t="s">
        <v>177</v>
      </c>
      <c r="E96" s="5" t="s">
        <v>178</v>
      </c>
      <c r="F96" s="34">
        <f t="shared" si="100"/>
        <v>81</v>
      </c>
      <c r="G96" s="5">
        <f t="shared" si="100"/>
        <v>407623.08333333308</v>
      </c>
      <c r="H96" s="5">
        <f t="shared" si="100"/>
        <v>413221.83333333326</v>
      </c>
      <c r="I96" s="4">
        <f t="shared" si="100"/>
        <v>820844.9166666664</v>
      </c>
      <c r="J96" s="229">
        <f t="shared" si="101"/>
        <v>17195.249999999993</v>
      </c>
      <c r="K96" s="5">
        <f t="shared" ref="K96:AA96" si="133">L295</f>
        <v>21858.083333333332</v>
      </c>
      <c r="L96" s="5">
        <f t="shared" si="133"/>
        <v>23850.750000000007</v>
      </c>
      <c r="M96" s="5">
        <f t="shared" si="133"/>
        <v>22512.083333333332</v>
      </c>
      <c r="N96" s="5">
        <f t="shared" si="133"/>
        <v>21427.833333333328</v>
      </c>
      <c r="O96" s="5">
        <f t="shared" si="133"/>
        <v>24143.166666666664</v>
      </c>
      <c r="P96" s="5">
        <f t="shared" si="133"/>
        <v>26114.666666666668</v>
      </c>
      <c r="Q96" s="5">
        <f t="shared" si="133"/>
        <v>26271.083333333343</v>
      </c>
      <c r="R96" s="5">
        <f t="shared" si="133"/>
        <v>24893.916666666668</v>
      </c>
      <c r="S96" s="5">
        <f t="shared" si="133"/>
        <v>22678.750000000004</v>
      </c>
      <c r="T96" s="5">
        <f t="shared" si="133"/>
        <v>27012.666666666664</v>
      </c>
      <c r="U96" s="5">
        <f t="shared" si="133"/>
        <v>29640.166666666664</v>
      </c>
      <c r="V96" s="5">
        <f t="shared" si="133"/>
        <v>29144.499999999985</v>
      </c>
      <c r="W96" s="5">
        <f t="shared" si="133"/>
        <v>24479.500000000011</v>
      </c>
      <c r="X96" s="5">
        <f t="shared" si="133"/>
        <v>22134.583333333339</v>
      </c>
      <c r="Y96" s="5">
        <f t="shared" si="133"/>
        <v>21430.583333333347</v>
      </c>
      <c r="Z96" s="5">
        <f t="shared" si="133"/>
        <v>12863.999999999996</v>
      </c>
      <c r="AA96" s="5">
        <f t="shared" si="133"/>
        <v>9971.4999999999982</v>
      </c>
      <c r="AB96" s="5">
        <f t="shared" si="103"/>
        <v>16389.583333333328</v>
      </c>
      <c r="AC96" s="5">
        <f t="shared" si="104"/>
        <v>20469.999999999989</v>
      </c>
      <c r="AD96" s="5">
        <f t="shared" si="105"/>
        <v>23004.833333333332</v>
      </c>
      <c r="AE96" s="5">
        <f t="shared" si="106"/>
        <v>22034.000000000004</v>
      </c>
      <c r="AF96" s="5">
        <f t="shared" si="107"/>
        <v>20942.333333333332</v>
      </c>
      <c r="AG96" s="5">
        <f t="shared" si="108"/>
        <v>22538.25</v>
      </c>
      <c r="AH96" s="5">
        <f t="shared" si="109"/>
        <v>25183.499999999982</v>
      </c>
      <c r="AI96" s="5">
        <f t="shared" si="110"/>
        <v>25537.166666666661</v>
      </c>
      <c r="AJ96" s="5">
        <f t="shared" si="111"/>
        <v>24308.833333333343</v>
      </c>
      <c r="AK96" s="5">
        <f t="shared" si="112"/>
        <v>22512.750000000015</v>
      </c>
      <c r="AL96" s="5">
        <f t="shared" si="113"/>
        <v>27847.083333333343</v>
      </c>
      <c r="AM96" s="5">
        <f t="shared" si="114"/>
        <v>30392.583333333328</v>
      </c>
      <c r="AN96" s="5">
        <f t="shared" si="115"/>
        <v>29504.833333333339</v>
      </c>
      <c r="AO96" s="5">
        <f t="shared" si="116"/>
        <v>25576.250000000011</v>
      </c>
      <c r="AP96" s="5">
        <f t="shared" si="117"/>
        <v>23710.166666666672</v>
      </c>
      <c r="AQ96" s="5">
        <f t="shared" si="118"/>
        <v>23391.249999999993</v>
      </c>
      <c r="AR96" s="5">
        <f t="shared" si="119"/>
        <v>15041.333333333332</v>
      </c>
      <c r="AS96" s="5">
        <f t="shared" si="120"/>
        <v>14837.08333333333</v>
      </c>
      <c r="AU96" s="97"/>
      <c r="AV96" s="97"/>
      <c r="AW96" s="97"/>
      <c r="AX96" s="97"/>
      <c r="AY96" s="97"/>
      <c r="AZ96" s="97"/>
      <c r="BA96" s="97"/>
      <c r="BB96" s="97"/>
    </row>
    <row r="97" spans="1:54" s="114" customFormat="1" x14ac:dyDescent="0.2">
      <c r="A97" s="114">
        <v>15</v>
      </c>
      <c r="B97" s="114" t="s">
        <v>159</v>
      </c>
      <c r="C97" s="114" t="s">
        <v>160</v>
      </c>
      <c r="D97" s="5" t="s">
        <v>179</v>
      </c>
      <c r="E97" s="5" t="s">
        <v>180</v>
      </c>
      <c r="F97" s="34">
        <f t="shared" si="100"/>
        <v>67</v>
      </c>
      <c r="G97" s="5">
        <f t="shared" si="100"/>
        <v>422416.08333333331</v>
      </c>
      <c r="H97" s="5">
        <f t="shared" si="100"/>
        <v>418717.91666666674</v>
      </c>
      <c r="I97" s="4">
        <f t="shared" si="100"/>
        <v>841134.00000000047</v>
      </c>
      <c r="J97" s="229">
        <f t="shared" si="101"/>
        <v>21755.416666666664</v>
      </c>
      <c r="K97" s="5">
        <f t="shared" ref="K97:AA97" si="134">L296</f>
        <v>25589.833333333339</v>
      </c>
      <c r="L97" s="5">
        <f t="shared" si="134"/>
        <v>27618.916666666672</v>
      </c>
      <c r="M97" s="5">
        <f t="shared" si="134"/>
        <v>25963.583333333332</v>
      </c>
      <c r="N97" s="5">
        <f t="shared" si="134"/>
        <v>22061.75</v>
      </c>
      <c r="O97" s="5">
        <f t="shared" si="134"/>
        <v>26233.083333333336</v>
      </c>
      <c r="P97" s="5">
        <f t="shared" si="134"/>
        <v>31537.499999999989</v>
      </c>
      <c r="Q97" s="5">
        <f t="shared" si="134"/>
        <v>32760.833333333314</v>
      </c>
      <c r="R97" s="5">
        <f t="shared" si="134"/>
        <v>31582.249999999985</v>
      </c>
      <c r="S97" s="5">
        <f t="shared" si="134"/>
        <v>27864.333333333328</v>
      </c>
      <c r="T97" s="5">
        <f t="shared" si="134"/>
        <v>29148.750000000007</v>
      </c>
      <c r="U97" s="5">
        <f t="shared" si="134"/>
        <v>28877.166666666664</v>
      </c>
      <c r="V97" s="5">
        <f t="shared" si="134"/>
        <v>24696.916666666661</v>
      </c>
      <c r="W97" s="5">
        <f t="shared" si="134"/>
        <v>19235.083333333332</v>
      </c>
      <c r="X97" s="5">
        <f t="shared" si="134"/>
        <v>16478.583333333339</v>
      </c>
      <c r="Y97" s="5">
        <f t="shared" si="134"/>
        <v>15424.916666666666</v>
      </c>
      <c r="Z97" s="5">
        <f t="shared" si="134"/>
        <v>8807</v>
      </c>
      <c r="AA97" s="5">
        <f t="shared" si="134"/>
        <v>6780.1666666666661</v>
      </c>
      <c r="AB97" s="5">
        <f t="shared" si="103"/>
        <v>20655.666666666668</v>
      </c>
      <c r="AC97" s="5">
        <f t="shared" si="104"/>
        <v>24501.333333333343</v>
      </c>
      <c r="AD97" s="5">
        <f t="shared" si="105"/>
        <v>26263.833333333325</v>
      </c>
      <c r="AE97" s="5">
        <f t="shared" si="106"/>
        <v>24573.583333333336</v>
      </c>
      <c r="AF97" s="5">
        <f t="shared" si="107"/>
        <v>21202.249999999982</v>
      </c>
      <c r="AG97" s="5">
        <f t="shared" si="108"/>
        <v>26280.666666666672</v>
      </c>
      <c r="AH97" s="5">
        <f t="shared" si="109"/>
        <v>31140.749999999985</v>
      </c>
      <c r="AI97" s="5">
        <f t="shared" si="110"/>
        <v>31817.083333333332</v>
      </c>
      <c r="AJ97" s="5">
        <f t="shared" si="111"/>
        <v>29480.250000000007</v>
      </c>
      <c r="AK97" s="5">
        <f t="shared" si="112"/>
        <v>25828.250000000004</v>
      </c>
      <c r="AL97" s="5">
        <f t="shared" si="113"/>
        <v>27608.583333333339</v>
      </c>
      <c r="AM97" s="5">
        <f t="shared" si="114"/>
        <v>27866.333333333343</v>
      </c>
      <c r="AN97" s="5">
        <f t="shared" si="115"/>
        <v>24619.916666666668</v>
      </c>
      <c r="AO97" s="5">
        <f t="shared" si="116"/>
        <v>20151.416666666661</v>
      </c>
      <c r="AP97" s="5">
        <f t="shared" si="117"/>
        <v>18241.499999999996</v>
      </c>
      <c r="AQ97" s="5">
        <f t="shared" si="118"/>
        <v>17411.5</v>
      </c>
      <c r="AR97" s="5">
        <f t="shared" si="119"/>
        <v>10523.833333333336</v>
      </c>
      <c r="AS97" s="5">
        <f t="shared" si="120"/>
        <v>10551.166666666668</v>
      </c>
      <c r="AU97" s="97"/>
      <c r="AV97" s="97"/>
      <c r="AW97" s="97"/>
      <c r="AX97" s="97"/>
      <c r="AY97" s="97"/>
      <c r="AZ97" s="97"/>
      <c r="BA97" s="97"/>
      <c r="BB97" s="97"/>
    </row>
    <row r="98" spans="1:54" s="114" customFormat="1" x14ac:dyDescent="0.2">
      <c r="A98" s="114">
        <v>16</v>
      </c>
      <c r="B98" s="114" t="s">
        <v>159</v>
      </c>
      <c r="C98" s="114" t="s">
        <v>160</v>
      </c>
      <c r="D98" s="5" t="s">
        <v>183</v>
      </c>
      <c r="E98" s="5" t="s">
        <v>184</v>
      </c>
      <c r="F98" s="34">
        <f t="shared" si="100"/>
        <v>131</v>
      </c>
      <c r="G98" s="5">
        <f t="shared" si="100"/>
        <v>637844.33333333314</v>
      </c>
      <c r="H98" s="5">
        <f t="shared" si="100"/>
        <v>634704.41666666698</v>
      </c>
      <c r="I98" s="4">
        <f t="shared" si="100"/>
        <v>1272548.75</v>
      </c>
      <c r="J98" s="229">
        <f t="shared" si="101"/>
        <v>29821.583333333336</v>
      </c>
      <c r="K98" s="5">
        <f t="shared" ref="K98:AA98" si="135">L297</f>
        <v>36337.416666666628</v>
      </c>
      <c r="L98" s="5">
        <f t="shared" si="135"/>
        <v>38901.333333333328</v>
      </c>
      <c r="M98" s="5">
        <f t="shared" si="135"/>
        <v>38622.916666666657</v>
      </c>
      <c r="N98" s="5">
        <f t="shared" si="135"/>
        <v>45961.166666666621</v>
      </c>
      <c r="O98" s="5">
        <f t="shared" si="135"/>
        <v>44681.916666666657</v>
      </c>
      <c r="P98" s="5">
        <f t="shared" si="135"/>
        <v>48797.999999999993</v>
      </c>
      <c r="Q98" s="5">
        <f t="shared" si="135"/>
        <v>47652.499999999978</v>
      </c>
      <c r="R98" s="5">
        <f t="shared" si="135"/>
        <v>43334.583333333343</v>
      </c>
      <c r="S98" s="5">
        <f t="shared" si="135"/>
        <v>37785.333333333321</v>
      </c>
      <c r="T98" s="5">
        <f t="shared" si="135"/>
        <v>40813.499999999985</v>
      </c>
      <c r="U98" s="5">
        <f t="shared" si="135"/>
        <v>42003.833333333328</v>
      </c>
      <c r="V98" s="5">
        <f t="shared" si="135"/>
        <v>37840.166666666686</v>
      </c>
      <c r="W98" s="5">
        <f t="shared" si="135"/>
        <v>30066.499999999993</v>
      </c>
      <c r="X98" s="5">
        <f t="shared" si="135"/>
        <v>26235.416666666664</v>
      </c>
      <c r="Y98" s="5">
        <f t="shared" si="135"/>
        <v>23735.416666666657</v>
      </c>
      <c r="Z98" s="5">
        <f t="shared" si="135"/>
        <v>14043.750000000007</v>
      </c>
      <c r="AA98" s="5">
        <f t="shared" si="135"/>
        <v>11209</v>
      </c>
      <c r="AB98" s="5">
        <f t="shared" si="103"/>
        <v>28755.666666666657</v>
      </c>
      <c r="AC98" s="5">
        <f t="shared" si="104"/>
        <v>34476.083333333328</v>
      </c>
      <c r="AD98" s="5">
        <f t="shared" si="105"/>
        <v>36813.166666666672</v>
      </c>
      <c r="AE98" s="5">
        <f t="shared" si="106"/>
        <v>37989.333333333336</v>
      </c>
      <c r="AF98" s="5">
        <f t="shared" si="107"/>
        <v>48041.499999999935</v>
      </c>
      <c r="AG98" s="5">
        <f t="shared" si="108"/>
        <v>42335.833333333307</v>
      </c>
      <c r="AH98" s="5">
        <f t="shared" si="109"/>
        <v>45504.583333333343</v>
      </c>
      <c r="AI98" s="5">
        <f t="shared" si="110"/>
        <v>44268.916666666701</v>
      </c>
      <c r="AJ98" s="5">
        <f t="shared" si="111"/>
        <v>40635.583333333343</v>
      </c>
      <c r="AK98" s="5">
        <f t="shared" si="112"/>
        <v>35561.749999999993</v>
      </c>
      <c r="AL98" s="5">
        <f t="shared" si="113"/>
        <v>39150.749999999985</v>
      </c>
      <c r="AM98" s="5">
        <f t="shared" si="114"/>
        <v>41183.999999999993</v>
      </c>
      <c r="AN98" s="5">
        <f t="shared" si="115"/>
        <v>38084.083333333336</v>
      </c>
      <c r="AO98" s="5">
        <f t="shared" si="116"/>
        <v>31179.583333333339</v>
      </c>
      <c r="AP98" s="5">
        <f t="shared" si="117"/>
        <v>27972.166666666675</v>
      </c>
      <c r="AQ98" s="5">
        <f t="shared" si="118"/>
        <v>26880.333333333336</v>
      </c>
      <c r="AR98" s="5">
        <f t="shared" si="119"/>
        <v>17617.916666666657</v>
      </c>
      <c r="AS98" s="5">
        <f t="shared" si="120"/>
        <v>18253.166666666668</v>
      </c>
      <c r="AU98" s="97"/>
      <c r="AV98" s="97"/>
      <c r="AW98" s="97"/>
      <c r="AX98" s="97"/>
      <c r="AY98" s="97"/>
      <c r="AZ98" s="97"/>
      <c r="BA98" s="97"/>
      <c r="BB98" s="97"/>
    </row>
    <row r="99" spans="1:54" s="114" customFormat="1" x14ac:dyDescent="0.2">
      <c r="A99" s="114">
        <v>17</v>
      </c>
      <c r="B99" s="114" t="s">
        <v>159</v>
      </c>
      <c r="C99" s="114" t="s">
        <v>160</v>
      </c>
      <c r="D99" s="5" t="s">
        <v>185</v>
      </c>
      <c r="E99" s="5" t="s">
        <v>186</v>
      </c>
      <c r="F99" s="34">
        <f t="shared" si="100"/>
        <v>51</v>
      </c>
      <c r="G99" s="5">
        <f t="shared" si="100"/>
        <v>264062.25000000006</v>
      </c>
      <c r="H99" s="5">
        <f t="shared" si="100"/>
        <v>268317.08333333331</v>
      </c>
      <c r="I99" s="4">
        <f t="shared" si="100"/>
        <v>532379.33333333337</v>
      </c>
      <c r="J99" s="229">
        <f t="shared" si="101"/>
        <v>12186.166666666672</v>
      </c>
      <c r="K99" s="5">
        <f t="shared" ref="K99:AA99" si="136">L298</f>
        <v>14457.166666666664</v>
      </c>
      <c r="L99" s="5">
        <f t="shared" si="136"/>
        <v>16012.833333333338</v>
      </c>
      <c r="M99" s="5">
        <f t="shared" si="136"/>
        <v>15820.583333333325</v>
      </c>
      <c r="N99" s="5">
        <f t="shared" si="136"/>
        <v>13245.416666666657</v>
      </c>
      <c r="O99" s="5">
        <f t="shared" si="136"/>
        <v>14756.583333333343</v>
      </c>
      <c r="P99" s="5">
        <f t="shared" si="136"/>
        <v>16710.916666666668</v>
      </c>
      <c r="Q99" s="5">
        <f t="shared" si="136"/>
        <v>16962.083333333336</v>
      </c>
      <c r="R99" s="5">
        <f t="shared" si="136"/>
        <v>16054.416666666666</v>
      </c>
      <c r="S99" s="5">
        <f t="shared" si="136"/>
        <v>15123.083333333334</v>
      </c>
      <c r="T99" s="5">
        <f t="shared" si="136"/>
        <v>18122.083333333347</v>
      </c>
      <c r="U99" s="5">
        <f t="shared" si="136"/>
        <v>19520.833333333343</v>
      </c>
      <c r="V99" s="5">
        <f t="shared" si="136"/>
        <v>18519.083333333336</v>
      </c>
      <c r="W99" s="5">
        <f t="shared" si="136"/>
        <v>15486.666666666662</v>
      </c>
      <c r="X99" s="5">
        <f t="shared" si="136"/>
        <v>13957.000000000004</v>
      </c>
      <c r="Y99" s="5">
        <f t="shared" si="136"/>
        <v>12910.41666666667</v>
      </c>
      <c r="Z99" s="5">
        <f t="shared" si="136"/>
        <v>7979.583333333333</v>
      </c>
      <c r="AA99" s="5">
        <f t="shared" si="136"/>
        <v>6237.3333333333294</v>
      </c>
      <c r="AB99" s="5">
        <f t="shared" si="103"/>
        <v>11365.000000000004</v>
      </c>
      <c r="AC99" s="5">
        <f t="shared" si="104"/>
        <v>13701.166666666664</v>
      </c>
      <c r="AD99" s="5">
        <f t="shared" si="105"/>
        <v>15300.25</v>
      </c>
      <c r="AE99" s="5">
        <f t="shared" si="106"/>
        <v>15191.166666666662</v>
      </c>
      <c r="AF99" s="5">
        <f t="shared" si="107"/>
        <v>12652.749999999998</v>
      </c>
      <c r="AG99" s="5">
        <f t="shared" si="108"/>
        <v>14597.083333333334</v>
      </c>
      <c r="AH99" s="5">
        <f t="shared" si="109"/>
        <v>16535.750000000007</v>
      </c>
      <c r="AI99" s="5">
        <f t="shared" si="110"/>
        <v>16974.499999999996</v>
      </c>
      <c r="AJ99" s="5">
        <f t="shared" si="111"/>
        <v>15988.916666666668</v>
      </c>
      <c r="AK99" s="5">
        <f t="shared" si="112"/>
        <v>14747.749999999998</v>
      </c>
      <c r="AL99" s="5">
        <f t="shared" si="113"/>
        <v>18164.416666666653</v>
      </c>
      <c r="AM99" s="5">
        <f t="shared" si="114"/>
        <v>19863.333333333343</v>
      </c>
      <c r="AN99" s="5">
        <f t="shared" si="115"/>
        <v>18835.833333333328</v>
      </c>
      <c r="AO99" s="5">
        <f t="shared" si="116"/>
        <v>15990.5</v>
      </c>
      <c r="AP99" s="5">
        <f t="shared" si="117"/>
        <v>14853</v>
      </c>
      <c r="AQ99" s="5">
        <f t="shared" si="118"/>
        <v>14444.083333333339</v>
      </c>
      <c r="AR99" s="5">
        <f t="shared" si="119"/>
        <v>9624.9166666666697</v>
      </c>
      <c r="AS99" s="5">
        <f t="shared" si="120"/>
        <v>9486.6666666666715</v>
      </c>
      <c r="AU99" s="97"/>
      <c r="AV99" s="97"/>
      <c r="AW99" s="97"/>
      <c r="AX99" s="97"/>
      <c r="AY99" s="97"/>
      <c r="AZ99" s="97"/>
      <c r="BA99" s="97"/>
      <c r="BB99" s="97"/>
    </row>
    <row r="100" spans="1:54" s="114" customFormat="1" x14ac:dyDescent="0.2">
      <c r="A100" s="114">
        <v>18</v>
      </c>
      <c r="B100" s="114" t="s">
        <v>159</v>
      </c>
      <c r="C100" s="114" t="s">
        <v>160</v>
      </c>
      <c r="D100" s="5" t="s">
        <v>187</v>
      </c>
      <c r="E100" s="5" t="s">
        <v>188</v>
      </c>
      <c r="F100" s="34">
        <f t="shared" si="100"/>
        <v>142</v>
      </c>
      <c r="G100" s="5">
        <f t="shared" si="100"/>
        <v>599811.16666666651</v>
      </c>
      <c r="H100" s="5">
        <f t="shared" si="100"/>
        <v>598927.58333333291</v>
      </c>
      <c r="I100" s="4">
        <f t="shared" si="100"/>
        <v>1198738.7500000005</v>
      </c>
      <c r="J100" s="229">
        <f t="shared" si="101"/>
        <v>29693.499999999996</v>
      </c>
      <c r="K100" s="5">
        <f t="shared" ref="K100:AA100" si="137">L299</f>
        <v>33914.583333333336</v>
      </c>
      <c r="L100" s="5">
        <f t="shared" si="137"/>
        <v>36356.166666666664</v>
      </c>
      <c r="M100" s="5">
        <f t="shared" si="137"/>
        <v>34649.833333333314</v>
      </c>
      <c r="N100" s="5">
        <f t="shared" si="137"/>
        <v>31763.166666666668</v>
      </c>
      <c r="O100" s="5">
        <f t="shared" si="137"/>
        <v>36224.166666666664</v>
      </c>
      <c r="P100" s="5">
        <f t="shared" si="137"/>
        <v>41669.000000000022</v>
      </c>
      <c r="Q100" s="5">
        <f t="shared" si="137"/>
        <v>42209.333333333343</v>
      </c>
      <c r="R100" s="5">
        <f t="shared" si="137"/>
        <v>39790.583333333314</v>
      </c>
      <c r="S100" s="5">
        <f t="shared" si="137"/>
        <v>34879.249999999993</v>
      </c>
      <c r="T100" s="5">
        <f t="shared" si="137"/>
        <v>41066.249999999993</v>
      </c>
      <c r="U100" s="5">
        <f t="shared" si="137"/>
        <v>42656.416666666693</v>
      </c>
      <c r="V100" s="5">
        <f t="shared" si="137"/>
        <v>38873.5</v>
      </c>
      <c r="W100" s="5">
        <f t="shared" si="137"/>
        <v>32314.916666666668</v>
      </c>
      <c r="X100" s="5">
        <f t="shared" si="137"/>
        <v>28368.666666666657</v>
      </c>
      <c r="Y100" s="5">
        <f t="shared" si="137"/>
        <v>26514.583333333318</v>
      </c>
      <c r="Z100" s="5">
        <f t="shared" si="137"/>
        <v>16565.833333333328</v>
      </c>
      <c r="AA100" s="5">
        <f t="shared" si="137"/>
        <v>12301.416666666661</v>
      </c>
      <c r="AB100" s="5">
        <f t="shared" si="103"/>
        <v>28262.166666666657</v>
      </c>
      <c r="AC100" s="5">
        <f t="shared" si="104"/>
        <v>32502.5</v>
      </c>
      <c r="AD100" s="5">
        <f t="shared" si="105"/>
        <v>34617.833333333321</v>
      </c>
      <c r="AE100" s="5">
        <f t="shared" si="106"/>
        <v>33209</v>
      </c>
      <c r="AF100" s="5">
        <f t="shared" si="107"/>
        <v>30507.583333333336</v>
      </c>
      <c r="AG100" s="5">
        <f t="shared" si="108"/>
        <v>35397.08333333335</v>
      </c>
      <c r="AH100" s="5">
        <f t="shared" si="109"/>
        <v>41169.583333333343</v>
      </c>
      <c r="AI100" s="5">
        <f t="shared" si="110"/>
        <v>40597.499999999978</v>
      </c>
      <c r="AJ100" s="5">
        <f t="shared" si="111"/>
        <v>37448.999999999956</v>
      </c>
      <c r="AK100" s="5">
        <f t="shared" si="112"/>
        <v>33145.583333333314</v>
      </c>
      <c r="AL100" s="5">
        <f t="shared" si="113"/>
        <v>39200.583333333321</v>
      </c>
      <c r="AM100" s="5">
        <f t="shared" si="114"/>
        <v>41866.333333333343</v>
      </c>
      <c r="AN100" s="5">
        <f t="shared" si="115"/>
        <v>38520.916666666708</v>
      </c>
      <c r="AO100" s="5">
        <f t="shared" si="116"/>
        <v>33069.416666666679</v>
      </c>
      <c r="AP100" s="5">
        <f t="shared" si="117"/>
        <v>30067.999999999985</v>
      </c>
      <c r="AQ100" s="5">
        <f t="shared" si="118"/>
        <v>29722.249999999996</v>
      </c>
      <c r="AR100" s="5">
        <f t="shared" si="119"/>
        <v>19979.25</v>
      </c>
      <c r="AS100" s="5">
        <f t="shared" si="120"/>
        <v>19643.000000000011</v>
      </c>
      <c r="AU100" s="97"/>
      <c r="AV100" s="97"/>
      <c r="AW100" s="97"/>
      <c r="AX100" s="97"/>
      <c r="AY100" s="97"/>
      <c r="AZ100" s="97"/>
      <c r="BA100" s="97"/>
      <c r="BB100" s="97"/>
    </row>
    <row r="101" spans="1:54" s="114" customFormat="1" x14ac:dyDescent="0.2">
      <c r="A101" s="114">
        <v>19</v>
      </c>
      <c r="B101" s="114" t="s">
        <v>191</v>
      </c>
      <c r="C101" s="114" t="s">
        <v>192</v>
      </c>
      <c r="D101" s="5" t="s">
        <v>148</v>
      </c>
      <c r="E101" s="5" t="s">
        <v>149</v>
      </c>
      <c r="F101" s="34">
        <f t="shared" si="100"/>
        <v>280</v>
      </c>
      <c r="G101" s="5">
        <f t="shared" si="100"/>
        <v>1764313.4166666653</v>
      </c>
      <c r="H101" s="5">
        <f t="shared" si="100"/>
        <v>1734482.9999999993</v>
      </c>
      <c r="I101" s="4">
        <f t="shared" si="100"/>
        <v>3498796.4166666674</v>
      </c>
      <c r="J101" s="229">
        <f t="shared" si="101"/>
        <v>91805</v>
      </c>
      <c r="K101" s="5">
        <f t="shared" ref="K101:AA101" si="138">L300</f>
        <v>107770.75000000006</v>
      </c>
      <c r="L101" s="5">
        <f t="shared" si="138"/>
        <v>115289.58333333342</v>
      </c>
      <c r="M101" s="5">
        <f t="shared" si="138"/>
        <v>107027.66666666669</v>
      </c>
      <c r="N101" s="5">
        <f t="shared" si="138"/>
        <v>99471.749999999985</v>
      </c>
      <c r="O101" s="5">
        <f t="shared" si="138"/>
        <v>119446.08333333323</v>
      </c>
      <c r="P101" s="5">
        <f t="shared" si="138"/>
        <v>135178.25</v>
      </c>
      <c r="Q101" s="5">
        <f t="shared" si="138"/>
        <v>140656.33333333331</v>
      </c>
      <c r="R101" s="5">
        <f t="shared" si="138"/>
        <v>136392.33333333328</v>
      </c>
      <c r="S101" s="5">
        <f t="shared" si="138"/>
        <v>122778.16666666664</v>
      </c>
      <c r="T101" s="5">
        <f t="shared" si="138"/>
        <v>117965.49999999996</v>
      </c>
      <c r="U101" s="5">
        <f t="shared" si="138"/>
        <v>112719.16666666663</v>
      </c>
      <c r="V101" s="5">
        <f t="shared" si="138"/>
        <v>97485.583333333314</v>
      </c>
      <c r="W101" s="5">
        <f t="shared" si="138"/>
        <v>76902.333333333343</v>
      </c>
      <c r="X101" s="5">
        <f t="shared" si="138"/>
        <v>62442.583333333365</v>
      </c>
      <c r="Y101" s="5">
        <f t="shared" si="138"/>
        <v>56731.250000000015</v>
      </c>
      <c r="Z101" s="5">
        <f t="shared" si="138"/>
        <v>34016.833333333328</v>
      </c>
      <c r="AA101" s="5">
        <f t="shared" si="138"/>
        <v>30234.250000000007</v>
      </c>
      <c r="AB101" s="5">
        <f t="shared" si="103"/>
        <v>87116.333333333372</v>
      </c>
      <c r="AC101" s="5">
        <f t="shared" si="104"/>
        <v>102635.66666666667</v>
      </c>
      <c r="AD101" s="5">
        <f t="shared" si="105"/>
        <v>109505.16666666672</v>
      </c>
      <c r="AE101" s="5">
        <f t="shared" si="106"/>
        <v>100236.41666666667</v>
      </c>
      <c r="AF101" s="5">
        <f t="shared" si="107"/>
        <v>94045.083333333358</v>
      </c>
      <c r="AG101" s="5">
        <f t="shared" si="108"/>
        <v>114186.08333333333</v>
      </c>
      <c r="AH101" s="5">
        <f t="shared" si="109"/>
        <v>130966.83333333331</v>
      </c>
      <c r="AI101" s="5">
        <f t="shared" si="110"/>
        <v>134990.33333333334</v>
      </c>
      <c r="AJ101" s="5">
        <f t="shared" si="111"/>
        <v>129014.33333333328</v>
      </c>
      <c r="AK101" s="5">
        <f t="shared" si="112"/>
        <v>112571.41666666664</v>
      </c>
      <c r="AL101" s="5">
        <f t="shared" si="113"/>
        <v>110919.24999999994</v>
      </c>
      <c r="AM101" s="5">
        <f t="shared" si="114"/>
        <v>108352.66666666669</v>
      </c>
      <c r="AN101" s="5">
        <f t="shared" si="115"/>
        <v>96297.083333333358</v>
      </c>
      <c r="AO101" s="5">
        <f t="shared" si="116"/>
        <v>78867.416666666628</v>
      </c>
      <c r="AP101" s="5">
        <f t="shared" si="117"/>
        <v>69126.333333333314</v>
      </c>
      <c r="AQ101" s="5">
        <f t="shared" si="118"/>
        <v>65404.249999999978</v>
      </c>
      <c r="AR101" s="5">
        <f t="shared" si="119"/>
        <v>42566.249999999971</v>
      </c>
      <c r="AS101" s="5">
        <f t="shared" si="120"/>
        <v>47682.083333333328</v>
      </c>
      <c r="AU101" s="97"/>
      <c r="AV101" s="97"/>
      <c r="AW101" s="97"/>
      <c r="AX101" s="97"/>
      <c r="AY101" s="97"/>
      <c r="AZ101" s="97"/>
      <c r="BA101" s="97"/>
      <c r="BB101" s="97"/>
    </row>
    <row r="102" spans="1:54" s="114" customFormat="1" x14ac:dyDescent="0.2">
      <c r="A102" s="114">
        <v>20</v>
      </c>
      <c r="B102" s="114" t="s">
        <v>191</v>
      </c>
      <c r="C102" s="114" t="s">
        <v>192</v>
      </c>
      <c r="D102" s="5" t="s">
        <v>171</v>
      </c>
      <c r="E102" s="5" t="s">
        <v>172</v>
      </c>
      <c r="F102" s="34">
        <f t="shared" si="100"/>
        <v>209</v>
      </c>
      <c r="G102" s="5">
        <f t="shared" si="100"/>
        <v>986139.33333333407</v>
      </c>
      <c r="H102" s="5">
        <f t="shared" si="100"/>
        <v>1005875.1666666664</v>
      </c>
      <c r="I102" s="4">
        <f t="shared" si="100"/>
        <v>1992014.5000000007</v>
      </c>
      <c r="J102" s="229">
        <f t="shared" si="101"/>
        <v>51866.916666666613</v>
      </c>
      <c r="K102" s="5">
        <f t="shared" ref="K102:AA102" si="139">L301</f>
        <v>60847.249999999993</v>
      </c>
      <c r="L102" s="5">
        <f t="shared" si="139"/>
        <v>63096.000000000029</v>
      </c>
      <c r="M102" s="5">
        <f t="shared" si="139"/>
        <v>58642.416666666628</v>
      </c>
      <c r="N102" s="5">
        <f t="shared" si="139"/>
        <v>52504.499999999993</v>
      </c>
      <c r="O102" s="5">
        <f t="shared" si="139"/>
        <v>60147.999999999993</v>
      </c>
      <c r="P102" s="5">
        <f t="shared" si="139"/>
        <v>67344.416666666672</v>
      </c>
      <c r="Q102" s="5">
        <f t="shared" si="139"/>
        <v>69749.833333333328</v>
      </c>
      <c r="R102" s="5">
        <f t="shared" si="139"/>
        <v>67828.833333333343</v>
      </c>
      <c r="S102" s="5">
        <f t="shared" si="139"/>
        <v>61952.083333333328</v>
      </c>
      <c r="T102" s="5">
        <f t="shared" si="139"/>
        <v>66159.583333333343</v>
      </c>
      <c r="U102" s="5">
        <f t="shared" si="139"/>
        <v>67736.249999999985</v>
      </c>
      <c r="V102" s="5">
        <f t="shared" si="139"/>
        <v>60532.250000000007</v>
      </c>
      <c r="W102" s="5">
        <f t="shared" si="139"/>
        <v>48862.166666666672</v>
      </c>
      <c r="X102" s="5">
        <f t="shared" si="139"/>
        <v>41990.833333333314</v>
      </c>
      <c r="Y102" s="5">
        <f t="shared" si="139"/>
        <v>42022.416666666657</v>
      </c>
      <c r="Z102" s="5">
        <f t="shared" si="139"/>
        <v>24280.249999999989</v>
      </c>
      <c r="AA102" s="5">
        <f t="shared" si="139"/>
        <v>20575.333333333332</v>
      </c>
      <c r="AB102" s="5">
        <f t="shared" si="103"/>
        <v>49569.333333333336</v>
      </c>
      <c r="AC102" s="5">
        <f t="shared" si="104"/>
        <v>57706.500000000007</v>
      </c>
      <c r="AD102" s="5">
        <f t="shared" si="105"/>
        <v>60177.333333333307</v>
      </c>
      <c r="AE102" s="5">
        <f t="shared" si="106"/>
        <v>54935.916666666693</v>
      </c>
      <c r="AF102" s="5">
        <f t="shared" si="107"/>
        <v>49568.250000000015</v>
      </c>
      <c r="AG102" s="5">
        <f t="shared" si="108"/>
        <v>58731.333333333358</v>
      </c>
      <c r="AH102" s="5">
        <f t="shared" si="109"/>
        <v>69546.333333333328</v>
      </c>
      <c r="AI102" s="5">
        <f t="shared" si="110"/>
        <v>71814.999999999971</v>
      </c>
      <c r="AJ102" s="5">
        <f t="shared" si="111"/>
        <v>67867.75</v>
      </c>
      <c r="AK102" s="5">
        <f t="shared" si="112"/>
        <v>61060.16666666665</v>
      </c>
      <c r="AL102" s="5">
        <f t="shared" si="113"/>
        <v>64681.750000000007</v>
      </c>
      <c r="AM102" s="5">
        <f t="shared" si="114"/>
        <v>67616.083333333299</v>
      </c>
      <c r="AN102" s="5">
        <f t="shared" si="115"/>
        <v>61063.250000000007</v>
      </c>
      <c r="AO102" s="5">
        <f t="shared" si="116"/>
        <v>51425.416666666642</v>
      </c>
      <c r="AP102" s="5">
        <f t="shared" si="117"/>
        <v>47313.166666666664</v>
      </c>
      <c r="AQ102" s="5">
        <f t="shared" si="118"/>
        <v>48706.75</v>
      </c>
      <c r="AR102" s="5">
        <f t="shared" si="119"/>
        <v>30721.833333333332</v>
      </c>
      <c r="AS102" s="5">
        <f t="shared" si="120"/>
        <v>33369.000000000029</v>
      </c>
      <c r="AU102" s="97"/>
      <c r="AV102" s="97"/>
      <c r="AW102" s="97"/>
      <c r="AX102" s="97"/>
      <c r="AY102" s="97"/>
      <c r="AZ102" s="97"/>
      <c r="BA102" s="97"/>
      <c r="BB102" s="97"/>
    </row>
    <row r="103" spans="1:54" s="114" customFormat="1" x14ac:dyDescent="0.2">
      <c r="A103" s="114">
        <v>21</v>
      </c>
      <c r="B103" s="114" t="s">
        <v>191</v>
      </c>
      <c r="C103" s="114" t="s">
        <v>192</v>
      </c>
      <c r="D103" s="5" t="s">
        <v>193</v>
      </c>
      <c r="E103" s="5" t="s">
        <v>194</v>
      </c>
      <c r="F103" s="34">
        <f t="shared" ref="F103:I118" si="140">F302</f>
        <v>165</v>
      </c>
      <c r="G103" s="5">
        <f t="shared" si="140"/>
        <v>889758.08333333395</v>
      </c>
      <c r="H103" s="5">
        <f t="shared" si="140"/>
        <v>900494.4166666664</v>
      </c>
      <c r="I103" s="4">
        <f t="shared" si="140"/>
        <v>1790252.4999999998</v>
      </c>
      <c r="J103" s="229">
        <f t="shared" si="101"/>
        <v>37813.249999999993</v>
      </c>
      <c r="K103" s="5">
        <f t="shared" ref="K103:AA103" si="141">L302</f>
        <v>46559.000000000007</v>
      </c>
      <c r="L103" s="5">
        <f t="shared" si="141"/>
        <v>51038.416666666701</v>
      </c>
      <c r="M103" s="5">
        <f t="shared" si="141"/>
        <v>49700.750000000015</v>
      </c>
      <c r="N103" s="5">
        <f t="shared" si="141"/>
        <v>45672.250000000007</v>
      </c>
      <c r="O103" s="5">
        <f t="shared" si="141"/>
        <v>51370.166666666679</v>
      </c>
      <c r="P103" s="5">
        <f t="shared" si="141"/>
        <v>57523.499999999985</v>
      </c>
      <c r="Q103" s="5">
        <f t="shared" si="141"/>
        <v>58780.75</v>
      </c>
      <c r="R103" s="5">
        <f t="shared" si="141"/>
        <v>56618.500000000029</v>
      </c>
      <c r="S103" s="5">
        <f t="shared" si="141"/>
        <v>51863.25</v>
      </c>
      <c r="T103" s="5">
        <f t="shared" si="141"/>
        <v>59428.750000000022</v>
      </c>
      <c r="U103" s="5">
        <f t="shared" si="141"/>
        <v>63198.083333333328</v>
      </c>
      <c r="V103" s="5">
        <f t="shared" si="141"/>
        <v>60187.583333333321</v>
      </c>
      <c r="W103" s="5">
        <f t="shared" si="141"/>
        <v>51832.416666666672</v>
      </c>
      <c r="X103" s="5">
        <f t="shared" si="141"/>
        <v>47936.916666666679</v>
      </c>
      <c r="Y103" s="5">
        <f t="shared" si="141"/>
        <v>47739.250000000022</v>
      </c>
      <c r="Z103" s="5">
        <f t="shared" si="141"/>
        <v>28428.833333333354</v>
      </c>
      <c r="AA103" s="5">
        <f t="shared" si="141"/>
        <v>24066.416666666682</v>
      </c>
      <c r="AB103" s="5">
        <f t="shared" si="103"/>
        <v>36294.916666666664</v>
      </c>
      <c r="AC103" s="5">
        <f t="shared" si="104"/>
        <v>44168.083333333328</v>
      </c>
      <c r="AD103" s="5">
        <f t="shared" si="105"/>
        <v>48865.416666666679</v>
      </c>
      <c r="AE103" s="5">
        <f t="shared" si="106"/>
        <v>46690.25</v>
      </c>
      <c r="AF103" s="5">
        <f t="shared" si="107"/>
        <v>44195.666666666686</v>
      </c>
      <c r="AG103" s="5">
        <f t="shared" si="108"/>
        <v>50556.75</v>
      </c>
      <c r="AH103" s="5">
        <f t="shared" si="109"/>
        <v>56298.91666666665</v>
      </c>
      <c r="AI103" s="5">
        <f t="shared" si="110"/>
        <v>56648.91666666665</v>
      </c>
      <c r="AJ103" s="5">
        <f t="shared" si="111"/>
        <v>53566.416666666679</v>
      </c>
      <c r="AK103" s="5">
        <f t="shared" si="112"/>
        <v>49553.333333333343</v>
      </c>
      <c r="AL103" s="5">
        <f t="shared" si="113"/>
        <v>58680.499999999993</v>
      </c>
      <c r="AM103" s="5">
        <f t="shared" si="114"/>
        <v>64092.083333333314</v>
      </c>
      <c r="AN103" s="5">
        <f t="shared" si="115"/>
        <v>61661.916666666672</v>
      </c>
      <c r="AO103" s="5">
        <f t="shared" si="116"/>
        <v>55084.416666666686</v>
      </c>
      <c r="AP103" s="5">
        <f t="shared" si="117"/>
        <v>51898.083333333314</v>
      </c>
      <c r="AQ103" s="5">
        <f t="shared" si="118"/>
        <v>52814.000000000022</v>
      </c>
      <c r="AR103" s="5">
        <f t="shared" si="119"/>
        <v>33597.75</v>
      </c>
      <c r="AS103" s="5">
        <f t="shared" si="120"/>
        <v>35827.000000000022</v>
      </c>
      <c r="AU103" s="97"/>
      <c r="AV103" s="97"/>
      <c r="AW103" s="97"/>
      <c r="AX103" s="97"/>
      <c r="AY103" s="97"/>
      <c r="AZ103" s="97"/>
      <c r="BA103" s="97"/>
      <c r="BB103" s="97"/>
    </row>
    <row r="104" spans="1:54" s="114" customFormat="1" x14ac:dyDescent="0.2">
      <c r="A104" s="114">
        <v>22</v>
      </c>
      <c r="B104" s="114" t="s">
        <v>197</v>
      </c>
      <c r="C104" s="114" t="s">
        <v>198</v>
      </c>
      <c r="D104" s="5" t="s">
        <v>195</v>
      </c>
      <c r="E104" s="5" t="s">
        <v>196</v>
      </c>
      <c r="F104" s="34">
        <f t="shared" si="140"/>
        <v>270</v>
      </c>
      <c r="G104" s="5">
        <f t="shared" si="140"/>
        <v>1261553.1666666667</v>
      </c>
      <c r="H104" s="5">
        <f t="shared" si="140"/>
        <v>1189861.7500000002</v>
      </c>
      <c r="I104" s="4">
        <f t="shared" si="140"/>
        <v>2451414.9166666684</v>
      </c>
      <c r="J104" s="229">
        <f t="shared" si="101"/>
        <v>70460.083333333343</v>
      </c>
      <c r="K104" s="5">
        <f t="shared" ref="K104:AA104" si="142">L303</f>
        <v>74696.833333333328</v>
      </c>
      <c r="L104" s="5">
        <f t="shared" si="142"/>
        <v>75583.416666666657</v>
      </c>
      <c r="M104" s="5">
        <f t="shared" si="142"/>
        <v>71908.333333333343</v>
      </c>
      <c r="N104" s="5">
        <f t="shared" si="142"/>
        <v>82278.916666666628</v>
      </c>
      <c r="O104" s="5">
        <f t="shared" si="142"/>
        <v>121371.58333333328</v>
      </c>
      <c r="P104" s="5">
        <f t="shared" si="142"/>
        <v>133093.25000000003</v>
      </c>
      <c r="Q104" s="5">
        <f t="shared" si="142"/>
        <v>132052.91666666663</v>
      </c>
      <c r="R104" s="5">
        <f t="shared" si="142"/>
        <v>113793.25000000007</v>
      </c>
      <c r="S104" s="5">
        <f t="shared" si="142"/>
        <v>89995.416666666672</v>
      </c>
      <c r="T104" s="5">
        <f t="shared" si="142"/>
        <v>75162.833333333401</v>
      </c>
      <c r="U104" s="5">
        <f t="shared" si="142"/>
        <v>64053.166666666642</v>
      </c>
      <c r="V104" s="5">
        <f t="shared" si="142"/>
        <v>51891.666666666693</v>
      </c>
      <c r="W104" s="5">
        <f t="shared" si="142"/>
        <v>37812.416666666621</v>
      </c>
      <c r="X104" s="5">
        <f t="shared" si="142"/>
        <v>25903.833333333325</v>
      </c>
      <c r="Y104" s="5">
        <f t="shared" si="142"/>
        <v>19274.249999999985</v>
      </c>
      <c r="Z104" s="5">
        <f t="shared" si="142"/>
        <v>11554.08333333333</v>
      </c>
      <c r="AA104" s="5">
        <f t="shared" si="142"/>
        <v>10666.916666666666</v>
      </c>
      <c r="AB104" s="5">
        <f t="shared" si="103"/>
        <v>67490.916666666613</v>
      </c>
      <c r="AC104" s="5">
        <f t="shared" si="104"/>
        <v>71822.750000000044</v>
      </c>
      <c r="AD104" s="5">
        <f t="shared" si="105"/>
        <v>71985.083333333299</v>
      </c>
      <c r="AE104" s="5">
        <f t="shared" si="106"/>
        <v>68476.333333333343</v>
      </c>
      <c r="AF104" s="5">
        <f t="shared" si="107"/>
        <v>84161.583333333372</v>
      </c>
      <c r="AG104" s="5">
        <f t="shared" si="108"/>
        <v>123544.74999999997</v>
      </c>
      <c r="AH104" s="5">
        <f t="shared" si="109"/>
        <v>124150.33333333336</v>
      </c>
      <c r="AI104" s="5">
        <f t="shared" si="110"/>
        <v>113384.66666666664</v>
      </c>
      <c r="AJ104" s="5">
        <f t="shared" si="111"/>
        <v>94018.333333333358</v>
      </c>
      <c r="AK104" s="5">
        <f t="shared" si="112"/>
        <v>73797.75</v>
      </c>
      <c r="AL104" s="5">
        <f t="shared" si="113"/>
        <v>63817.749999999956</v>
      </c>
      <c r="AM104" s="5">
        <f t="shared" si="114"/>
        <v>58840.916666666657</v>
      </c>
      <c r="AN104" s="5">
        <f t="shared" si="115"/>
        <v>49472.416666666613</v>
      </c>
      <c r="AO104" s="5">
        <f t="shared" si="116"/>
        <v>38272.666666666672</v>
      </c>
      <c r="AP104" s="5">
        <f t="shared" si="117"/>
        <v>29717.33333333331</v>
      </c>
      <c r="AQ104" s="5">
        <f t="shared" si="118"/>
        <v>23610.666666666661</v>
      </c>
      <c r="AR104" s="5">
        <f t="shared" si="119"/>
        <v>15895.750000000002</v>
      </c>
      <c r="AS104" s="5">
        <f t="shared" si="120"/>
        <v>17401.749999999989</v>
      </c>
      <c r="AU104" s="97"/>
      <c r="AV104" s="97"/>
      <c r="AW104" s="97"/>
      <c r="AX104" s="97"/>
      <c r="AY104" s="97"/>
      <c r="AZ104" s="97"/>
      <c r="BA104" s="97"/>
      <c r="BB104" s="97"/>
    </row>
    <row r="105" spans="1:54" s="114" customFormat="1" x14ac:dyDescent="0.2">
      <c r="A105" s="114">
        <v>23</v>
      </c>
      <c r="B105" s="114" t="s">
        <v>197</v>
      </c>
      <c r="C105" s="114" t="s">
        <v>198</v>
      </c>
      <c r="D105" s="5" t="s">
        <v>199</v>
      </c>
      <c r="E105" s="5" t="s">
        <v>200</v>
      </c>
      <c r="F105" s="34">
        <f t="shared" si="140"/>
        <v>195</v>
      </c>
      <c r="G105" s="5">
        <f t="shared" si="140"/>
        <v>1050250.4999999998</v>
      </c>
      <c r="H105" s="5">
        <f t="shared" si="140"/>
        <v>1057927.083333333</v>
      </c>
      <c r="I105" s="4">
        <f t="shared" si="140"/>
        <v>2108177.583333333</v>
      </c>
      <c r="J105" s="229">
        <f t="shared" si="101"/>
        <v>51039.666666666679</v>
      </c>
      <c r="K105" s="5">
        <f t="shared" ref="K105:AA105" si="143">L304</f>
        <v>57342.750000000029</v>
      </c>
      <c r="L105" s="5">
        <f t="shared" si="143"/>
        <v>59834.833333333336</v>
      </c>
      <c r="M105" s="5">
        <f t="shared" si="143"/>
        <v>56643.416666666628</v>
      </c>
      <c r="N105" s="5">
        <f t="shared" si="143"/>
        <v>58851.500000000007</v>
      </c>
      <c r="O105" s="5">
        <f t="shared" si="143"/>
        <v>90131.416666666657</v>
      </c>
      <c r="P105" s="5">
        <f t="shared" si="143"/>
        <v>104731.08333333334</v>
      </c>
      <c r="Q105" s="5">
        <f t="shared" si="143"/>
        <v>101308.0833333333</v>
      </c>
      <c r="R105" s="5">
        <f t="shared" si="143"/>
        <v>91342.083333333372</v>
      </c>
      <c r="S105" s="5">
        <f t="shared" si="143"/>
        <v>77669.333333333256</v>
      </c>
      <c r="T105" s="5">
        <f t="shared" si="143"/>
        <v>70451.833333333299</v>
      </c>
      <c r="U105" s="5">
        <f t="shared" si="143"/>
        <v>65513.166666666642</v>
      </c>
      <c r="V105" s="5">
        <f t="shared" si="143"/>
        <v>53981.749999999985</v>
      </c>
      <c r="W105" s="5">
        <f t="shared" si="143"/>
        <v>38003</v>
      </c>
      <c r="X105" s="5">
        <f t="shared" si="143"/>
        <v>26738.416666666664</v>
      </c>
      <c r="Y105" s="5">
        <f t="shared" si="143"/>
        <v>21815.416666666672</v>
      </c>
      <c r="Z105" s="5">
        <f t="shared" si="143"/>
        <v>13097.499999999996</v>
      </c>
      <c r="AA105" s="5">
        <f t="shared" si="143"/>
        <v>11755.250000000002</v>
      </c>
      <c r="AB105" s="5">
        <f t="shared" si="103"/>
        <v>48895.416666666642</v>
      </c>
      <c r="AC105" s="5">
        <f t="shared" si="104"/>
        <v>55027.749999999985</v>
      </c>
      <c r="AD105" s="5">
        <f t="shared" si="105"/>
        <v>57306.000000000029</v>
      </c>
      <c r="AE105" s="5">
        <f t="shared" si="106"/>
        <v>54798.333333333328</v>
      </c>
      <c r="AF105" s="5">
        <f t="shared" si="107"/>
        <v>67034.583333333328</v>
      </c>
      <c r="AG105" s="5">
        <f t="shared" si="108"/>
        <v>102637.33333333331</v>
      </c>
      <c r="AH105" s="5">
        <f t="shared" si="109"/>
        <v>106909.6666666666</v>
      </c>
      <c r="AI105" s="5">
        <f t="shared" si="110"/>
        <v>96600.333333333314</v>
      </c>
      <c r="AJ105" s="5">
        <f t="shared" si="111"/>
        <v>83303.749999999971</v>
      </c>
      <c r="AK105" s="5">
        <f t="shared" si="112"/>
        <v>70381.083333333372</v>
      </c>
      <c r="AL105" s="5">
        <f t="shared" si="113"/>
        <v>64461.333333333328</v>
      </c>
      <c r="AM105" s="5">
        <f t="shared" si="114"/>
        <v>62273.000000000015</v>
      </c>
      <c r="AN105" s="5">
        <f t="shared" si="115"/>
        <v>53604.416666666672</v>
      </c>
      <c r="AO105" s="5">
        <f t="shared" si="116"/>
        <v>39508.583333333343</v>
      </c>
      <c r="AP105" s="5">
        <f t="shared" si="117"/>
        <v>30358.083333333347</v>
      </c>
      <c r="AQ105" s="5">
        <f t="shared" si="118"/>
        <v>26804.166666666668</v>
      </c>
      <c r="AR105" s="5">
        <f t="shared" si="119"/>
        <v>18066.750000000004</v>
      </c>
      <c r="AS105" s="5">
        <f t="shared" si="120"/>
        <v>19956.5</v>
      </c>
      <c r="AU105" s="97"/>
      <c r="AV105" s="97"/>
      <c r="AW105" s="97"/>
      <c r="AX105" s="97"/>
      <c r="AY105" s="97"/>
      <c r="AZ105" s="97"/>
      <c r="BA105" s="97"/>
      <c r="BB105" s="97"/>
    </row>
    <row r="106" spans="1:54" s="114" customFormat="1" x14ac:dyDescent="0.2">
      <c r="A106" s="114">
        <v>24</v>
      </c>
      <c r="B106" s="114" t="s">
        <v>197</v>
      </c>
      <c r="C106" s="114" t="s">
        <v>198</v>
      </c>
      <c r="D106" s="5" t="s">
        <v>201</v>
      </c>
      <c r="E106" s="5" t="s">
        <v>202</v>
      </c>
      <c r="F106" s="34">
        <f t="shared" si="140"/>
        <v>176</v>
      </c>
      <c r="G106" s="5">
        <f t="shared" si="140"/>
        <v>884862.33333333337</v>
      </c>
      <c r="H106" s="5">
        <f t="shared" si="140"/>
        <v>881397.24999999953</v>
      </c>
      <c r="I106" s="4">
        <f t="shared" si="140"/>
        <v>1766259.5833333326</v>
      </c>
      <c r="J106" s="229">
        <f t="shared" si="101"/>
        <v>43322.916666666686</v>
      </c>
      <c r="K106" s="5">
        <f t="shared" ref="K106:AA106" si="144">L305</f>
        <v>50279.000000000015</v>
      </c>
      <c r="L106" s="5">
        <f t="shared" si="144"/>
        <v>54039.166666666679</v>
      </c>
      <c r="M106" s="5">
        <f t="shared" si="144"/>
        <v>49510.333333333328</v>
      </c>
      <c r="N106" s="5">
        <f t="shared" si="144"/>
        <v>46029.583333333307</v>
      </c>
      <c r="O106" s="5">
        <f t="shared" si="144"/>
        <v>67105.749999999985</v>
      </c>
      <c r="P106" s="5">
        <f t="shared" si="144"/>
        <v>77130.999999999985</v>
      </c>
      <c r="Q106" s="5">
        <f t="shared" si="144"/>
        <v>79434.416666666657</v>
      </c>
      <c r="R106" s="5">
        <f t="shared" si="144"/>
        <v>79931.166666666642</v>
      </c>
      <c r="S106" s="5">
        <f t="shared" si="144"/>
        <v>72424.749999999956</v>
      </c>
      <c r="T106" s="5">
        <f t="shared" si="144"/>
        <v>63013.75</v>
      </c>
      <c r="U106" s="5">
        <f t="shared" si="144"/>
        <v>55283.583333333328</v>
      </c>
      <c r="V106" s="5">
        <f t="shared" si="144"/>
        <v>44770.000000000007</v>
      </c>
      <c r="W106" s="5">
        <f t="shared" si="144"/>
        <v>32617.166666666657</v>
      </c>
      <c r="X106" s="5">
        <f t="shared" si="144"/>
        <v>24928.416666666664</v>
      </c>
      <c r="Y106" s="5">
        <f t="shared" si="144"/>
        <v>21292.833333333339</v>
      </c>
      <c r="Z106" s="5">
        <f t="shared" si="144"/>
        <v>12617.750000000007</v>
      </c>
      <c r="AA106" s="5">
        <f t="shared" si="144"/>
        <v>11130.750000000005</v>
      </c>
      <c r="AB106" s="5">
        <f t="shared" si="103"/>
        <v>41358.33333333335</v>
      </c>
      <c r="AC106" s="5">
        <f t="shared" si="104"/>
        <v>48016.583333333307</v>
      </c>
      <c r="AD106" s="5">
        <f t="shared" si="105"/>
        <v>51876.250000000007</v>
      </c>
      <c r="AE106" s="5">
        <f t="shared" si="106"/>
        <v>47264.333333333328</v>
      </c>
      <c r="AF106" s="5">
        <f t="shared" si="107"/>
        <v>50720.000000000015</v>
      </c>
      <c r="AG106" s="5">
        <f t="shared" si="108"/>
        <v>77028.333333333372</v>
      </c>
      <c r="AH106" s="5">
        <f t="shared" si="109"/>
        <v>80093.583333333358</v>
      </c>
      <c r="AI106" s="5">
        <f t="shared" si="110"/>
        <v>76202.666666666657</v>
      </c>
      <c r="AJ106" s="5">
        <f t="shared" si="111"/>
        <v>71983.666666666715</v>
      </c>
      <c r="AK106" s="5">
        <f t="shared" si="112"/>
        <v>61871.000000000029</v>
      </c>
      <c r="AL106" s="5">
        <f t="shared" si="113"/>
        <v>55742.416666666701</v>
      </c>
      <c r="AM106" s="5">
        <f t="shared" si="114"/>
        <v>51688.916666666628</v>
      </c>
      <c r="AN106" s="5">
        <f t="shared" si="115"/>
        <v>44159.916666666722</v>
      </c>
      <c r="AO106" s="5">
        <f t="shared" si="116"/>
        <v>34177.583333333328</v>
      </c>
      <c r="AP106" s="5">
        <f t="shared" si="117"/>
        <v>28584.750000000004</v>
      </c>
      <c r="AQ106" s="5">
        <f t="shared" si="118"/>
        <v>25405.916666666686</v>
      </c>
      <c r="AR106" s="5">
        <f t="shared" si="119"/>
        <v>16678.416666666672</v>
      </c>
      <c r="AS106" s="5">
        <f t="shared" si="120"/>
        <v>18544.583333333336</v>
      </c>
      <c r="AU106" s="97"/>
      <c r="AV106" s="97"/>
      <c r="AW106" s="97"/>
      <c r="AX106" s="97"/>
      <c r="AY106" s="97"/>
      <c r="AZ106" s="97"/>
      <c r="BA106" s="97"/>
      <c r="BB106" s="97"/>
    </row>
    <row r="107" spans="1:54" s="114" customFormat="1" x14ac:dyDescent="0.2">
      <c r="A107" s="114">
        <v>25</v>
      </c>
      <c r="B107" s="114" t="s">
        <v>197</v>
      </c>
      <c r="C107" s="114" t="s">
        <v>198</v>
      </c>
      <c r="D107" s="5" t="s">
        <v>203</v>
      </c>
      <c r="E107" s="5" t="s">
        <v>204</v>
      </c>
      <c r="F107" s="34">
        <f t="shared" si="140"/>
        <v>525</v>
      </c>
      <c r="G107" s="5">
        <f t="shared" si="140"/>
        <v>2398606.666666667</v>
      </c>
      <c r="H107" s="5">
        <f t="shared" si="140"/>
        <v>2297335.2499999991</v>
      </c>
      <c r="I107" s="4">
        <f t="shared" si="140"/>
        <v>4695941.9166666642</v>
      </c>
      <c r="J107" s="229">
        <f t="shared" si="101"/>
        <v>104698.66666666676</v>
      </c>
      <c r="K107" s="5">
        <f t="shared" ref="K107:AA107" si="145">L306</f>
        <v>118016.25000000003</v>
      </c>
      <c r="L107" s="5">
        <f t="shared" si="145"/>
        <v>125521.50000000007</v>
      </c>
      <c r="M107" s="5">
        <f t="shared" si="145"/>
        <v>127017.50000000013</v>
      </c>
      <c r="N107" s="5">
        <f t="shared" si="145"/>
        <v>166988.33333333331</v>
      </c>
      <c r="O107" s="5">
        <f t="shared" si="145"/>
        <v>232307.5</v>
      </c>
      <c r="P107" s="5">
        <f t="shared" si="145"/>
        <v>248368.83333333331</v>
      </c>
      <c r="Q107" s="5">
        <f t="shared" si="145"/>
        <v>239856.75000000012</v>
      </c>
      <c r="R107" s="5">
        <f t="shared" si="145"/>
        <v>214570.00000000009</v>
      </c>
      <c r="S107" s="5">
        <f t="shared" si="145"/>
        <v>179668.58333333343</v>
      </c>
      <c r="T107" s="5">
        <f t="shared" si="145"/>
        <v>155611</v>
      </c>
      <c r="U107" s="5">
        <f t="shared" si="145"/>
        <v>134927.3333333334</v>
      </c>
      <c r="V107" s="5">
        <f t="shared" si="145"/>
        <v>110205.74999999996</v>
      </c>
      <c r="W107" s="5">
        <f t="shared" si="145"/>
        <v>80247.083333333299</v>
      </c>
      <c r="X107" s="5">
        <f t="shared" si="145"/>
        <v>59226.916666666672</v>
      </c>
      <c r="Y107" s="5">
        <f t="shared" si="145"/>
        <v>46397.499999999993</v>
      </c>
      <c r="Z107" s="5">
        <f t="shared" si="145"/>
        <v>28638.833333333347</v>
      </c>
      <c r="AA107" s="5">
        <f t="shared" si="145"/>
        <v>26338.333333333325</v>
      </c>
      <c r="AB107" s="5">
        <f t="shared" si="103"/>
        <v>99836.750000000044</v>
      </c>
      <c r="AC107" s="5">
        <f t="shared" si="104"/>
        <v>112407.08333333327</v>
      </c>
      <c r="AD107" s="5">
        <f t="shared" si="105"/>
        <v>119477.16666666667</v>
      </c>
      <c r="AE107" s="5">
        <f t="shared" si="106"/>
        <v>122855.83333333328</v>
      </c>
      <c r="AF107" s="5">
        <f t="shared" si="107"/>
        <v>188090</v>
      </c>
      <c r="AG107" s="5">
        <f t="shared" si="108"/>
        <v>242893.8333333334</v>
      </c>
      <c r="AH107" s="5">
        <f t="shared" si="109"/>
        <v>233107.58333333343</v>
      </c>
      <c r="AI107" s="5">
        <f t="shared" si="110"/>
        <v>206622.74999999994</v>
      </c>
      <c r="AJ107" s="5">
        <f t="shared" si="111"/>
        <v>176208.74999999988</v>
      </c>
      <c r="AK107" s="5">
        <f t="shared" si="112"/>
        <v>148175.41666666663</v>
      </c>
      <c r="AL107" s="5">
        <f t="shared" si="113"/>
        <v>133142.91666666666</v>
      </c>
      <c r="AM107" s="5">
        <f t="shared" si="114"/>
        <v>124146.91666666673</v>
      </c>
      <c r="AN107" s="5">
        <f t="shared" si="115"/>
        <v>105348.75000000004</v>
      </c>
      <c r="AO107" s="5">
        <f t="shared" si="116"/>
        <v>83333.666666666628</v>
      </c>
      <c r="AP107" s="5">
        <f t="shared" si="117"/>
        <v>66931.916666666715</v>
      </c>
      <c r="AQ107" s="5">
        <f t="shared" si="118"/>
        <v>55817.500000000044</v>
      </c>
      <c r="AR107" s="5">
        <f t="shared" si="119"/>
        <v>37671.583333333328</v>
      </c>
      <c r="AS107" s="5">
        <f t="shared" si="120"/>
        <v>41266.833333333299</v>
      </c>
      <c r="AU107" s="97"/>
      <c r="AV107" s="97"/>
      <c r="AW107" s="97"/>
      <c r="AX107" s="97"/>
      <c r="AY107" s="97"/>
      <c r="AZ107" s="97"/>
      <c r="BA107" s="97"/>
      <c r="BB107" s="97"/>
    </row>
    <row r="108" spans="1:54" s="114" customFormat="1" x14ac:dyDescent="0.2">
      <c r="A108" s="114">
        <v>26</v>
      </c>
      <c r="B108" s="114" t="s">
        <v>205</v>
      </c>
      <c r="C108" s="114" t="s">
        <v>453</v>
      </c>
      <c r="D108" s="5" t="s">
        <v>181</v>
      </c>
      <c r="E108" s="5" t="s">
        <v>182</v>
      </c>
      <c r="F108" s="34">
        <f t="shared" si="140"/>
        <v>151</v>
      </c>
      <c r="G108" s="5">
        <f t="shared" si="140"/>
        <v>1071617.25</v>
      </c>
      <c r="H108" s="5">
        <f t="shared" si="140"/>
        <v>1084044.0833333335</v>
      </c>
      <c r="I108" s="4">
        <f t="shared" si="140"/>
        <v>2155661.333333334</v>
      </c>
      <c r="J108" s="229">
        <f t="shared" si="101"/>
        <v>50279.250000000015</v>
      </c>
      <c r="K108" s="5">
        <f t="shared" ref="K108:AA108" si="146">L307</f>
        <v>59580.083333333336</v>
      </c>
      <c r="L108" s="5">
        <f t="shared" si="146"/>
        <v>64253.333333333358</v>
      </c>
      <c r="M108" s="5">
        <f t="shared" si="146"/>
        <v>61377.000000000015</v>
      </c>
      <c r="N108" s="5">
        <f t="shared" si="146"/>
        <v>62538.416666666664</v>
      </c>
      <c r="O108" s="5">
        <f t="shared" si="146"/>
        <v>70295.000000000029</v>
      </c>
      <c r="P108" s="5">
        <f t="shared" si="146"/>
        <v>74590.749999999971</v>
      </c>
      <c r="Q108" s="5">
        <f t="shared" si="146"/>
        <v>75500.16666666673</v>
      </c>
      <c r="R108" s="5">
        <f t="shared" si="146"/>
        <v>72451.666666666599</v>
      </c>
      <c r="S108" s="5">
        <f t="shared" si="146"/>
        <v>65450.749999999993</v>
      </c>
      <c r="T108" s="5">
        <f t="shared" si="146"/>
        <v>70252.333333333314</v>
      </c>
      <c r="U108" s="5">
        <f t="shared" si="146"/>
        <v>72805.916666666642</v>
      </c>
      <c r="V108" s="5">
        <f t="shared" si="146"/>
        <v>68589.333333333372</v>
      </c>
      <c r="W108" s="5">
        <f t="shared" si="146"/>
        <v>56539.25</v>
      </c>
      <c r="X108" s="5">
        <f t="shared" si="146"/>
        <v>47901.833333333358</v>
      </c>
      <c r="Y108" s="5">
        <f t="shared" si="146"/>
        <v>47138.749999999978</v>
      </c>
      <c r="Z108" s="5">
        <f t="shared" si="146"/>
        <v>28341.500000000004</v>
      </c>
      <c r="AA108" s="5">
        <f t="shared" si="146"/>
        <v>23731.916666666672</v>
      </c>
      <c r="AB108" s="5">
        <f t="shared" si="103"/>
        <v>47579.000000000015</v>
      </c>
      <c r="AC108" s="5">
        <f t="shared" si="104"/>
        <v>56738.916666666635</v>
      </c>
      <c r="AD108" s="5">
        <f t="shared" si="105"/>
        <v>60903.91666666665</v>
      </c>
      <c r="AE108" s="5">
        <f t="shared" si="106"/>
        <v>58282.83333333335</v>
      </c>
      <c r="AF108" s="5">
        <f t="shared" si="107"/>
        <v>62525.25</v>
      </c>
      <c r="AG108" s="5">
        <f t="shared" si="108"/>
        <v>67895.750000000015</v>
      </c>
      <c r="AH108" s="5">
        <f t="shared" si="109"/>
        <v>73963.750000000015</v>
      </c>
      <c r="AI108" s="5">
        <f t="shared" si="110"/>
        <v>74470.166666666657</v>
      </c>
      <c r="AJ108" s="5">
        <f t="shared" si="111"/>
        <v>69794.249999999985</v>
      </c>
      <c r="AK108" s="5">
        <f t="shared" si="112"/>
        <v>63151.916666666642</v>
      </c>
      <c r="AL108" s="5">
        <f t="shared" si="113"/>
        <v>68750.833333333358</v>
      </c>
      <c r="AM108" s="5">
        <f t="shared" si="114"/>
        <v>73362.499999999985</v>
      </c>
      <c r="AN108" s="5">
        <f t="shared" si="115"/>
        <v>68914.333333333358</v>
      </c>
      <c r="AO108" s="5">
        <f t="shared" si="116"/>
        <v>58067.166666666693</v>
      </c>
      <c r="AP108" s="5">
        <f t="shared" si="117"/>
        <v>53095.166666666672</v>
      </c>
      <c r="AQ108" s="5">
        <f t="shared" si="118"/>
        <v>53642.500000000007</v>
      </c>
      <c r="AR108" s="5">
        <f t="shared" si="119"/>
        <v>34777.666666666672</v>
      </c>
      <c r="AS108" s="5">
        <f t="shared" si="120"/>
        <v>38128.166666666672</v>
      </c>
      <c r="AU108" s="97"/>
      <c r="AV108" s="97"/>
      <c r="AW108" s="97"/>
      <c r="AX108" s="97"/>
      <c r="AY108" s="97"/>
      <c r="AZ108" s="97"/>
      <c r="BA108" s="97"/>
      <c r="BB108" s="97"/>
    </row>
    <row r="109" spans="1:54" s="114" customFormat="1" x14ac:dyDescent="0.2">
      <c r="A109" s="114">
        <v>27</v>
      </c>
      <c r="B109" s="114" t="s">
        <v>205</v>
      </c>
      <c r="C109" s="114" t="s">
        <v>453</v>
      </c>
      <c r="D109" s="5" t="s">
        <v>189</v>
      </c>
      <c r="E109" s="5" t="s">
        <v>190</v>
      </c>
      <c r="F109" s="34">
        <f t="shared" si="140"/>
        <v>183</v>
      </c>
      <c r="G109" s="5">
        <f t="shared" si="140"/>
        <v>998463.75000000012</v>
      </c>
      <c r="H109" s="5">
        <f t="shared" si="140"/>
        <v>1020292.0833333328</v>
      </c>
      <c r="I109" s="4">
        <f t="shared" si="140"/>
        <v>2018755.8333333344</v>
      </c>
      <c r="J109" s="229">
        <f t="shared" si="101"/>
        <v>52179.500000000015</v>
      </c>
      <c r="K109" s="5">
        <f t="shared" ref="K109:AA109" si="147">L308</f>
        <v>61982.416666666657</v>
      </c>
      <c r="L109" s="5">
        <f t="shared" si="147"/>
        <v>66699.666666666672</v>
      </c>
      <c r="M109" s="5">
        <f t="shared" si="147"/>
        <v>63105.25</v>
      </c>
      <c r="N109" s="5">
        <f t="shared" si="147"/>
        <v>53514.5</v>
      </c>
      <c r="O109" s="5">
        <f t="shared" si="147"/>
        <v>59661.999999999942</v>
      </c>
      <c r="P109" s="5">
        <f t="shared" si="147"/>
        <v>66637.333333333343</v>
      </c>
      <c r="Q109" s="5">
        <f t="shared" si="147"/>
        <v>70184.083333333343</v>
      </c>
      <c r="R109" s="5">
        <f t="shared" si="147"/>
        <v>67412.5</v>
      </c>
      <c r="S109" s="5">
        <f t="shared" si="147"/>
        <v>61899.500000000036</v>
      </c>
      <c r="T109" s="5">
        <f t="shared" si="147"/>
        <v>65766.750000000029</v>
      </c>
      <c r="U109" s="5">
        <f t="shared" si="147"/>
        <v>68344.000000000015</v>
      </c>
      <c r="V109" s="5">
        <f t="shared" si="147"/>
        <v>61325.916666666664</v>
      </c>
      <c r="W109" s="5">
        <f t="shared" si="147"/>
        <v>50122.333333333343</v>
      </c>
      <c r="X109" s="5">
        <f t="shared" si="147"/>
        <v>43262.999999999985</v>
      </c>
      <c r="Y109" s="5">
        <f t="shared" si="147"/>
        <v>42080.166666666657</v>
      </c>
      <c r="Z109" s="5">
        <f t="shared" si="147"/>
        <v>24492.916666666664</v>
      </c>
      <c r="AA109" s="5">
        <f t="shared" si="147"/>
        <v>19791.916666666646</v>
      </c>
      <c r="AB109" s="5">
        <f t="shared" si="103"/>
        <v>49474.249999999993</v>
      </c>
      <c r="AC109" s="5">
        <f t="shared" si="104"/>
        <v>58910.333333333343</v>
      </c>
      <c r="AD109" s="5">
        <f t="shared" si="105"/>
        <v>62813.666666666686</v>
      </c>
      <c r="AE109" s="5">
        <f t="shared" si="106"/>
        <v>59032.25</v>
      </c>
      <c r="AF109" s="5">
        <f t="shared" si="107"/>
        <v>51386.41666666665</v>
      </c>
      <c r="AG109" s="5">
        <f t="shared" si="108"/>
        <v>59066.833333333336</v>
      </c>
      <c r="AH109" s="5">
        <f t="shared" si="109"/>
        <v>69403.166666666686</v>
      </c>
      <c r="AI109" s="5">
        <f t="shared" si="110"/>
        <v>72111.25</v>
      </c>
      <c r="AJ109" s="5">
        <f t="shared" si="111"/>
        <v>68718.749999999985</v>
      </c>
      <c r="AK109" s="5">
        <f t="shared" si="112"/>
        <v>61367.083333333328</v>
      </c>
      <c r="AL109" s="5">
        <f t="shared" si="113"/>
        <v>65656.583333333314</v>
      </c>
      <c r="AM109" s="5">
        <f t="shared" si="114"/>
        <v>68231.750000000015</v>
      </c>
      <c r="AN109" s="5">
        <f t="shared" si="115"/>
        <v>62361.833333333292</v>
      </c>
      <c r="AO109" s="5">
        <f t="shared" si="116"/>
        <v>52875.333333333328</v>
      </c>
      <c r="AP109" s="5">
        <f t="shared" si="117"/>
        <v>47754.416666666664</v>
      </c>
      <c r="AQ109" s="5">
        <f t="shared" si="118"/>
        <v>48601.999999999985</v>
      </c>
      <c r="AR109" s="5">
        <f t="shared" si="119"/>
        <v>30584.749999999996</v>
      </c>
      <c r="AS109" s="5">
        <f t="shared" si="120"/>
        <v>31941.416666666664</v>
      </c>
      <c r="AU109" s="97"/>
      <c r="AV109" s="97"/>
      <c r="AW109" s="97"/>
      <c r="AX109" s="97"/>
      <c r="AY109" s="97"/>
      <c r="AZ109" s="97"/>
      <c r="BA109" s="97"/>
      <c r="BB109" s="97"/>
    </row>
    <row r="110" spans="1:54" s="114" customFormat="1" x14ac:dyDescent="0.2">
      <c r="A110" s="114">
        <v>28</v>
      </c>
      <c r="B110" s="114" t="s">
        <v>205</v>
      </c>
      <c r="C110" s="114" t="s">
        <v>453</v>
      </c>
      <c r="D110" s="5" t="s">
        <v>207</v>
      </c>
      <c r="E110" s="5" t="s">
        <v>208</v>
      </c>
      <c r="F110" s="34">
        <f t="shared" si="140"/>
        <v>269</v>
      </c>
      <c r="G110" s="5">
        <f t="shared" si="140"/>
        <v>1557393.9999999986</v>
      </c>
      <c r="H110" s="5">
        <f t="shared" si="140"/>
        <v>1589225.4166666667</v>
      </c>
      <c r="I110" s="4">
        <f t="shared" si="140"/>
        <v>3146619.4166666674</v>
      </c>
      <c r="J110" s="229">
        <f t="shared" si="101"/>
        <v>70782.583333333314</v>
      </c>
      <c r="K110" s="5">
        <f t="shared" ref="K110:AA110" si="148">L309</f>
        <v>85608.583333333328</v>
      </c>
      <c r="L110" s="5">
        <f t="shared" si="148"/>
        <v>95169.666666666672</v>
      </c>
      <c r="M110" s="5">
        <f t="shared" si="148"/>
        <v>92988.833333333358</v>
      </c>
      <c r="N110" s="5">
        <f t="shared" si="148"/>
        <v>83167.166666666628</v>
      </c>
      <c r="O110" s="5">
        <f t="shared" si="148"/>
        <v>91089.75</v>
      </c>
      <c r="P110" s="5">
        <f t="shared" si="148"/>
        <v>101086.00000000004</v>
      </c>
      <c r="Q110" s="5">
        <f t="shared" si="148"/>
        <v>107756.83333333327</v>
      </c>
      <c r="R110" s="5">
        <f t="shared" si="148"/>
        <v>108985.08333333336</v>
      </c>
      <c r="S110" s="5">
        <f t="shared" si="148"/>
        <v>103535.58333333331</v>
      </c>
      <c r="T110" s="5">
        <f t="shared" si="148"/>
        <v>109721.33333333324</v>
      </c>
      <c r="U110" s="5">
        <f t="shared" si="148"/>
        <v>111231.75000000001</v>
      </c>
      <c r="V110" s="5">
        <f t="shared" si="148"/>
        <v>100172.25000000001</v>
      </c>
      <c r="W110" s="5">
        <f t="shared" si="148"/>
        <v>80588.833333333299</v>
      </c>
      <c r="X110" s="5">
        <f t="shared" si="148"/>
        <v>69355.916666666686</v>
      </c>
      <c r="Y110" s="5">
        <f t="shared" si="148"/>
        <v>67901.749999999942</v>
      </c>
      <c r="Z110" s="5">
        <f t="shared" si="148"/>
        <v>41249.249999999971</v>
      </c>
      <c r="AA110" s="5">
        <f t="shared" si="148"/>
        <v>37002.833333333328</v>
      </c>
      <c r="AB110" s="5">
        <f t="shared" si="103"/>
        <v>67592.666666666657</v>
      </c>
      <c r="AC110" s="5">
        <f t="shared" si="104"/>
        <v>81595.916666666686</v>
      </c>
      <c r="AD110" s="5">
        <f t="shared" si="105"/>
        <v>90790</v>
      </c>
      <c r="AE110" s="5">
        <f t="shared" si="106"/>
        <v>88270.999999999971</v>
      </c>
      <c r="AF110" s="5">
        <f t="shared" si="107"/>
        <v>83319.583333333328</v>
      </c>
      <c r="AG110" s="5">
        <f t="shared" si="108"/>
        <v>90252.999999999942</v>
      </c>
      <c r="AH110" s="5">
        <f t="shared" si="109"/>
        <v>101877.83333333333</v>
      </c>
      <c r="AI110" s="5">
        <f t="shared" si="110"/>
        <v>107116.16666666664</v>
      </c>
      <c r="AJ110" s="5">
        <f t="shared" si="111"/>
        <v>107031.49999999996</v>
      </c>
      <c r="AK110" s="5">
        <f t="shared" si="112"/>
        <v>100783.83333333336</v>
      </c>
      <c r="AL110" s="5">
        <f t="shared" si="113"/>
        <v>106944.58333333336</v>
      </c>
      <c r="AM110" s="5">
        <f t="shared" si="114"/>
        <v>109312.25000000001</v>
      </c>
      <c r="AN110" s="5">
        <f t="shared" si="115"/>
        <v>99838.416666666555</v>
      </c>
      <c r="AO110" s="5">
        <f t="shared" si="116"/>
        <v>84388.833333333387</v>
      </c>
      <c r="AP110" s="5">
        <f t="shared" si="117"/>
        <v>77611.499999999985</v>
      </c>
      <c r="AQ110" s="5">
        <f t="shared" si="118"/>
        <v>79198.416666666686</v>
      </c>
      <c r="AR110" s="5">
        <f t="shared" si="119"/>
        <v>52401.416666666657</v>
      </c>
      <c r="AS110" s="5">
        <f t="shared" si="120"/>
        <v>60898.500000000007</v>
      </c>
      <c r="AU110" s="97"/>
      <c r="AV110" s="97"/>
      <c r="AW110" s="97"/>
      <c r="AX110" s="97"/>
      <c r="AY110" s="97"/>
      <c r="AZ110" s="97"/>
      <c r="BA110" s="97"/>
      <c r="BB110" s="97"/>
    </row>
    <row r="111" spans="1:54" s="114" customFormat="1" x14ac:dyDescent="0.2">
      <c r="A111" s="114">
        <v>29</v>
      </c>
      <c r="B111" s="114" t="s">
        <v>205</v>
      </c>
      <c r="C111" s="114" t="s">
        <v>453</v>
      </c>
      <c r="D111" s="5" t="s">
        <v>211</v>
      </c>
      <c r="E111" s="5" t="s">
        <v>212</v>
      </c>
      <c r="F111" s="34">
        <f t="shared" si="140"/>
        <v>200</v>
      </c>
      <c r="G111" s="5">
        <f t="shared" si="140"/>
        <v>1252746.4999999995</v>
      </c>
      <c r="H111" s="5">
        <f t="shared" si="140"/>
        <v>1238661.0000000002</v>
      </c>
      <c r="I111" s="4">
        <f t="shared" si="140"/>
        <v>2491407.5000000009</v>
      </c>
      <c r="J111" s="229">
        <f t="shared" si="101"/>
        <v>61587.083333333343</v>
      </c>
      <c r="K111" s="5">
        <f t="shared" ref="K111:AA111" si="149">L310</f>
        <v>73151.416666666657</v>
      </c>
      <c r="L111" s="5">
        <f t="shared" si="149"/>
        <v>81480.333333333343</v>
      </c>
      <c r="M111" s="5">
        <f t="shared" si="149"/>
        <v>79142.083333333328</v>
      </c>
      <c r="N111" s="5">
        <f t="shared" si="149"/>
        <v>74214.916666666686</v>
      </c>
      <c r="O111" s="5">
        <f t="shared" si="149"/>
        <v>82962.333333333372</v>
      </c>
      <c r="P111" s="5">
        <f t="shared" si="149"/>
        <v>91401.000000000015</v>
      </c>
      <c r="Q111" s="5">
        <f t="shared" si="149"/>
        <v>95935.75</v>
      </c>
      <c r="R111" s="5">
        <f t="shared" si="149"/>
        <v>95235.666666666672</v>
      </c>
      <c r="S111" s="5">
        <f t="shared" si="149"/>
        <v>86369.166666666642</v>
      </c>
      <c r="T111" s="5">
        <f t="shared" si="149"/>
        <v>84693.666666666672</v>
      </c>
      <c r="U111" s="5">
        <f t="shared" si="149"/>
        <v>81602.583333333328</v>
      </c>
      <c r="V111" s="5">
        <f t="shared" si="149"/>
        <v>71592.999999999956</v>
      </c>
      <c r="W111" s="5">
        <f t="shared" si="149"/>
        <v>56146.499999999964</v>
      </c>
      <c r="X111" s="5">
        <f t="shared" si="149"/>
        <v>45896.000000000029</v>
      </c>
      <c r="Y111" s="5">
        <f t="shared" si="149"/>
        <v>42062.666666666628</v>
      </c>
      <c r="Z111" s="5">
        <f t="shared" si="149"/>
        <v>25938.166666666686</v>
      </c>
      <c r="AA111" s="5">
        <f t="shared" si="149"/>
        <v>23334.166666666672</v>
      </c>
      <c r="AB111" s="5">
        <f t="shared" si="103"/>
        <v>58637.083333333336</v>
      </c>
      <c r="AC111" s="5">
        <f t="shared" si="104"/>
        <v>69148.750000000029</v>
      </c>
      <c r="AD111" s="5">
        <f t="shared" si="105"/>
        <v>77076.250000000015</v>
      </c>
      <c r="AE111" s="5">
        <f t="shared" si="106"/>
        <v>75613.41666666673</v>
      </c>
      <c r="AF111" s="5">
        <f t="shared" si="107"/>
        <v>73879.916666666657</v>
      </c>
      <c r="AG111" s="5">
        <f t="shared" si="108"/>
        <v>78665.250000000058</v>
      </c>
      <c r="AH111" s="5">
        <f t="shared" si="109"/>
        <v>88486.166666666672</v>
      </c>
      <c r="AI111" s="5">
        <f t="shared" si="110"/>
        <v>92670.250000000058</v>
      </c>
      <c r="AJ111" s="5">
        <f t="shared" si="111"/>
        <v>90907.666666666657</v>
      </c>
      <c r="AK111" s="5">
        <f t="shared" si="112"/>
        <v>80613.166666666642</v>
      </c>
      <c r="AL111" s="5">
        <f t="shared" si="113"/>
        <v>80191.416666666642</v>
      </c>
      <c r="AM111" s="5">
        <f t="shared" si="114"/>
        <v>78598.583333333343</v>
      </c>
      <c r="AN111" s="5">
        <f t="shared" si="115"/>
        <v>69926.666666666686</v>
      </c>
      <c r="AO111" s="5">
        <f t="shared" si="116"/>
        <v>57441.166666666657</v>
      </c>
      <c r="AP111" s="5">
        <f t="shared" si="117"/>
        <v>50102.416666666693</v>
      </c>
      <c r="AQ111" s="5">
        <f t="shared" si="118"/>
        <v>48461.166666666672</v>
      </c>
      <c r="AR111" s="5">
        <f t="shared" si="119"/>
        <v>32558.666666666668</v>
      </c>
      <c r="AS111" s="5">
        <f t="shared" si="120"/>
        <v>35683.000000000015</v>
      </c>
      <c r="AU111" s="97"/>
      <c r="AV111" s="97"/>
      <c r="AW111" s="97"/>
      <c r="AX111" s="97"/>
      <c r="AY111" s="97"/>
      <c r="AZ111" s="97"/>
      <c r="BA111" s="97"/>
      <c r="BB111" s="97"/>
    </row>
    <row r="112" spans="1:54" s="114" customFormat="1" x14ac:dyDescent="0.2">
      <c r="A112" s="114">
        <v>30</v>
      </c>
      <c r="B112" s="114" t="s">
        <v>213</v>
      </c>
      <c r="C112" s="114" t="s">
        <v>454</v>
      </c>
      <c r="D112" s="5" t="s">
        <v>127</v>
      </c>
      <c r="E112" s="5" t="s">
        <v>128</v>
      </c>
      <c r="F112" s="34">
        <f t="shared" si="140"/>
        <v>89</v>
      </c>
      <c r="G112" s="5">
        <f t="shared" si="140"/>
        <v>495385.66666666663</v>
      </c>
      <c r="H112" s="5">
        <f t="shared" si="140"/>
        <v>509701.08333333331</v>
      </c>
      <c r="I112" s="4">
        <f t="shared" si="140"/>
        <v>1005086.7499999999</v>
      </c>
      <c r="J112" s="229">
        <f t="shared" si="101"/>
        <v>22924.416666666668</v>
      </c>
      <c r="K112" s="5">
        <f t="shared" ref="K112:AA112" si="150">L311</f>
        <v>28241.916666666668</v>
      </c>
      <c r="L112" s="5">
        <f t="shared" si="150"/>
        <v>31523.333333333318</v>
      </c>
      <c r="M112" s="5">
        <f t="shared" si="150"/>
        <v>30095.916666666646</v>
      </c>
      <c r="N112" s="5">
        <f t="shared" si="150"/>
        <v>28669.666666666672</v>
      </c>
      <c r="O112" s="5">
        <f t="shared" si="150"/>
        <v>29838.833333333328</v>
      </c>
      <c r="P112" s="5">
        <f t="shared" si="150"/>
        <v>31874.333333333336</v>
      </c>
      <c r="Q112" s="5">
        <f t="shared" si="150"/>
        <v>32528</v>
      </c>
      <c r="R112" s="5">
        <f t="shared" si="150"/>
        <v>31724.416666666679</v>
      </c>
      <c r="S112" s="5">
        <f t="shared" si="150"/>
        <v>29590.249999999996</v>
      </c>
      <c r="T112" s="5">
        <f t="shared" si="150"/>
        <v>33857.666666666657</v>
      </c>
      <c r="U112" s="5">
        <f t="shared" si="150"/>
        <v>35451.499999999993</v>
      </c>
      <c r="V112" s="5">
        <f t="shared" si="150"/>
        <v>33101.500000000007</v>
      </c>
      <c r="W112" s="5">
        <f t="shared" si="150"/>
        <v>26855.499999999978</v>
      </c>
      <c r="X112" s="5">
        <f t="shared" si="150"/>
        <v>23048.500000000004</v>
      </c>
      <c r="Y112" s="5">
        <f t="shared" si="150"/>
        <v>21758.5</v>
      </c>
      <c r="Z112" s="5">
        <f t="shared" si="150"/>
        <v>13163.500000000002</v>
      </c>
      <c r="AA112" s="5">
        <f t="shared" si="150"/>
        <v>11137.91666666667</v>
      </c>
      <c r="AB112" s="5">
        <f t="shared" si="103"/>
        <v>21927.666666666682</v>
      </c>
      <c r="AC112" s="5">
        <f t="shared" si="104"/>
        <v>26706.333333333328</v>
      </c>
      <c r="AD112" s="5">
        <f t="shared" si="105"/>
        <v>29701.583333333336</v>
      </c>
      <c r="AE112" s="5">
        <f t="shared" si="106"/>
        <v>29553.666666666661</v>
      </c>
      <c r="AF112" s="5">
        <f t="shared" si="107"/>
        <v>28333.91666666669</v>
      </c>
      <c r="AG112" s="5">
        <f t="shared" si="108"/>
        <v>29279.666666666657</v>
      </c>
      <c r="AH112" s="5">
        <f t="shared" si="109"/>
        <v>33508.416666666664</v>
      </c>
      <c r="AI112" s="5">
        <f t="shared" si="110"/>
        <v>34066.833333333328</v>
      </c>
      <c r="AJ112" s="5">
        <f t="shared" si="111"/>
        <v>32483.499999999993</v>
      </c>
      <c r="AK112" s="5">
        <f t="shared" si="112"/>
        <v>29988.333333333328</v>
      </c>
      <c r="AL112" s="5">
        <f t="shared" si="113"/>
        <v>34453.416666666664</v>
      </c>
      <c r="AM112" s="5">
        <f t="shared" si="114"/>
        <v>35759.749999999971</v>
      </c>
      <c r="AN112" s="5">
        <f t="shared" si="115"/>
        <v>33201.749999999978</v>
      </c>
      <c r="AO112" s="5">
        <f t="shared" si="116"/>
        <v>27749.250000000004</v>
      </c>
      <c r="AP112" s="5">
        <f t="shared" si="117"/>
        <v>25137.333333333336</v>
      </c>
      <c r="AQ112" s="5">
        <f t="shared" si="118"/>
        <v>24494.083333333343</v>
      </c>
      <c r="AR112" s="5">
        <f t="shared" si="119"/>
        <v>16099.666666666662</v>
      </c>
      <c r="AS112" s="5">
        <f t="shared" si="120"/>
        <v>17255.916666666672</v>
      </c>
      <c r="AU112" s="97"/>
      <c r="AV112" s="97"/>
      <c r="AW112" s="97"/>
      <c r="AX112" s="97"/>
      <c r="AY112" s="97"/>
      <c r="AZ112" s="97"/>
      <c r="BA112" s="97"/>
      <c r="BB112" s="97"/>
    </row>
    <row r="113" spans="1:54" s="114" customFormat="1" x14ac:dyDescent="0.2">
      <c r="A113" s="114">
        <v>31</v>
      </c>
      <c r="B113" s="114" t="s">
        <v>213</v>
      </c>
      <c r="C113" s="114" t="s">
        <v>454</v>
      </c>
      <c r="D113" s="5" t="s">
        <v>141</v>
      </c>
      <c r="E113" s="5" t="s">
        <v>142</v>
      </c>
      <c r="F113" s="34">
        <f t="shared" si="140"/>
        <v>77</v>
      </c>
      <c r="G113" s="5">
        <f t="shared" si="140"/>
        <v>546619.66666666651</v>
      </c>
      <c r="H113" s="5">
        <f t="shared" si="140"/>
        <v>540991.66666666674</v>
      </c>
      <c r="I113" s="4">
        <f t="shared" si="140"/>
        <v>1087611.333333333</v>
      </c>
      <c r="J113" s="229">
        <f t="shared" si="101"/>
        <v>25792.916666666672</v>
      </c>
      <c r="K113" s="5">
        <f t="shared" ref="K113:AA113" si="151">L312</f>
        <v>30118.083333333325</v>
      </c>
      <c r="L113" s="5">
        <f t="shared" si="151"/>
        <v>31711.583333333332</v>
      </c>
      <c r="M113" s="5">
        <f t="shared" si="151"/>
        <v>31086.416666666668</v>
      </c>
      <c r="N113" s="5">
        <f t="shared" si="151"/>
        <v>38350.000000000007</v>
      </c>
      <c r="O113" s="5">
        <f t="shared" si="151"/>
        <v>44224.583333333343</v>
      </c>
      <c r="P113" s="5">
        <f t="shared" si="151"/>
        <v>47025.583333333328</v>
      </c>
      <c r="Q113" s="5">
        <f t="shared" si="151"/>
        <v>45352.166666666679</v>
      </c>
      <c r="R113" s="5">
        <f t="shared" si="151"/>
        <v>40691.66666666665</v>
      </c>
      <c r="S113" s="5">
        <f t="shared" si="151"/>
        <v>34436.250000000007</v>
      </c>
      <c r="T113" s="5">
        <f t="shared" si="151"/>
        <v>33877.5</v>
      </c>
      <c r="U113" s="5">
        <f t="shared" si="151"/>
        <v>33073.08333333335</v>
      </c>
      <c r="V113" s="5">
        <f t="shared" si="151"/>
        <v>28800.083333333336</v>
      </c>
      <c r="W113" s="5">
        <f t="shared" si="151"/>
        <v>22882.166666666668</v>
      </c>
      <c r="X113" s="5">
        <f t="shared" si="151"/>
        <v>19812.166666666672</v>
      </c>
      <c r="Y113" s="5">
        <f t="shared" si="151"/>
        <v>18363.083333333328</v>
      </c>
      <c r="Z113" s="5">
        <f t="shared" si="151"/>
        <v>11392.083333333332</v>
      </c>
      <c r="AA113" s="5">
        <f t="shared" si="151"/>
        <v>9630.2499999999927</v>
      </c>
      <c r="AB113" s="5">
        <f t="shared" si="103"/>
        <v>24322.250000000004</v>
      </c>
      <c r="AC113" s="5">
        <f t="shared" si="104"/>
        <v>28259</v>
      </c>
      <c r="AD113" s="5">
        <f t="shared" si="105"/>
        <v>30081.166666666661</v>
      </c>
      <c r="AE113" s="5">
        <f t="shared" si="106"/>
        <v>30657.333333333347</v>
      </c>
      <c r="AF113" s="5">
        <f t="shared" si="107"/>
        <v>41475.833333333321</v>
      </c>
      <c r="AG113" s="5">
        <f t="shared" si="108"/>
        <v>43412.500000000007</v>
      </c>
      <c r="AH113" s="5">
        <f t="shared" si="109"/>
        <v>44724.166666666628</v>
      </c>
      <c r="AI113" s="5">
        <f t="shared" si="110"/>
        <v>42527.08333333335</v>
      </c>
      <c r="AJ113" s="5">
        <f t="shared" si="111"/>
        <v>37162.5</v>
      </c>
      <c r="AK113" s="5">
        <f t="shared" si="112"/>
        <v>31448.500000000004</v>
      </c>
      <c r="AL113" s="5">
        <f t="shared" si="113"/>
        <v>31020.166666666653</v>
      </c>
      <c r="AM113" s="5">
        <f t="shared" si="114"/>
        <v>31586.583333333332</v>
      </c>
      <c r="AN113" s="5">
        <f t="shared" si="115"/>
        <v>28418.166666666657</v>
      </c>
      <c r="AO113" s="5">
        <f t="shared" si="116"/>
        <v>23685.916666666679</v>
      </c>
      <c r="AP113" s="5">
        <f t="shared" si="117"/>
        <v>21462.250000000011</v>
      </c>
      <c r="AQ113" s="5">
        <f t="shared" si="118"/>
        <v>21093.25</v>
      </c>
      <c r="AR113" s="5">
        <f t="shared" si="119"/>
        <v>14222</v>
      </c>
      <c r="AS113" s="5">
        <f t="shared" si="120"/>
        <v>15433</v>
      </c>
      <c r="AU113" s="97"/>
      <c r="AV113" s="97"/>
      <c r="AW113" s="97"/>
      <c r="AX113" s="97"/>
      <c r="AY113" s="97"/>
      <c r="AZ113" s="97"/>
      <c r="BA113" s="97"/>
      <c r="BB113" s="97"/>
    </row>
    <row r="114" spans="1:54" s="114" customFormat="1" x14ac:dyDescent="0.2">
      <c r="A114" s="114">
        <v>32</v>
      </c>
      <c r="B114" s="114" t="s">
        <v>213</v>
      </c>
      <c r="C114" s="114" t="s">
        <v>454</v>
      </c>
      <c r="D114" s="5" t="s">
        <v>158</v>
      </c>
      <c r="E114" s="5" t="s">
        <v>451</v>
      </c>
      <c r="F114" s="34">
        <f t="shared" si="140"/>
        <v>56</v>
      </c>
      <c r="G114" s="5">
        <f t="shared" si="140"/>
        <v>296462.83333333331</v>
      </c>
      <c r="H114" s="5">
        <f t="shared" si="140"/>
        <v>307801.66666666657</v>
      </c>
      <c r="I114" s="4">
        <f t="shared" si="140"/>
        <v>604264.5</v>
      </c>
      <c r="J114" s="229">
        <f t="shared" si="101"/>
        <v>12057.750000000005</v>
      </c>
      <c r="K114" s="5">
        <f t="shared" ref="K114:AA114" si="152">L313</f>
        <v>15203.5</v>
      </c>
      <c r="L114" s="5">
        <f t="shared" si="152"/>
        <v>17186.416666666664</v>
      </c>
      <c r="M114" s="5">
        <f t="shared" si="152"/>
        <v>16590.249999999996</v>
      </c>
      <c r="N114" s="5">
        <f t="shared" si="152"/>
        <v>15099.499999999996</v>
      </c>
      <c r="O114" s="5">
        <f t="shared" si="152"/>
        <v>15727.999999999996</v>
      </c>
      <c r="P114" s="5">
        <f t="shared" si="152"/>
        <v>17718.499999999993</v>
      </c>
      <c r="Q114" s="5">
        <f t="shared" si="152"/>
        <v>18040.916666666668</v>
      </c>
      <c r="R114" s="5">
        <f t="shared" si="152"/>
        <v>17774.583333333336</v>
      </c>
      <c r="S114" s="5">
        <f t="shared" si="152"/>
        <v>16542.583333333328</v>
      </c>
      <c r="T114" s="5">
        <f t="shared" si="152"/>
        <v>19827.749999999993</v>
      </c>
      <c r="U114" s="5">
        <f t="shared" si="152"/>
        <v>21983.500000000004</v>
      </c>
      <c r="V114" s="5">
        <f t="shared" si="152"/>
        <v>21671.749999999996</v>
      </c>
      <c r="W114" s="5">
        <f t="shared" si="152"/>
        <v>19284.999999999993</v>
      </c>
      <c r="X114" s="5">
        <f t="shared" si="152"/>
        <v>17353.583333333321</v>
      </c>
      <c r="Y114" s="5">
        <f t="shared" si="152"/>
        <v>17119.833333333339</v>
      </c>
      <c r="Z114" s="5">
        <f t="shared" si="152"/>
        <v>9798.916666666677</v>
      </c>
      <c r="AA114" s="5">
        <f t="shared" si="152"/>
        <v>7480.5000000000018</v>
      </c>
      <c r="AB114" s="5">
        <f t="shared" si="103"/>
        <v>11542.499999999996</v>
      </c>
      <c r="AC114" s="5">
        <f t="shared" si="104"/>
        <v>14338.250000000005</v>
      </c>
      <c r="AD114" s="5">
        <f t="shared" si="105"/>
        <v>16481.416666666664</v>
      </c>
      <c r="AE114" s="5">
        <f t="shared" si="106"/>
        <v>15737.666666666668</v>
      </c>
      <c r="AF114" s="5">
        <f t="shared" si="107"/>
        <v>14893.416666666672</v>
      </c>
      <c r="AG114" s="5">
        <f t="shared" si="108"/>
        <v>15420.916666666664</v>
      </c>
      <c r="AH114" s="5">
        <f t="shared" si="109"/>
        <v>17586.333333333325</v>
      </c>
      <c r="AI114" s="5">
        <f t="shared" si="110"/>
        <v>18349.166666666668</v>
      </c>
      <c r="AJ114" s="5">
        <f t="shared" si="111"/>
        <v>17961.083333333328</v>
      </c>
      <c r="AK114" s="5">
        <f t="shared" si="112"/>
        <v>17122.333333333332</v>
      </c>
      <c r="AL114" s="5">
        <f t="shared" si="113"/>
        <v>20866.250000000004</v>
      </c>
      <c r="AM114" s="5">
        <f t="shared" si="114"/>
        <v>23080.333333333332</v>
      </c>
      <c r="AN114" s="5">
        <f t="shared" si="115"/>
        <v>22598.666666666668</v>
      </c>
      <c r="AO114" s="5">
        <f t="shared" si="116"/>
        <v>20254.833333333332</v>
      </c>
      <c r="AP114" s="5">
        <f t="shared" si="117"/>
        <v>19151.833333333339</v>
      </c>
      <c r="AQ114" s="5">
        <f t="shared" si="118"/>
        <v>18919.833333333339</v>
      </c>
      <c r="AR114" s="5">
        <f t="shared" si="119"/>
        <v>11791.833333333336</v>
      </c>
      <c r="AS114" s="5">
        <f t="shared" si="120"/>
        <v>11705.000000000004</v>
      </c>
      <c r="AU114" s="97"/>
      <c r="AV114" s="97"/>
      <c r="AW114" s="97"/>
      <c r="AX114" s="97"/>
      <c r="AY114" s="97"/>
      <c r="AZ114" s="97"/>
      <c r="BA114" s="97"/>
      <c r="BB114" s="97"/>
    </row>
    <row r="115" spans="1:54" s="114" customFormat="1" x14ac:dyDescent="0.2">
      <c r="A115" s="114">
        <v>33</v>
      </c>
      <c r="B115" s="114" t="s">
        <v>213</v>
      </c>
      <c r="C115" s="114" t="s">
        <v>454</v>
      </c>
      <c r="D115" s="5" t="s">
        <v>165</v>
      </c>
      <c r="E115" s="5" t="s">
        <v>166</v>
      </c>
      <c r="F115" s="34">
        <f t="shared" si="140"/>
        <v>120</v>
      </c>
      <c r="G115" s="5">
        <f t="shared" si="140"/>
        <v>635900.50000000012</v>
      </c>
      <c r="H115" s="5">
        <f t="shared" si="140"/>
        <v>657783.58333333349</v>
      </c>
      <c r="I115" s="4">
        <f t="shared" si="140"/>
        <v>1293684.083333333</v>
      </c>
      <c r="J115" s="229">
        <f t="shared" si="101"/>
        <v>26167.75</v>
      </c>
      <c r="K115" s="5">
        <f t="shared" ref="K115:AA115" si="153">L314</f>
        <v>32507.500000000011</v>
      </c>
      <c r="L115" s="5">
        <f t="shared" si="153"/>
        <v>36772.75</v>
      </c>
      <c r="M115" s="5">
        <f t="shared" si="153"/>
        <v>36376.749999999978</v>
      </c>
      <c r="N115" s="5">
        <f t="shared" si="153"/>
        <v>37961.833333333314</v>
      </c>
      <c r="O115" s="5">
        <f t="shared" si="153"/>
        <v>38945.583333333336</v>
      </c>
      <c r="P115" s="5">
        <f t="shared" si="153"/>
        <v>40095.499999999978</v>
      </c>
      <c r="Q115" s="5">
        <f t="shared" si="153"/>
        <v>39225.000000000015</v>
      </c>
      <c r="R115" s="5">
        <f t="shared" si="153"/>
        <v>37817.583333333328</v>
      </c>
      <c r="S115" s="5">
        <f t="shared" si="153"/>
        <v>34860.66666666665</v>
      </c>
      <c r="T115" s="5">
        <f t="shared" si="153"/>
        <v>40716.249999999978</v>
      </c>
      <c r="U115" s="5">
        <f t="shared" si="153"/>
        <v>45055.75</v>
      </c>
      <c r="V115" s="5">
        <f t="shared" si="153"/>
        <v>44168.666666666657</v>
      </c>
      <c r="W115" s="5">
        <f t="shared" si="153"/>
        <v>38725.583333333358</v>
      </c>
      <c r="X115" s="5">
        <f t="shared" si="153"/>
        <v>35060.583333333358</v>
      </c>
      <c r="Y115" s="5">
        <f t="shared" si="153"/>
        <v>34207.833333333321</v>
      </c>
      <c r="Z115" s="5">
        <f t="shared" si="153"/>
        <v>20491.249999999993</v>
      </c>
      <c r="AA115" s="5">
        <f t="shared" si="153"/>
        <v>16743.666666666664</v>
      </c>
      <c r="AB115" s="5">
        <f t="shared" si="103"/>
        <v>24768.666666666686</v>
      </c>
      <c r="AC115" s="5">
        <f t="shared" si="104"/>
        <v>30980.666666666672</v>
      </c>
      <c r="AD115" s="5">
        <f t="shared" si="105"/>
        <v>34580.41666666665</v>
      </c>
      <c r="AE115" s="5">
        <f t="shared" si="106"/>
        <v>35573.91666666665</v>
      </c>
      <c r="AF115" s="5">
        <f t="shared" si="107"/>
        <v>38415.416666666672</v>
      </c>
      <c r="AG115" s="5">
        <f t="shared" si="108"/>
        <v>36609.000000000015</v>
      </c>
      <c r="AH115" s="5">
        <f t="shared" si="109"/>
        <v>39483.250000000007</v>
      </c>
      <c r="AI115" s="5">
        <f t="shared" si="110"/>
        <v>39729.249999999993</v>
      </c>
      <c r="AJ115" s="5">
        <f t="shared" si="111"/>
        <v>38453.083333333336</v>
      </c>
      <c r="AK115" s="5">
        <f t="shared" si="112"/>
        <v>35443.750000000015</v>
      </c>
      <c r="AL115" s="5">
        <f t="shared" si="113"/>
        <v>41987.5</v>
      </c>
      <c r="AM115" s="5">
        <f t="shared" si="114"/>
        <v>47061.416666666679</v>
      </c>
      <c r="AN115" s="5">
        <f t="shared" si="115"/>
        <v>46195.249999999978</v>
      </c>
      <c r="AO115" s="5">
        <f t="shared" si="116"/>
        <v>40831.499999999993</v>
      </c>
      <c r="AP115" s="5">
        <f t="shared" si="117"/>
        <v>38285.25</v>
      </c>
      <c r="AQ115" s="5">
        <f t="shared" si="118"/>
        <v>38141.333333333321</v>
      </c>
      <c r="AR115" s="5">
        <f t="shared" si="119"/>
        <v>24783.333333333339</v>
      </c>
      <c r="AS115" s="5">
        <f t="shared" si="120"/>
        <v>26460.58333333335</v>
      </c>
      <c r="AU115" s="97"/>
      <c r="AV115" s="97"/>
      <c r="AW115" s="97"/>
      <c r="AX115" s="97"/>
      <c r="AY115" s="97"/>
      <c r="AZ115" s="97"/>
      <c r="BA115" s="97"/>
      <c r="BB115" s="97"/>
    </row>
    <row r="116" spans="1:54" s="114" customFormat="1" x14ac:dyDescent="0.2">
      <c r="A116" s="114">
        <v>34</v>
      </c>
      <c r="B116" s="114" t="s">
        <v>213</v>
      </c>
      <c r="C116" s="114" t="s">
        <v>454</v>
      </c>
      <c r="D116" s="5" t="s">
        <v>167</v>
      </c>
      <c r="E116" s="5" t="s">
        <v>168</v>
      </c>
      <c r="F116" s="34">
        <f t="shared" si="140"/>
        <v>71</v>
      </c>
      <c r="G116" s="5">
        <f t="shared" si="140"/>
        <v>412296.49999999994</v>
      </c>
      <c r="H116" s="5">
        <f t="shared" si="140"/>
        <v>419217.83333333331</v>
      </c>
      <c r="I116" s="4">
        <f t="shared" si="140"/>
        <v>831514.33333333349</v>
      </c>
      <c r="J116" s="229">
        <f t="shared" si="101"/>
        <v>16090.749999999998</v>
      </c>
      <c r="K116" s="5">
        <f t="shared" ref="K116:AA116" si="154">L315</f>
        <v>20009.916666666664</v>
      </c>
      <c r="L116" s="5">
        <f t="shared" si="154"/>
        <v>22980.166666666668</v>
      </c>
      <c r="M116" s="5">
        <f t="shared" si="154"/>
        <v>23155.833333333328</v>
      </c>
      <c r="N116" s="5">
        <f t="shared" si="154"/>
        <v>21919.583333333325</v>
      </c>
      <c r="O116" s="5">
        <f t="shared" si="154"/>
        <v>23541.58333333335</v>
      </c>
      <c r="P116" s="5">
        <f t="shared" si="154"/>
        <v>25849.999999999996</v>
      </c>
      <c r="Q116" s="5">
        <f t="shared" si="154"/>
        <v>26714.833333333336</v>
      </c>
      <c r="R116" s="5">
        <f t="shared" si="154"/>
        <v>26873.666666666668</v>
      </c>
      <c r="S116" s="5">
        <f t="shared" si="154"/>
        <v>24578.416666666672</v>
      </c>
      <c r="T116" s="5">
        <f t="shared" si="154"/>
        <v>26903.750000000004</v>
      </c>
      <c r="U116" s="5">
        <f t="shared" si="154"/>
        <v>29249.416666666661</v>
      </c>
      <c r="V116" s="5">
        <f t="shared" si="154"/>
        <v>28551.75</v>
      </c>
      <c r="W116" s="5">
        <f t="shared" si="154"/>
        <v>24842.75</v>
      </c>
      <c r="X116" s="5">
        <f t="shared" si="154"/>
        <v>22450.083333333328</v>
      </c>
      <c r="Y116" s="5">
        <f t="shared" si="154"/>
        <v>22532.583333333332</v>
      </c>
      <c r="Z116" s="5">
        <f t="shared" si="154"/>
        <v>13689.916666666668</v>
      </c>
      <c r="AA116" s="5">
        <f t="shared" si="154"/>
        <v>12361.5</v>
      </c>
      <c r="AB116" s="5">
        <f t="shared" si="103"/>
        <v>15301.333333333339</v>
      </c>
      <c r="AC116" s="5">
        <f t="shared" si="104"/>
        <v>19338.500000000004</v>
      </c>
      <c r="AD116" s="5">
        <f t="shared" si="105"/>
        <v>21915.000000000004</v>
      </c>
      <c r="AE116" s="5">
        <f t="shared" si="106"/>
        <v>22293.000000000011</v>
      </c>
      <c r="AF116" s="5">
        <f t="shared" si="107"/>
        <v>21694.416666666661</v>
      </c>
      <c r="AG116" s="5">
        <f t="shared" si="108"/>
        <v>22055.416666666675</v>
      </c>
      <c r="AH116" s="5">
        <f t="shared" si="109"/>
        <v>25052.583333333343</v>
      </c>
      <c r="AI116" s="5">
        <f t="shared" si="110"/>
        <v>26044.583333333321</v>
      </c>
      <c r="AJ116" s="5">
        <f t="shared" si="111"/>
        <v>25453.916666666653</v>
      </c>
      <c r="AK116" s="5">
        <f t="shared" si="112"/>
        <v>23168.250000000004</v>
      </c>
      <c r="AL116" s="5">
        <f t="shared" si="113"/>
        <v>26533.249999999996</v>
      </c>
      <c r="AM116" s="5">
        <f t="shared" si="114"/>
        <v>29169.833333333343</v>
      </c>
      <c r="AN116" s="5">
        <f t="shared" si="115"/>
        <v>29054.166666666672</v>
      </c>
      <c r="AO116" s="5">
        <f t="shared" si="116"/>
        <v>26362.416666666661</v>
      </c>
      <c r="AP116" s="5">
        <f t="shared" si="117"/>
        <v>25020.916666666664</v>
      </c>
      <c r="AQ116" s="5">
        <f t="shared" si="118"/>
        <v>25418.999999999996</v>
      </c>
      <c r="AR116" s="5">
        <f t="shared" si="119"/>
        <v>16406.583333333325</v>
      </c>
      <c r="AS116" s="5">
        <f t="shared" si="120"/>
        <v>18934.666666666664</v>
      </c>
      <c r="AU116" s="97"/>
      <c r="AV116" s="97"/>
      <c r="AW116" s="97"/>
      <c r="AX116" s="97"/>
      <c r="AY116" s="97"/>
      <c r="AZ116" s="97"/>
      <c r="BA116" s="97"/>
      <c r="BB116" s="97"/>
    </row>
    <row r="117" spans="1:54" s="114" customFormat="1" x14ac:dyDescent="0.2">
      <c r="A117" s="114">
        <v>35</v>
      </c>
      <c r="B117" s="114" t="s">
        <v>213</v>
      </c>
      <c r="C117" s="114" t="s">
        <v>454</v>
      </c>
      <c r="D117" s="5" t="s">
        <v>175</v>
      </c>
      <c r="E117" s="5" t="s">
        <v>176</v>
      </c>
      <c r="F117" s="34">
        <f t="shared" si="140"/>
        <v>68</v>
      </c>
      <c r="G117" s="5">
        <f t="shared" si="140"/>
        <v>340927.24999999988</v>
      </c>
      <c r="H117" s="5">
        <f t="shared" si="140"/>
        <v>350168.0833333336</v>
      </c>
      <c r="I117" s="4">
        <f t="shared" si="140"/>
        <v>691095.33333333349</v>
      </c>
      <c r="J117" s="229">
        <f t="shared" si="101"/>
        <v>15920.916666666659</v>
      </c>
      <c r="K117" s="5">
        <f t="shared" ref="K117:AA117" si="155">L316</f>
        <v>19117.666666666664</v>
      </c>
      <c r="L117" s="5">
        <f t="shared" si="155"/>
        <v>20777.749999999996</v>
      </c>
      <c r="M117" s="5">
        <f t="shared" si="155"/>
        <v>19494.166666666661</v>
      </c>
      <c r="N117" s="5">
        <f t="shared" si="155"/>
        <v>17549.166666666668</v>
      </c>
      <c r="O117" s="5">
        <f t="shared" si="155"/>
        <v>20214.999999999989</v>
      </c>
      <c r="P117" s="5">
        <f t="shared" si="155"/>
        <v>22694.416666666661</v>
      </c>
      <c r="Q117" s="5">
        <f t="shared" si="155"/>
        <v>22616.166666666679</v>
      </c>
      <c r="R117" s="5">
        <f t="shared" si="155"/>
        <v>22252.499999999996</v>
      </c>
      <c r="S117" s="5">
        <f t="shared" si="155"/>
        <v>20092.250000000015</v>
      </c>
      <c r="T117" s="5">
        <f t="shared" si="155"/>
        <v>22514.249999999989</v>
      </c>
      <c r="U117" s="5">
        <f t="shared" si="155"/>
        <v>24673.083333333332</v>
      </c>
      <c r="V117" s="5">
        <f t="shared" si="155"/>
        <v>23201.416666666672</v>
      </c>
      <c r="W117" s="5">
        <f t="shared" si="155"/>
        <v>19179.000000000011</v>
      </c>
      <c r="X117" s="5">
        <f t="shared" si="155"/>
        <v>16852.083333333328</v>
      </c>
      <c r="Y117" s="5">
        <f t="shared" si="155"/>
        <v>15761.58333333333</v>
      </c>
      <c r="Z117" s="5">
        <f t="shared" si="155"/>
        <v>9929.4166666666679</v>
      </c>
      <c r="AA117" s="5">
        <f t="shared" si="155"/>
        <v>8086.4166666666706</v>
      </c>
      <c r="AB117" s="5">
        <f t="shared" si="103"/>
        <v>15076.83333333333</v>
      </c>
      <c r="AC117" s="5">
        <f t="shared" si="104"/>
        <v>18281.500000000011</v>
      </c>
      <c r="AD117" s="5">
        <f t="shared" si="105"/>
        <v>20161.250000000011</v>
      </c>
      <c r="AE117" s="5">
        <f t="shared" si="106"/>
        <v>19390.333333333321</v>
      </c>
      <c r="AF117" s="5">
        <f t="shared" si="107"/>
        <v>16859.75</v>
      </c>
      <c r="AG117" s="5">
        <f t="shared" si="108"/>
        <v>19724.750000000004</v>
      </c>
      <c r="AH117" s="5">
        <f t="shared" si="109"/>
        <v>22427.750000000011</v>
      </c>
      <c r="AI117" s="5">
        <f t="shared" si="110"/>
        <v>23524.416666666672</v>
      </c>
      <c r="AJ117" s="5">
        <f t="shared" si="111"/>
        <v>22403.916666666672</v>
      </c>
      <c r="AK117" s="5">
        <f t="shared" si="112"/>
        <v>20286.000000000018</v>
      </c>
      <c r="AL117" s="5">
        <f t="shared" si="113"/>
        <v>23027.333333333332</v>
      </c>
      <c r="AM117" s="5">
        <f t="shared" si="114"/>
        <v>25184.916666666679</v>
      </c>
      <c r="AN117" s="5">
        <f t="shared" si="115"/>
        <v>23734.666666666672</v>
      </c>
      <c r="AO117" s="5">
        <f t="shared" si="116"/>
        <v>19771.416666666672</v>
      </c>
      <c r="AP117" s="5">
        <f t="shared" si="117"/>
        <v>18387.499999999993</v>
      </c>
      <c r="AQ117" s="5">
        <f t="shared" si="118"/>
        <v>17724.999999999996</v>
      </c>
      <c r="AR117" s="5">
        <f t="shared" si="119"/>
        <v>11826.333333333332</v>
      </c>
      <c r="AS117" s="5">
        <f t="shared" si="120"/>
        <v>12374.41666666667</v>
      </c>
      <c r="AU117" s="97"/>
      <c r="AV117" s="97"/>
      <c r="AW117" s="97"/>
      <c r="AX117" s="97"/>
      <c r="AY117" s="97"/>
      <c r="AZ117" s="97"/>
      <c r="BA117" s="97"/>
      <c r="BB117" s="97"/>
    </row>
    <row r="118" spans="1:54" s="114" customFormat="1" x14ac:dyDescent="0.2">
      <c r="A118" s="114">
        <v>36</v>
      </c>
      <c r="B118" s="114" t="s">
        <v>213</v>
      </c>
      <c r="C118" s="114" t="s">
        <v>454</v>
      </c>
      <c r="D118" s="5" t="s">
        <v>209</v>
      </c>
      <c r="E118" s="5" t="s">
        <v>210</v>
      </c>
      <c r="F118" s="34">
        <f t="shared" si="140"/>
        <v>62</v>
      </c>
      <c r="G118" s="5">
        <f t="shared" si="140"/>
        <v>299218.75000000012</v>
      </c>
      <c r="H118" s="5">
        <f t="shared" si="140"/>
        <v>306077.58333333343</v>
      </c>
      <c r="I118" s="4">
        <f t="shared" si="140"/>
        <v>605296.3333333336</v>
      </c>
      <c r="J118" s="229">
        <f t="shared" si="101"/>
        <v>13167.166666666668</v>
      </c>
      <c r="K118" s="5">
        <f t="shared" ref="K118:AA118" si="156">L317</f>
        <v>15848.083333333327</v>
      </c>
      <c r="L118" s="5">
        <f t="shared" si="156"/>
        <v>17627.416666666668</v>
      </c>
      <c r="M118" s="5">
        <f t="shared" si="156"/>
        <v>17510.249999999993</v>
      </c>
      <c r="N118" s="5">
        <f t="shared" si="156"/>
        <v>13815.166666666668</v>
      </c>
      <c r="O118" s="5">
        <f t="shared" si="156"/>
        <v>15811.999999999991</v>
      </c>
      <c r="P118" s="5">
        <f t="shared" si="156"/>
        <v>18496.583333333347</v>
      </c>
      <c r="Q118" s="5">
        <f t="shared" si="156"/>
        <v>18938.416666666653</v>
      </c>
      <c r="R118" s="5">
        <f t="shared" si="156"/>
        <v>18071.500000000004</v>
      </c>
      <c r="S118" s="5">
        <f t="shared" si="156"/>
        <v>16614.166666666675</v>
      </c>
      <c r="T118" s="5">
        <f t="shared" si="156"/>
        <v>20054.583333333339</v>
      </c>
      <c r="U118" s="5">
        <f t="shared" si="156"/>
        <v>22224.583333333339</v>
      </c>
      <c r="V118" s="5">
        <f t="shared" si="156"/>
        <v>21410</v>
      </c>
      <c r="W118" s="5">
        <f t="shared" si="156"/>
        <v>18294.083333333328</v>
      </c>
      <c r="X118" s="5">
        <f t="shared" si="156"/>
        <v>17150.75</v>
      </c>
      <c r="Y118" s="5">
        <f t="shared" si="156"/>
        <v>16325.749999999995</v>
      </c>
      <c r="Z118" s="5">
        <f t="shared" si="156"/>
        <v>9890.7500000000036</v>
      </c>
      <c r="AA118" s="5">
        <f t="shared" si="156"/>
        <v>7967.4999999999955</v>
      </c>
      <c r="AB118" s="5">
        <f t="shared" si="103"/>
        <v>12537.666666666668</v>
      </c>
      <c r="AC118" s="5">
        <f t="shared" si="104"/>
        <v>15213.333333333332</v>
      </c>
      <c r="AD118" s="5">
        <f t="shared" si="105"/>
        <v>16993.249999999996</v>
      </c>
      <c r="AE118" s="5">
        <f t="shared" si="106"/>
        <v>16532.916666666672</v>
      </c>
      <c r="AF118" s="5">
        <f t="shared" si="107"/>
        <v>13010.000000000002</v>
      </c>
      <c r="AG118" s="5">
        <f t="shared" si="108"/>
        <v>15692.999999999991</v>
      </c>
      <c r="AH118" s="5">
        <f t="shared" si="109"/>
        <v>18412.583333333328</v>
      </c>
      <c r="AI118" s="5">
        <f t="shared" si="110"/>
        <v>18640.416666666657</v>
      </c>
      <c r="AJ118" s="5">
        <f t="shared" si="111"/>
        <v>17644.250000000004</v>
      </c>
      <c r="AK118" s="5">
        <f t="shared" si="112"/>
        <v>16653.666666666675</v>
      </c>
      <c r="AL118" s="5">
        <f t="shared" si="113"/>
        <v>20174.416666666668</v>
      </c>
      <c r="AM118" s="5">
        <f t="shared" si="114"/>
        <v>22439.916666666668</v>
      </c>
      <c r="AN118" s="5">
        <f t="shared" si="115"/>
        <v>21967.833333333336</v>
      </c>
      <c r="AO118" s="5">
        <f t="shared" si="116"/>
        <v>19236.916666666675</v>
      </c>
      <c r="AP118" s="5">
        <f t="shared" si="117"/>
        <v>18649.166666666675</v>
      </c>
      <c r="AQ118" s="5">
        <f t="shared" si="118"/>
        <v>18129.250000000004</v>
      </c>
      <c r="AR118" s="5">
        <f t="shared" si="119"/>
        <v>11787.333333333332</v>
      </c>
      <c r="AS118" s="5">
        <f t="shared" si="120"/>
        <v>12361.66666666667</v>
      </c>
      <c r="AU118" s="97"/>
      <c r="AV118" s="97"/>
      <c r="AW118" s="97"/>
      <c r="AX118" s="97"/>
      <c r="AY118" s="97"/>
      <c r="AZ118" s="97"/>
      <c r="BA118" s="97"/>
      <c r="BB118" s="97"/>
    </row>
    <row r="119" spans="1:54" s="114" customFormat="1" x14ac:dyDescent="0.2">
      <c r="D119" s="233"/>
      <c r="E119" s="234" t="s">
        <v>455</v>
      </c>
      <c r="F119" s="232"/>
      <c r="G119" s="230"/>
      <c r="H119" s="230"/>
      <c r="I119" s="232"/>
      <c r="J119" s="231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30"/>
      <c r="X119" s="230"/>
      <c r="Y119" s="230"/>
      <c r="Z119" s="230"/>
      <c r="AA119" s="230"/>
      <c r="AB119" s="230"/>
      <c r="AC119" s="230"/>
      <c r="AD119" s="230"/>
      <c r="AE119" s="230"/>
      <c r="AF119" s="230"/>
      <c r="AG119" s="230"/>
      <c r="AH119" s="230"/>
      <c r="AI119" s="230"/>
      <c r="AJ119" s="230"/>
      <c r="AK119" s="230"/>
      <c r="AL119" s="230"/>
      <c r="AM119" s="230"/>
      <c r="AN119" s="230"/>
      <c r="AO119" s="230"/>
      <c r="AP119" s="230"/>
      <c r="AQ119" s="230"/>
      <c r="AR119" s="230"/>
      <c r="AS119" s="230"/>
      <c r="AU119" s="97"/>
      <c r="AV119" s="97"/>
      <c r="AW119" s="97"/>
      <c r="AX119" s="97"/>
      <c r="AY119" s="97"/>
      <c r="AZ119" s="97"/>
      <c r="BA119" s="97"/>
      <c r="BB119" s="97"/>
    </row>
    <row r="120" spans="1:54" s="114" customFormat="1" x14ac:dyDescent="0.2">
      <c r="D120" s="233"/>
      <c r="E120" s="233"/>
      <c r="F120" s="232"/>
      <c r="G120" s="230"/>
      <c r="H120" s="230"/>
      <c r="I120" s="232"/>
      <c r="J120" s="231"/>
      <c r="K120" s="230"/>
      <c r="L120" s="230"/>
      <c r="M120" s="230"/>
      <c r="N120" s="230"/>
      <c r="O120" s="230"/>
      <c r="P120" s="230"/>
      <c r="Q120" s="230"/>
      <c r="R120" s="230"/>
      <c r="S120" s="230"/>
      <c r="T120" s="230"/>
      <c r="U120" s="230"/>
      <c r="V120" s="230"/>
      <c r="W120" s="230"/>
      <c r="X120" s="230"/>
      <c r="Y120" s="230"/>
      <c r="Z120" s="230"/>
      <c r="AA120" s="230"/>
      <c r="AB120" s="230"/>
      <c r="AC120" s="230"/>
      <c r="AD120" s="230"/>
      <c r="AE120" s="230"/>
      <c r="AF120" s="230"/>
      <c r="AG120" s="230"/>
      <c r="AH120" s="230"/>
      <c r="AI120" s="230"/>
      <c r="AJ120" s="230"/>
      <c r="AK120" s="230"/>
      <c r="AL120" s="230"/>
      <c r="AM120" s="230"/>
      <c r="AN120" s="230"/>
      <c r="AO120" s="230"/>
      <c r="AP120" s="230"/>
      <c r="AQ120" s="230"/>
      <c r="AR120" s="230"/>
      <c r="AS120" s="230"/>
      <c r="AU120" s="97"/>
      <c r="AV120" s="97"/>
      <c r="AW120" s="97"/>
      <c r="AX120" s="97"/>
      <c r="AY120" s="97"/>
      <c r="AZ120" s="97"/>
      <c r="BA120" s="97"/>
      <c r="BB120" s="97"/>
    </row>
    <row r="121" spans="1:54" s="114" customFormat="1" x14ac:dyDescent="0.2">
      <c r="D121" s="110" t="s">
        <v>121</v>
      </c>
      <c r="E121" s="110" t="s">
        <v>452</v>
      </c>
      <c r="F121" s="34">
        <f t="shared" ref="F121:I128" si="157">F320</f>
        <v>953</v>
      </c>
      <c r="G121" s="5">
        <f t="shared" si="157"/>
        <v>4622286.9999999991</v>
      </c>
      <c r="H121" s="5">
        <f t="shared" si="157"/>
        <v>4597648.7499999981</v>
      </c>
      <c r="I121" s="4">
        <f t="shared" si="157"/>
        <v>9219935.7500000037</v>
      </c>
      <c r="J121" s="229">
        <f t="shared" ref="J121:J128" si="158">J320+K320</f>
        <v>220051.91666666657</v>
      </c>
      <c r="K121" s="5">
        <f t="shared" ref="K121:AA121" si="159">L320</f>
        <v>260896.58333333326</v>
      </c>
      <c r="L121" s="5">
        <f t="shared" si="159"/>
        <v>280556.16666666663</v>
      </c>
      <c r="M121" s="5">
        <f t="shared" si="159"/>
        <v>273933.66666666674</v>
      </c>
      <c r="N121" s="5">
        <f t="shared" si="159"/>
        <v>283253.91666666669</v>
      </c>
      <c r="O121" s="5">
        <f t="shared" si="159"/>
        <v>320175.75</v>
      </c>
      <c r="P121" s="5">
        <f t="shared" si="159"/>
        <v>339710.66666666663</v>
      </c>
      <c r="Q121" s="5">
        <f t="shared" si="159"/>
        <v>333329.33333333326</v>
      </c>
      <c r="R121" s="5">
        <f t="shared" si="159"/>
        <v>310450.24999999994</v>
      </c>
      <c r="S121" s="5">
        <f t="shared" si="159"/>
        <v>270992.83333333337</v>
      </c>
      <c r="T121" s="5">
        <f t="shared" si="159"/>
        <v>300336.91666666674</v>
      </c>
      <c r="U121" s="5">
        <f t="shared" si="159"/>
        <v>312087.25</v>
      </c>
      <c r="V121" s="5">
        <f t="shared" si="159"/>
        <v>291014.75000000006</v>
      </c>
      <c r="W121" s="5">
        <f t="shared" si="159"/>
        <v>243284.1666666666</v>
      </c>
      <c r="X121" s="5">
        <f t="shared" si="159"/>
        <v>206541.41666666666</v>
      </c>
      <c r="Y121" s="5">
        <f t="shared" si="159"/>
        <v>184437.74999999994</v>
      </c>
      <c r="Z121" s="5">
        <f t="shared" si="159"/>
        <v>105214.58333333336</v>
      </c>
      <c r="AA121" s="5">
        <f t="shared" si="159"/>
        <v>86019.083333333328</v>
      </c>
      <c r="AB121" s="5">
        <f t="shared" ref="AB121:AB128" si="160">AC320+AD320</f>
        <v>209305.75</v>
      </c>
      <c r="AC121" s="5">
        <f t="shared" ref="AC121:AL128" si="161">AE320</f>
        <v>248039.5</v>
      </c>
      <c r="AD121" s="5">
        <f t="shared" si="161"/>
        <v>267207.83333333337</v>
      </c>
      <c r="AE121" s="5">
        <f t="shared" si="161"/>
        <v>264850.33333333331</v>
      </c>
      <c r="AF121" s="5">
        <f t="shared" si="161"/>
        <v>286177.91666666663</v>
      </c>
      <c r="AG121" s="5">
        <f t="shared" si="161"/>
        <v>300608.50000000006</v>
      </c>
      <c r="AH121" s="5">
        <f t="shared" si="161"/>
        <v>319864.08333333337</v>
      </c>
      <c r="AI121" s="5">
        <f t="shared" si="161"/>
        <v>317048.66666666663</v>
      </c>
      <c r="AJ121" s="5">
        <f t="shared" si="161"/>
        <v>291981.83333333337</v>
      </c>
      <c r="AK121" s="5">
        <f t="shared" si="161"/>
        <v>254202.08333333331</v>
      </c>
      <c r="AL121" s="5">
        <f t="shared" si="161"/>
        <v>290552.75000000006</v>
      </c>
      <c r="AM121" s="5">
        <f t="shared" ref="AM121:AS128" si="162">AO320</f>
        <v>307219.66666666663</v>
      </c>
      <c r="AN121" s="5">
        <f t="shared" si="162"/>
        <v>292406.66666666663</v>
      </c>
      <c r="AO121" s="5">
        <f t="shared" si="162"/>
        <v>250746.16666666666</v>
      </c>
      <c r="AP121" s="5">
        <f t="shared" si="162"/>
        <v>220087.5</v>
      </c>
      <c r="AQ121" s="5">
        <f t="shared" si="162"/>
        <v>207087.50000000003</v>
      </c>
      <c r="AR121" s="5">
        <f t="shared" si="162"/>
        <v>130966.99999999997</v>
      </c>
      <c r="AS121" s="5">
        <f t="shared" si="162"/>
        <v>139295</v>
      </c>
      <c r="AU121" s="97"/>
      <c r="AV121" s="97"/>
      <c r="AW121" s="97"/>
      <c r="AX121" s="97"/>
      <c r="AY121" s="97"/>
      <c r="AZ121" s="97"/>
      <c r="BA121" s="97"/>
      <c r="BB121" s="97"/>
    </row>
    <row r="122" spans="1:54" s="114" customFormat="1" x14ac:dyDescent="0.2">
      <c r="D122" s="110" t="s">
        <v>145</v>
      </c>
      <c r="E122" s="110" t="s">
        <v>146</v>
      </c>
      <c r="F122" s="34">
        <f t="shared" si="157"/>
        <v>959</v>
      </c>
      <c r="G122" s="5">
        <f t="shared" si="157"/>
        <v>3973094.1666666665</v>
      </c>
      <c r="H122" s="5">
        <f t="shared" si="157"/>
        <v>3926098.3333333335</v>
      </c>
      <c r="I122" s="4">
        <f t="shared" si="157"/>
        <v>7899192.5000000009</v>
      </c>
      <c r="J122" s="229">
        <f t="shared" si="158"/>
        <v>196095.33333333328</v>
      </c>
      <c r="K122" s="5">
        <f t="shared" ref="K122:AA122" si="163">L321</f>
        <v>232019.50000000006</v>
      </c>
      <c r="L122" s="5">
        <f t="shared" si="163"/>
        <v>247192.91666666657</v>
      </c>
      <c r="M122" s="5">
        <f t="shared" si="163"/>
        <v>239361.41666666674</v>
      </c>
      <c r="N122" s="5">
        <f t="shared" si="163"/>
        <v>241358.83333333334</v>
      </c>
      <c r="O122" s="5">
        <f t="shared" si="163"/>
        <v>277013.91666666663</v>
      </c>
      <c r="P122" s="5">
        <f t="shared" si="163"/>
        <v>298732.08333333331</v>
      </c>
      <c r="Q122" s="5">
        <f t="shared" si="163"/>
        <v>295942.16666666674</v>
      </c>
      <c r="R122" s="5">
        <f t="shared" si="163"/>
        <v>277284.74999999994</v>
      </c>
      <c r="S122" s="5">
        <f t="shared" si="163"/>
        <v>241114.16666666657</v>
      </c>
      <c r="T122" s="5">
        <f t="shared" si="163"/>
        <v>259999.25000000003</v>
      </c>
      <c r="U122" s="5">
        <f t="shared" si="163"/>
        <v>265296</v>
      </c>
      <c r="V122" s="5">
        <f t="shared" si="163"/>
        <v>243479.16666666677</v>
      </c>
      <c r="W122" s="5">
        <f t="shared" si="163"/>
        <v>194912.49999999997</v>
      </c>
      <c r="X122" s="5">
        <f t="shared" si="163"/>
        <v>164469.33333333331</v>
      </c>
      <c r="Y122" s="5">
        <f t="shared" si="163"/>
        <v>146168.41666666666</v>
      </c>
      <c r="Z122" s="5">
        <f t="shared" si="163"/>
        <v>85628.500000000029</v>
      </c>
      <c r="AA122" s="5">
        <f t="shared" si="163"/>
        <v>67025.916666666686</v>
      </c>
      <c r="AB122" s="5">
        <f t="shared" si="160"/>
        <v>186706.08333333334</v>
      </c>
      <c r="AC122" s="5">
        <f t="shared" si="161"/>
        <v>220410.33333333326</v>
      </c>
      <c r="AD122" s="5">
        <f t="shared" si="161"/>
        <v>235360.83333333323</v>
      </c>
      <c r="AE122" s="5">
        <f t="shared" si="161"/>
        <v>228095.83333333331</v>
      </c>
      <c r="AF122" s="5">
        <f t="shared" si="161"/>
        <v>243442.33333333326</v>
      </c>
      <c r="AG122" s="5">
        <f t="shared" si="161"/>
        <v>268367.83333333337</v>
      </c>
      <c r="AH122" s="5">
        <f t="shared" si="161"/>
        <v>285001.00000000006</v>
      </c>
      <c r="AI122" s="5">
        <f t="shared" si="161"/>
        <v>282689.08333333343</v>
      </c>
      <c r="AJ122" s="5">
        <f t="shared" si="161"/>
        <v>259321.08333333331</v>
      </c>
      <c r="AK122" s="5">
        <f t="shared" si="161"/>
        <v>222380.58333333334</v>
      </c>
      <c r="AL122" s="5">
        <f t="shared" si="161"/>
        <v>244816.33333333328</v>
      </c>
      <c r="AM122" s="5">
        <f t="shared" si="162"/>
        <v>255260.0833333334</v>
      </c>
      <c r="AN122" s="5">
        <f t="shared" si="162"/>
        <v>239887.58333333326</v>
      </c>
      <c r="AO122" s="5">
        <f t="shared" si="162"/>
        <v>198973.16666666669</v>
      </c>
      <c r="AP122" s="5">
        <f t="shared" si="162"/>
        <v>174738.75000000006</v>
      </c>
      <c r="AQ122" s="5">
        <f t="shared" si="162"/>
        <v>164449.6666666666</v>
      </c>
      <c r="AR122" s="5">
        <f t="shared" si="162"/>
        <v>107393.41666666664</v>
      </c>
      <c r="AS122" s="5">
        <f t="shared" si="162"/>
        <v>108804.33333333331</v>
      </c>
      <c r="AU122" s="97"/>
      <c r="AV122" s="97"/>
      <c r="AW122" s="97"/>
      <c r="AX122" s="97"/>
      <c r="AY122" s="97"/>
      <c r="AZ122" s="97"/>
      <c r="BA122" s="97"/>
      <c r="BB122" s="97"/>
    </row>
    <row r="123" spans="1:54" s="114" customFormat="1" x14ac:dyDescent="0.2">
      <c r="D123" s="110" t="s">
        <v>159</v>
      </c>
      <c r="E123" s="110" t="s">
        <v>160</v>
      </c>
      <c r="F123" s="34">
        <f t="shared" si="157"/>
        <v>1270</v>
      </c>
      <c r="G123" s="5">
        <f t="shared" si="157"/>
        <v>5996101.9999999981</v>
      </c>
      <c r="H123" s="5">
        <f t="shared" si="157"/>
        <v>5926354.7500000009</v>
      </c>
      <c r="I123" s="4">
        <f t="shared" si="157"/>
        <v>11922456.75</v>
      </c>
      <c r="J123" s="229">
        <f t="shared" si="158"/>
        <v>296219.83333333331</v>
      </c>
      <c r="K123" s="5">
        <f t="shared" ref="K123:AA123" si="164">L322</f>
        <v>350469.99999999994</v>
      </c>
      <c r="L123" s="5">
        <f t="shared" si="164"/>
        <v>377105.91666666657</v>
      </c>
      <c r="M123" s="5">
        <f t="shared" si="164"/>
        <v>365689</v>
      </c>
      <c r="N123" s="5">
        <f t="shared" si="164"/>
        <v>367293.16666666657</v>
      </c>
      <c r="O123" s="5">
        <f t="shared" si="164"/>
        <v>403578.91666666669</v>
      </c>
      <c r="P123" s="5">
        <f t="shared" si="164"/>
        <v>438554.08333333331</v>
      </c>
      <c r="Q123" s="5">
        <f t="shared" si="164"/>
        <v>436555.16666666663</v>
      </c>
      <c r="R123" s="5">
        <f t="shared" si="164"/>
        <v>410835.41666666663</v>
      </c>
      <c r="S123" s="5">
        <f t="shared" si="164"/>
        <v>364401.49999999994</v>
      </c>
      <c r="T123" s="5">
        <f t="shared" si="164"/>
        <v>395048.83333333331</v>
      </c>
      <c r="U123" s="5">
        <f t="shared" si="164"/>
        <v>400374.58333333331</v>
      </c>
      <c r="V123" s="5">
        <f t="shared" si="164"/>
        <v>360628.33333333331</v>
      </c>
      <c r="W123" s="5">
        <f t="shared" si="164"/>
        <v>292405.16666666669</v>
      </c>
      <c r="X123" s="5">
        <f t="shared" si="164"/>
        <v>252961.33333333334</v>
      </c>
      <c r="Y123" s="5">
        <f t="shared" si="164"/>
        <v>230491.5</v>
      </c>
      <c r="Z123" s="5">
        <f t="shared" si="164"/>
        <v>140983.66666666666</v>
      </c>
      <c r="AA123" s="5">
        <f t="shared" si="164"/>
        <v>112505.58333333331</v>
      </c>
      <c r="AB123" s="5">
        <f t="shared" si="160"/>
        <v>281956.33333333326</v>
      </c>
      <c r="AC123" s="5">
        <f t="shared" si="161"/>
        <v>333277.08333333337</v>
      </c>
      <c r="AD123" s="5">
        <f t="shared" si="161"/>
        <v>358840.50000000006</v>
      </c>
      <c r="AE123" s="5">
        <f t="shared" si="161"/>
        <v>346794.25000000006</v>
      </c>
      <c r="AF123" s="5">
        <f t="shared" si="161"/>
        <v>355817.49999999994</v>
      </c>
      <c r="AG123" s="5">
        <f t="shared" si="161"/>
        <v>385122.16666666669</v>
      </c>
      <c r="AH123" s="5">
        <f t="shared" si="161"/>
        <v>418477.75</v>
      </c>
      <c r="AI123" s="5">
        <f t="shared" si="161"/>
        <v>416204.58333333337</v>
      </c>
      <c r="AJ123" s="5">
        <f t="shared" si="161"/>
        <v>387054.33333333326</v>
      </c>
      <c r="AK123" s="5">
        <f t="shared" si="161"/>
        <v>338374.33333333337</v>
      </c>
      <c r="AL123" s="5">
        <f t="shared" si="161"/>
        <v>375553.16666666663</v>
      </c>
      <c r="AM123" s="5">
        <f t="shared" si="162"/>
        <v>390210.41666666674</v>
      </c>
      <c r="AN123" s="5">
        <f t="shared" si="162"/>
        <v>358176.91666666663</v>
      </c>
      <c r="AO123" s="5">
        <f t="shared" si="162"/>
        <v>299990.16666666669</v>
      </c>
      <c r="AP123" s="5">
        <f t="shared" si="162"/>
        <v>271534.24999999994</v>
      </c>
      <c r="AQ123" s="5">
        <f t="shared" si="162"/>
        <v>259023.41666666666</v>
      </c>
      <c r="AR123" s="5">
        <f t="shared" si="162"/>
        <v>172318.83333333331</v>
      </c>
      <c r="AS123" s="5">
        <f t="shared" si="162"/>
        <v>177628.75</v>
      </c>
      <c r="AU123" s="97"/>
      <c r="AV123" s="97"/>
      <c r="AW123" s="97"/>
      <c r="AX123" s="97"/>
      <c r="AY123" s="97"/>
      <c r="AZ123" s="97"/>
      <c r="BA123" s="97"/>
      <c r="BB123" s="97"/>
    </row>
    <row r="124" spans="1:54" s="114" customFormat="1" x14ac:dyDescent="0.2">
      <c r="D124" s="110" t="s">
        <v>191</v>
      </c>
      <c r="E124" s="110" t="s">
        <v>450</v>
      </c>
      <c r="F124" s="34">
        <f t="shared" si="157"/>
        <v>654</v>
      </c>
      <c r="G124" s="5">
        <f t="shared" si="157"/>
        <v>3640210.8333333335</v>
      </c>
      <c r="H124" s="5">
        <f t="shared" si="157"/>
        <v>3640852.5833333321</v>
      </c>
      <c r="I124" s="4">
        <f t="shared" si="157"/>
        <v>7281063.4166666679</v>
      </c>
      <c r="J124" s="229">
        <f t="shared" si="158"/>
        <v>181485.1666666666</v>
      </c>
      <c r="K124" s="5">
        <f t="shared" ref="K124:AA124" si="165">L323</f>
        <v>215177.00000000006</v>
      </c>
      <c r="L124" s="5">
        <f t="shared" si="165"/>
        <v>229424.00000000012</v>
      </c>
      <c r="M124" s="5">
        <f t="shared" si="165"/>
        <v>215370.83333333331</v>
      </c>
      <c r="N124" s="5">
        <f t="shared" si="165"/>
        <v>197648.49999999997</v>
      </c>
      <c r="O124" s="5">
        <f t="shared" si="165"/>
        <v>230964.24999999991</v>
      </c>
      <c r="P124" s="5">
        <f t="shared" si="165"/>
        <v>260046.16666666669</v>
      </c>
      <c r="Q124" s="5">
        <f t="shared" si="165"/>
        <v>269186.91666666663</v>
      </c>
      <c r="R124" s="5">
        <f t="shared" si="165"/>
        <v>260839.66666666666</v>
      </c>
      <c r="S124" s="5">
        <f t="shared" si="165"/>
        <v>236593.49999999997</v>
      </c>
      <c r="T124" s="5">
        <f t="shared" si="165"/>
        <v>243553.83333333334</v>
      </c>
      <c r="U124" s="5">
        <f t="shared" si="165"/>
        <v>243653.49999999994</v>
      </c>
      <c r="V124" s="5">
        <f t="shared" si="165"/>
        <v>218205.41666666663</v>
      </c>
      <c r="W124" s="5">
        <f t="shared" si="165"/>
        <v>177596.91666666669</v>
      </c>
      <c r="X124" s="5">
        <f t="shared" si="165"/>
        <v>152370.33333333337</v>
      </c>
      <c r="Y124" s="5">
        <f t="shared" si="165"/>
        <v>146492.91666666669</v>
      </c>
      <c r="Z124" s="5">
        <f t="shared" si="165"/>
        <v>86725.916666666672</v>
      </c>
      <c r="AA124" s="5">
        <f t="shared" si="165"/>
        <v>74876.000000000029</v>
      </c>
      <c r="AB124" s="5">
        <f t="shared" si="160"/>
        <v>172980.58333333337</v>
      </c>
      <c r="AC124" s="5">
        <f t="shared" si="161"/>
        <v>204510.25</v>
      </c>
      <c r="AD124" s="5">
        <f t="shared" si="161"/>
        <v>218547.91666666672</v>
      </c>
      <c r="AE124" s="5">
        <f t="shared" si="161"/>
        <v>201862.58333333337</v>
      </c>
      <c r="AF124" s="5">
        <f t="shared" si="161"/>
        <v>187809.00000000006</v>
      </c>
      <c r="AG124" s="5">
        <f t="shared" si="161"/>
        <v>223474.16666666669</v>
      </c>
      <c r="AH124" s="5">
        <f t="shared" si="161"/>
        <v>256812.08333333328</v>
      </c>
      <c r="AI124" s="5">
        <f t="shared" si="161"/>
        <v>263454.24999999994</v>
      </c>
      <c r="AJ124" s="5">
        <f t="shared" si="161"/>
        <v>250448.49999999997</v>
      </c>
      <c r="AK124" s="5">
        <f t="shared" si="161"/>
        <v>223184.91666666663</v>
      </c>
      <c r="AL124" s="5">
        <f t="shared" si="161"/>
        <v>234281.49999999994</v>
      </c>
      <c r="AM124" s="5">
        <f t="shared" si="162"/>
        <v>240060.83333333331</v>
      </c>
      <c r="AN124" s="5">
        <f t="shared" si="162"/>
        <v>219022.25000000006</v>
      </c>
      <c r="AO124" s="5">
        <f t="shared" si="162"/>
        <v>185377.24999999994</v>
      </c>
      <c r="AP124" s="5">
        <f t="shared" si="162"/>
        <v>168337.58333333328</v>
      </c>
      <c r="AQ124" s="5">
        <f t="shared" si="162"/>
        <v>166925</v>
      </c>
      <c r="AR124" s="5">
        <f t="shared" si="162"/>
        <v>106885.8333333333</v>
      </c>
      <c r="AS124" s="5">
        <f t="shared" si="162"/>
        <v>116878.08333333337</v>
      </c>
      <c r="AU124" s="97"/>
      <c r="AV124" s="97"/>
      <c r="AW124" s="97"/>
      <c r="AX124" s="97"/>
      <c r="AY124" s="97"/>
      <c r="AZ124" s="97"/>
      <c r="BA124" s="97"/>
      <c r="BB124" s="97"/>
    </row>
    <row r="125" spans="1:54" s="114" customFormat="1" x14ac:dyDescent="0.2">
      <c r="D125" s="110" t="s">
        <v>197</v>
      </c>
      <c r="E125" s="110" t="s">
        <v>198</v>
      </c>
      <c r="F125" s="34">
        <f t="shared" si="157"/>
        <v>1166</v>
      </c>
      <c r="G125" s="5">
        <f t="shared" si="157"/>
        <v>5595272.666666667</v>
      </c>
      <c r="H125" s="5">
        <f t="shared" si="157"/>
        <v>5426521.3333333321</v>
      </c>
      <c r="I125" s="4">
        <f t="shared" si="157"/>
        <v>11021793.999999998</v>
      </c>
      <c r="J125" s="229">
        <f t="shared" si="158"/>
        <v>269521.33333333349</v>
      </c>
      <c r="K125" s="5">
        <f t="shared" ref="K125:AA125" si="166">L324</f>
        <v>300334.83333333337</v>
      </c>
      <c r="L125" s="5">
        <f t="shared" si="166"/>
        <v>314978.91666666674</v>
      </c>
      <c r="M125" s="5">
        <f t="shared" si="166"/>
        <v>305079.58333333343</v>
      </c>
      <c r="N125" s="5">
        <f t="shared" si="166"/>
        <v>354148.33333333326</v>
      </c>
      <c r="O125" s="5">
        <f t="shared" si="166"/>
        <v>510916.24999999994</v>
      </c>
      <c r="P125" s="5">
        <f t="shared" si="166"/>
        <v>563324.16666666674</v>
      </c>
      <c r="Q125" s="5">
        <f t="shared" si="166"/>
        <v>552652.16666666674</v>
      </c>
      <c r="R125" s="5">
        <f t="shared" si="166"/>
        <v>499636.50000000012</v>
      </c>
      <c r="S125" s="5">
        <f t="shared" si="166"/>
        <v>419758.08333333331</v>
      </c>
      <c r="T125" s="5">
        <f t="shared" si="166"/>
        <v>364239.41666666669</v>
      </c>
      <c r="U125" s="5">
        <f t="shared" si="166"/>
        <v>319777.25</v>
      </c>
      <c r="V125" s="5">
        <f t="shared" si="166"/>
        <v>260849.16666666663</v>
      </c>
      <c r="W125" s="5">
        <f t="shared" si="166"/>
        <v>188679.66666666657</v>
      </c>
      <c r="X125" s="5">
        <f t="shared" si="166"/>
        <v>136797.58333333331</v>
      </c>
      <c r="Y125" s="5">
        <f t="shared" si="166"/>
        <v>108780</v>
      </c>
      <c r="Z125" s="5">
        <f t="shared" si="166"/>
        <v>65908.166666666686</v>
      </c>
      <c r="AA125" s="5">
        <f t="shared" si="166"/>
        <v>59891.25</v>
      </c>
      <c r="AB125" s="5">
        <f t="shared" si="160"/>
        <v>257581.41666666663</v>
      </c>
      <c r="AC125" s="5">
        <f t="shared" si="161"/>
        <v>287274.16666666663</v>
      </c>
      <c r="AD125" s="5">
        <f t="shared" si="161"/>
        <v>300644.5</v>
      </c>
      <c r="AE125" s="5">
        <f t="shared" si="161"/>
        <v>293394.83333333326</v>
      </c>
      <c r="AF125" s="5">
        <f t="shared" si="161"/>
        <v>390006.16666666669</v>
      </c>
      <c r="AG125" s="5">
        <f t="shared" si="161"/>
        <v>546104.25</v>
      </c>
      <c r="AH125" s="5">
        <f t="shared" si="161"/>
        <v>544261.16666666674</v>
      </c>
      <c r="AI125" s="5">
        <f t="shared" si="161"/>
        <v>492810.41666666657</v>
      </c>
      <c r="AJ125" s="5">
        <f t="shared" si="161"/>
        <v>425514.49999999988</v>
      </c>
      <c r="AK125" s="5">
        <f t="shared" si="161"/>
        <v>354225.25</v>
      </c>
      <c r="AL125" s="5">
        <f t="shared" si="161"/>
        <v>317164.41666666663</v>
      </c>
      <c r="AM125" s="5">
        <f t="shared" si="162"/>
        <v>296949.75000000006</v>
      </c>
      <c r="AN125" s="5">
        <f t="shared" si="162"/>
        <v>252585.50000000006</v>
      </c>
      <c r="AO125" s="5">
        <f t="shared" si="162"/>
        <v>195292.49999999997</v>
      </c>
      <c r="AP125" s="5">
        <f t="shared" si="162"/>
        <v>155592.08333333337</v>
      </c>
      <c r="AQ125" s="5">
        <f t="shared" si="162"/>
        <v>131638.25000000006</v>
      </c>
      <c r="AR125" s="5">
        <f t="shared" si="162"/>
        <v>88312.5</v>
      </c>
      <c r="AS125" s="5">
        <f t="shared" si="162"/>
        <v>97169.666666666628</v>
      </c>
      <c r="AU125" s="97"/>
      <c r="AV125" s="97"/>
      <c r="AW125" s="97"/>
      <c r="AX125" s="97"/>
      <c r="AY125" s="97"/>
      <c r="AZ125" s="97"/>
      <c r="BA125" s="97"/>
      <c r="BB125" s="97"/>
    </row>
    <row r="126" spans="1:54" s="114" customFormat="1" x14ac:dyDescent="0.2">
      <c r="D126" s="110" t="s">
        <v>205</v>
      </c>
      <c r="E126" s="110" t="s">
        <v>206</v>
      </c>
      <c r="F126" s="34">
        <f t="shared" si="157"/>
        <v>803</v>
      </c>
      <c r="G126" s="5">
        <f t="shared" si="157"/>
        <v>4880221.4999999981</v>
      </c>
      <c r="H126" s="5">
        <f t="shared" si="157"/>
        <v>4932222.583333333</v>
      </c>
      <c r="I126" s="4">
        <f t="shared" si="157"/>
        <v>9812444.0833333358</v>
      </c>
      <c r="J126" s="229">
        <f t="shared" si="158"/>
        <v>234828.41666666669</v>
      </c>
      <c r="K126" s="5">
        <f t="shared" ref="K126:AA126" si="167">L325</f>
        <v>280322.5</v>
      </c>
      <c r="L126" s="5">
        <f t="shared" si="167"/>
        <v>307603</v>
      </c>
      <c r="M126" s="5">
        <f t="shared" si="167"/>
        <v>296613.16666666669</v>
      </c>
      <c r="N126" s="5">
        <f t="shared" si="167"/>
        <v>273435</v>
      </c>
      <c r="O126" s="5">
        <f t="shared" si="167"/>
        <v>304009.08333333337</v>
      </c>
      <c r="P126" s="5">
        <f t="shared" si="167"/>
        <v>333715.08333333337</v>
      </c>
      <c r="Q126" s="5">
        <f t="shared" si="167"/>
        <v>349376.83333333331</v>
      </c>
      <c r="R126" s="5">
        <f t="shared" si="167"/>
        <v>344084.91666666663</v>
      </c>
      <c r="S126" s="5">
        <f t="shared" si="167"/>
        <v>317255</v>
      </c>
      <c r="T126" s="5">
        <f t="shared" si="167"/>
        <v>330434.08333333326</v>
      </c>
      <c r="U126" s="5">
        <f t="shared" si="167"/>
        <v>333984.25</v>
      </c>
      <c r="V126" s="5">
        <f t="shared" si="167"/>
        <v>301680.5</v>
      </c>
      <c r="W126" s="5">
        <f t="shared" si="167"/>
        <v>243396.9166666666</v>
      </c>
      <c r="X126" s="5">
        <f t="shared" si="167"/>
        <v>206416.75000000006</v>
      </c>
      <c r="Y126" s="5">
        <f t="shared" si="167"/>
        <v>199183.3333333332</v>
      </c>
      <c r="Z126" s="5">
        <f t="shared" si="167"/>
        <v>120021.83333333333</v>
      </c>
      <c r="AA126" s="5">
        <f t="shared" si="167"/>
        <v>103860.83333333331</v>
      </c>
      <c r="AB126" s="5">
        <f t="shared" si="160"/>
        <v>223283</v>
      </c>
      <c r="AC126" s="5">
        <f t="shared" si="161"/>
        <v>266393.91666666669</v>
      </c>
      <c r="AD126" s="5">
        <f t="shared" si="161"/>
        <v>291583.83333333337</v>
      </c>
      <c r="AE126" s="5">
        <f t="shared" si="161"/>
        <v>281199.50000000006</v>
      </c>
      <c r="AF126" s="5">
        <f t="shared" si="161"/>
        <v>271111.16666666663</v>
      </c>
      <c r="AG126" s="5">
        <f t="shared" si="161"/>
        <v>295880.83333333337</v>
      </c>
      <c r="AH126" s="5">
        <f t="shared" si="161"/>
        <v>333730.91666666669</v>
      </c>
      <c r="AI126" s="5">
        <f t="shared" si="161"/>
        <v>346367.83333333337</v>
      </c>
      <c r="AJ126" s="5">
        <f t="shared" si="161"/>
        <v>336452.16666666663</v>
      </c>
      <c r="AK126" s="5">
        <f t="shared" si="161"/>
        <v>305915.99999999994</v>
      </c>
      <c r="AL126" s="5">
        <f t="shared" si="161"/>
        <v>321543.41666666669</v>
      </c>
      <c r="AM126" s="5">
        <f t="shared" si="162"/>
        <v>329505.08333333337</v>
      </c>
      <c r="AN126" s="5">
        <f t="shared" si="162"/>
        <v>301041.24999999988</v>
      </c>
      <c r="AO126" s="5">
        <f t="shared" si="162"/>
        <v>252772.50000000009</v>
      </c>
      <c r="AP126" s="5">
        <f t="shared" si="162"/>
        <v>228563.5</v>
      </c>
      <c r="AQ126" s="5">
        <f t="shared" si="162"/>
        <v>229904.08333333337</v>
      </c>
      <c r="AR126" s="5">
        <f t="shared" si="162"/>
        <v>150322.5</v>
      </c>
      <c r="AS126" s="5">
        <f t="shared" si="162"/>
        <v>166651.08333333337</v>
      </c>
      <c r="AU126" s="97"/>
      <c r="AV126" s="97"/>
      <c r="AW126" s="97"/>
      <c r="AX126" s="97"/>
      <c r="AY126" s="97"/>
      <c r="AZ126" s="97"/>
      <c r="BA126" s="97"/>
      <c r="BB126" s="97"/>
    </row>
    <row r="127" spans="1:54" s="114" customFormat="1" x14ac:dyDescent="0.2">
      <c r="D127" s="110" t="s">
        <v>213</v>
      </c>
      <c r="E127" s="110" t="s">
        <v>214</v>
      </c>
      <c r="F127" s="34">
        <f t="shared" si="157"/>
        <v>543</v>
      </c>
      <c r="G127" s="5">
        <f t="shared" si="157"/>
        <v>3026811.1666666665</v>
      </c>
      <c r="H127" s="5">
        <f t="shared" si="157"/>
        <v>3091741.5000000005</v>
      </c>
      <c r="I127" s="4">
        <f t="shared" si="157"/>
        <v>6118552.6666666679</v>
      </c>
      <c r="J127" s="229">
        <f t="shared" si="158"/>
        <v>132121.66666666669</v>
      </c>
      <c r="K127" s="5">
        <f t="shared" ref="K127:AA127" si="168">L326</f>
        <v>161046.66666666666</v>
      </c>
      <c r="L127" s="5">
        <f t="shared" si="168"/>
        <v>178579.41666666663</v>
      </c>
      <c r="M127" s="5">
        <f t="shared" si="168"/>
        <v>174309.58333333328</v>
      </c>
      <c r="N127" s="5">
        <f t="shared" si="168"/>
        <v>173364.91666666663</v>
      </c>
      <c r="O127" s="5">
        <f t="shared" si="168"/>
        <v>188305.58333333334</v>
      </c>
      <c r="P127" s="5">
        <f t="shared" si="168"/>
        <v>203754.91666666663</v>
      </c>
      <c r="Q127" s="5">
        <f t="shared" si="168"/>
        <v>203415.50000000006</v>
      </c>
      <c r="R127" s="5">
        <f t="shared" si="168"/>
        <v>195205.91666666666</v>
      </c>
      <c r="S127" s="5">
        <f t="shared" si="168"/>
        <v>176714.58333333331</v>
      </c>
      <c r="T127" s="5">
        <f t="shared" si="168"/>
        <v>197751.74999999997</v>
      </c>
      <c r="U127" s="5">
        <f t="shared" si="168"/>
        <v>211710.91666666669</v>
      </c>
      <c r="V127" s="5">
        <f t="shared" si="168"/>
        <v>200905.16666666669</v>
      </c>
      <c r="W127" s="5">
        <f t="shared" si="168"/>
        <v>170064.08333333331</v>
      </c>
      <c r="X127" s="5">
        <f t="shared" si="168"/>
        <v>151727.75</v>
      </c>
      <c r="Y127" s="5">
        <f t="shared" si="168"/>
        <v>146069.16666666666</v>
      </c>
      <c r="Z127" s="5">
        <f t="shared" si="168"/>
        <v>88355.833333333343</v>
      </c>
      <c r="AA127" s="5">
        <f t="shared" si="168"/>
        <v>73407.75</v>
      </c>
      <c r="AB127" s="5">
        <f t="shared" si="160"/>
        <v>125476.91666666672</v>
      </c>
      <c r="AC127" s="5">
        <f t="shared" si="161"/>
        <v>153117.58333333334</v>
      </c>
      <c r="AD127" s="5">
        <f t="shared" si="161"/>
        <v>169914.08333333331</v>
      </c>
      <c r="AE127" s="5">
        <f t="shared" si="161"/>
        <v>169738.83333333331</v>
      </c>
      <c r="AF127" s="5">
        <f t="shared" si="161"/>
        <v>174682.75000000003</v>
      </c>
      <c r="AG127" s="5">
        <f t="shared" si="161"/>
        <v>182195.25</v>
      </c>
      <c r="AH127" s="5">
        <f t="shared" si="161"/>
        <v>201195.08333333331</v>
      </c>
      <c r="AI127" s="5">
        <f t="shared" si="161"/>
        <v>202881.74999999997</v>
      </c>
      <c r="AJ127" s="5">
        <f t="shared" si="161"/>
        <v>191562.25</v>
      </c>
      <c r="AK127" s="5">
        <f t="shared" si="161"/>
        <v>174110.8333333334</v>
      </c>
      <c r="AL127" s="5">
        <f t="shared" si="161"/>
        <v>198062.33333333331</v>
      </c>
      <c r="AM127" s="5">
        <f t="shared" si="162"/>
        <v>214282.75</v>
      </c>
      <c r="AN127" s="5">
        <f t="shared" si="162"/>
        <v>205170.49999999997</v>
      </c>
      <c r="AO127" s="5">
        <f t="shared" si="162"/>
        <v>177892.25</v>
      </c>
      <c r="AP127" s="5">
        <f t="shared" si="162"/>
        <v>166094.25000000003</v>
      </c>
      <c r="AQ127" s="5">
        <f t="shared" si="162"/>
        <v>163921.75</v>
      </c>
      <c r="AR127" s="5">
        <f t="shared" si="162"/>
        <v>106917.08333333333</v>
      </c>
      <c r="AS127" s="5">
        <f t="shared" si="162"/>
        <v>114525.25000000003</v>
      </c>
      <c r="AU127" s="97"/>
      <c r="AV127" s="97"/>
      <c r="AW127" s="97"/>
      <c r="AX127" s="97"/>
      <c r="AY127" s="97"/>
      <c r="AZ127" s="97"/>
      <c r="BA127" s="97"/>
      <c r="BB127" s="97"/>
    </row>
    <row r="128" spans="1:54" s="114" customFormat="1" x14ac:dyDescent="0.2">
      <c r="D128" s="117" t="s">
        <v>456</v>
      </c>
      <c r="E128" s="117" t="s">
        <v>457</v>
      </c>
      <c r="F128" s="109">
        <f t="shared" si="157"/>
        <v>6348</v>
      </c>
      <c r="G128" s="109">
        <f t="shared" si="157"/>
        <v>31733999.333333332</v>
      </c>
      <c r="H128" s="109">
        <f t="shared" si="157"/>
        <v>31541439.833333328</v>
      </c>
      <c r="I128" s="109">
        <f t="shared" si="157"/>
        <v>63275439.166666672</v>
      </c>
      <c r="J128" s="229">
        <f t="shared" si="158"/>
        <v>1530323.6666666665</v>
      </c>
      <c r="K128" s="109">
        <f t="shared" ref="K128:AA128" si="169">L327</f>
        <v>1800267.0833333333</v>
      </c>
      <c r="L128" s="109">
        <f t="shared" si="169"/>
        <v>1935440.3333333335</v>
      </c>
      <c r="M128" s="109">
        <f t="shared" si="169"/>
        <v>1870357.2500000002</v>
      </c>
      <c r="N128" s="109">
        <f t="shared" si="169"/>
        <v>1890502.6666666665</v>
      </c>
      <c r="O128" s="109">
        <f t="shared" si="169"/>
        <v>2234963.75</v>
      </c>
      <c r="P128" s="109">
        <f t="shared" si="169"/>
        <v>2437837.1666666665</v>
      </c>
      <c r="Q128" s="109">
        <f t="shared" si="169"/>
        <v>2440458.083333333</v>
      </c>
      <c r="R128" s="109">
        <f t="shared" si="169"/>
        <v>2298337.4166666665</v>
      </c>
      <c r="S128" s="109">
        <f t="shared" si="169"/>
        <v>2026829.6666666663</v>
      </c>
      <c r="T128" s="109">
        <f t="shared" si="169"/>
        <v>2091364.0833333333</v>
      </c>
      <c r="U128" s="109">
        <f t="shared" si="169"/>
        <v>2086883.75</v>
      </c>
      <c r="V128" s="109">
        <f t="shared" si="169"/>
        <v>1876762.5000000002</v>
      </c>
      <c r="W128" s="109">
        <f t="shared" si="169"/>
        <v>1510339.4166666663</v>
      </c>
      <c r="X128" s="109">
        <f t="shared" si="169"/>
        <v>1271284.5</v>
      </c>
      <c r="Y128" s="109">
        <f t="shared" si="169"/>
        <v>1161623.0833333333</v>
      </c>
      <c r="Z128" s="109">
        <f t="shared" si="169"/>
        <v>692838.50000000012</v>
      </c>
      <c r="AA128" s="109">
        <f t="shared" si="169"/>
        <v>577586.41666666674</v>
      </c>
      <c r="AB128" s="109">
        <f t="shared" si="160"/>
        <v>1457290.0833333335</v>
      </c>
      <c r="AC128" s="109">
        <f t="shared" si="161"/>
        <v>1713022.8333333333</v>
      </c>
      <c r="AD128" s="109">
        <f t="shared" si="161"/>
        <v>1842099.5000000002</v>
      </c>
      <c r="AE128" s="109">
        <f t="shared" si="161"/>
        <v>1785936.1666666667</v>
      </c>
      <c r="AF128" s="109">
        <f t="shared" si="161"/>
        <v>1909046.833333333</v>
      </c>
      <c r="AG128" s="109">
        <f t="shared" si="161"/>
        <v>2201753.0000000005</v>
      </c>
      <c r="AH128" s="109">
        <f t="shared" si="161"/>
        <v>2359342.0833333335</v>
      </c>
      <c r="AI128" s="109">
        <f t="shared" si="161"/>
        <v>2321456.583333333</v>
      </c>
      <c r="AJ128" s="109">
        <f t="shared" si="161"/>
        <v>2142334.6666666665</v>
      </c>
      <c r="AK128" s="109">
        <f t="shared" si="161"/>
        <v>1872394</v>
      </c>
      <c r="AL128" s="109">
        <f t="shared" si="161"/>
        <v>1981973.9166666665</v>
      </c>
      <c r="AM128" s="109">
        <f t="shared" si="162"/>
        <v>2033488.5833333335</v>
      </c>
      <c r="AN128" s="109">
        <f t="shared" si="162"/>
        <v>1868290.6666666665</v>
      </c>
      <c r="AO128" s="109">
        <f t="shared" si="162"/>
        <v>1561044</v>
      </c>
      <c r="AP128" s="109">
        <f t="shared" si="162"/>
        <v>1384947.9166666665</v>
      </c>
      <c r="AQ128" s="109">
        <f t="shared" si="162"/>
        <v>1322949.6666666665</v>
      </c>
      <c r="AR128" s="109">
        <f t="shared" si="162"/>
        <v>863117.16666666663</v>
      </c>
      <c r="AS128" s="109">
        <f t="shared" si="162"/>
        <v>920952.16666666674</v>
      </c>
      <c r="AU128" s="97"/>
      <c r="AV128" s="97"/>
      <c r="AW128" s="97"/>
      <c r="AX128" s="97"/>
      <c r="AY128" s="97"/>
      <c r="AZ128" s="97"/>
      <c r="BA128" s="97"/>
      <c r="BB128" s="97"/>
    </row>
    <row r="129" spans="1:54" s="114" customFormat="1" x14ac:dyDescent="0.2">
      <c r="D129" s="107"/>
      <c r="E129" s="107"/>
      <c r="F129" s="107"/>
      <c r="G129" s="107"/>
      <c r="H129" s="107"/>
      <c r="I129" s="115"/>
      <c r="J129" s="107"/>
      <c r="K129" s="116"/>
      <c r="L129" s="116"/>
      <c r="M129" s="116"/>
      <c r="N129" s="116"/>
      <c r="O129" s="116"/>
      <c r="P129" s="116"/>
      <c r="Q129" s="116"/>
      <c r="R129" s="116"/>
      <c r="S129" s="116"/>
      <c r="T129" s="116"/>
      <c r="U129" s="116"/>
      <c r="V129" s="116"/>
      <c r="W129" s="116"/>
      <c r="X129" s="116"/>
      <c r="Y129" s="116"/>
      <c r="Z129" s="116"/>
      <c r="AA129" s="116"/>
      <c r="AB129" s="116"/>
      <c r="AC129" s="116"/>
      <c r="AD129" s="116"/>
      <c r="AE129" s="116"/>
      <c r="AF129" s="116"/>
      <c r="AG129" s="116"/>
      <c r="AH129" s="116"/>
      <c r="AI129" s="116"/>
      <c r="AJ129" s="116"/>
      <c r="AK129" s="116"/>
      <c r="AL129" s="116"/>
      <c r="AM129" s="116"/>
      <c r="AN129" s="116"/>
      <c r="AO129" s="116"/>
      <c r="AP129" s="116"/>
      <c r="AQ129" s="116"/>
      <c r="AR129" s="116"/>
      <c r="AS129" s="116"/>
      <c r="AU129" s="97"/>
      <c r="AV129" s="97"/>
      <c r="AW129" s="97"/>
      <c r="AX129" s="97"/>
      <c r="AY129" s="97"/>
      <c r="AZ129" s="97"/>
      <c r="BA129" s="97"/>
      <c r="BB129" s="97"/>
    </row>
    <row r="130" spans="1:54" s="114" customFormat="1" x14ac:dyDescent="0.2">
      <c r="D130" s="107"/>
      <c r="E130" s="107"/>
      <c r="F130" s="107"/>
      <c r="G130" s="107"/>
      <c r="H130" s="107"/>
      <c r="I130" s="115"/>
      <c r="J130" s="107"/>
      <c r="AU130" s="97"/>
      <c r="AV130" s="97"/>
      <c r="AW130" s="97"/>
      <c r="AX130" s="97"/>
      <c r="AY130" s="97"/>
      <c r="AZ130" s="97"/>
      <c r="BA130" s="97"/>
      <c r="BB130" s="97"/>
    </row>
    <row r="131" spans="1:54" x14ac:dyDescent="0.2">
      <c r="J131" s="5"/>
      <c r="K131" s="5"/>
      <c r="AD131" s="5"/>
      <c r="AE131" s="5"/>
    </row>
    <row r="132" spans="1:54" s="221" customFormat="1" ht="31.5" customHeight="1" x14ac:dyDescent="0.25">
      <c r="D132" s="227" t="s">
        <v>459</v>
      </c>
      <c r="E132" s="226"/>
      <c r="F132" s="223"/>
      <c r="G132" s="225"/>
      <c r="H132" s="224"/>
      <c r="I132" s="223"/>
      <c r="AU132" s="222"/>
      <c r="AV132" s="222"/>
      <c r="AW132" s="222"/>
      <c r="AX132" s="222"/>
      <c r="AY132" s="222"/>
      <c r="AZ132" s="222"/>
      <c r="BA132" s="222"/>
      <c r="BB132" s="222"/>
    </row>
    <row r="133" spans="1:54" s="4" customFormat="1" x14ac:dyDescent="0.2">
      <c r="A133" s="4" t="s">
        <v>407</v>
      </c>
      <c r="B133" s="4" t="s">
        <v>408</v>
      </c>
      <c r="C133" s="4" t="s">
        <v>409</v>
      </c>
      <c r="D133" s="4" t="s">
        <v>217</v>
      </c>
      <c r="E133" s="4" t="s">
        <v>114</v>
      </c>
      <c r="F133" s="34" t="s">
        <v>410</v>
      </c>
      <c r="G133" s="42" t="s">
        <v>89</v>
      </c>
      <c r="H133" s="42" t="s">
        <v>88</v>
      </c>
      <c r="I133" s="42" t="s">
        <v>411</v>
      </c>
      <c r="J133" s="42" t="s">
        <v>412</v>
      </c>
      <c r="K133" s="42" t="s">
        <v>413</v>
      </c>
      <c r="L133" s="42" t="s">
        <v>414</v>
      </c>
      <c r="M133" s="42" t="s">
        <v>415</v>
      </c>
      <c r="N133" s="42" t="s">
        <v>416</v>
      </c>
      <c r="O133" s="42" t="s">
        <v>417</v>
      </c>
      <c r="P133" s="42" t="s">
        <v>418</v>
      </c>
      <c r="Q133" s="42" t="s">
        <v>419</v>
      </c>
      <c r="R133" s="42" t="s">
        <v>420</v>
      </c>
      <c r="S133" s="42" t="s">
        <v>421</v>
      </c>
      <c r="T133" s="42" t="s">
        <v>422</v>
      </c>
      <c r="U133" s="42" t="s">
        <v>423</v>
      </c>
      <c r="V133" s="42" t="s">
        <v>424</v>
      </c>
      <c r="W133" s="42" t="s">
        <v>425</v>
      </c>
      <c r="X133" s="42" t="s">
        <v>426</v>
      </c>
      <c r="Y133" s="42" t="s">
        <v>427</v>
      </c>
      <c r="Z133" s="42" t="s">
        <v>428</v>
      </c>
      <c r="AA133" s="42" t="s">
        <v>429</v>
      </c>
      <c r="AB133" s="42" t="s">
        <v>430</v>
      </c>
      <c r="AC133" s="42" t="s">
        <v>431</v>
      </c>
      <c r="AD133" s="42" t="s">
        <v>432</v>
      </c>
      <c r="AE133" s="42" t="s">
        <v>433</v>
      </c>
      <c r="AF133" s="42" t="s">
        <v>434</v>
      </c>
      <c r="AG133" s="42" t="s">
        <v>435</v>
      </c>
      <c r="AH133" s="42" t="s">
        <v>436</v>
      </c>
      <c r="AI133" s="42" t="s">
        <v>437</v>
      </c>
      <c r="AJ133" s="42" t="s">
        <v>438</v>
      </c>
      <c r="AK133" s="42" t="s">
        <v>439</v>
      </c>
      <c r="AL133" s="42" t="s">
        <v>440</v>
      </c>
      <c r="AM133" s="42" t="s">
        <v>441</v>
      </c>
      <c r="AN133" s="42" t="s">
        <v>442</v>
      </c>
      <c r="AO133" s="42" t="s">
        <v>443</v>
      </c>
      <c r="AP133" s="42" t="s">
        <v>444</v>
      </c>
      <c r="AQ133" s="42" t="s">
        <v>445</v>
      </c>
      <c r="AR133" s="42" t="s">
        <v>446</v>
      </c>
      <c r="AS133" s="42" t="s">
        <v>447</v>
      </c>
      <c r="AU133" s="97"/>
      <c r="AV133" s="97"/>
      <c r="AW133" s="97"/>
      <c r="AX133" s="97"/>
      <c r="AY133" s="97"/>
      <c r="AZ133" s="97"/>
      <c r="BA133" s="97"/>
      <c r="BB133" s="97"/>
    </row>
    <row r="134" spans="1:54" x14ac:dyDescent="0.2">
      <c r="A134" s="5">
        <v>1</v>
      </c>
      <c r="B134" s="5" t="s">
        <v>121</v>
      </c>
      <c r="C134" s="5" t="s">
        <v>122</v>
      </c>
      <c r="D134" s="110" t="s">
        <v>119</v>
      </c>
      <c r="E134" s="110" t="s">
        <v>120</v>
      </c>
      <c r="F134" s="5">
        <f t="shared" ref="F134:AS134" si="170">F34-F83</f>
        <v>-1</v>
      </c>
      <c r="G134" s="40">
        <f t="shared" si="170"/>
        <v>4190.166666666395</v>
      </c>
      <c r="H134" s="40">
        <f t="shared" si="170"/>
        <v>3833.7500000003492</v>
      </c>
      <c r="I134" s="43">
        <f t="shared" si="170"/>
        <v>8023.9166666641831</v>
      </c>
      <c r="J134" s="40">
        <f t="shared" si="170"/>
        <v>-373.50000000001455</v>
      </c>
      <c r="K134" s="40">
        <f t="shared" si="170"/>
        <v>-496.66666666672245</v>
      </c>
      <c r="L134" s="40">
        <f t="shared" si="170"/>
        <v>5.5833333333212067</v>
      </c>
      <c r="M134" s="40">
        <f t="shared" si="170"/>
        <v>720.83333333327755</v>
      </c>
      <c r="N134" s="40">
        <f t="shared" si="170"/>
        <v>309.16666666672972</v>
      </c>
      <c r="O134" s="40">
        <f t="shared" si="170"/>
        <v>-165.58333333330665</v>
      </c>
      <c r="P134" s="40">
        <f t="shared" si="170"/>
        <v>-114.66666666661331</v>
      </c>
      <c r="Q134" s="40">
        <f t="shared" si="170"/>
        <v>1130.7500000000073</v>
      </c>
      <c r="R134" s="40">
        <f t="shared" si="170"/>
        <v>926.33333333333576</v>
      </c>
      <c r="S134" s="40">
        <f t="shared" si="170"/>
        <v>386.08333333333576</v>
      </c>
      <c r="T134" s="40">
        <f t="shared" si="170"/>
        <v>-1284.8333333333067</v>
      </c>
      <c r="U134" s="40">
        <f t="shared" si="170"/>
        <v>-859.74999999998545</v>
      </c>
      <c r="V134" s="40">
        <f t="shared" si="170"/>
        <v>1080.2499999999054</v>
      </c>
      <c r="W134" s="40">
        <f t="shared" si="170"/>
        <v>1077.5833333333285</v>
      </c>
      <c r="X134" s="40">
        <f t="shared" si="170"/>
        <v>-149.24999999997817</v>
      </c>
      <c r="Y134" s="40">
        <f t="shared" si="170"/>
        <v>470.91666666662786</v>
      </c>
      <c r="Z134" s="40">
        <f t="shared" si="170"/>
        <v>1116.3333333333576</v>
      </c>
      <c r="AA134" s="40">
        <f t="shared" si="170"/>
        <v>410.58333333329938</v>
      </c>
      <c r="AB134" s="40">
        <f t="shared" si="170"/>
        <v>-334.00000000000728</v>
      </c>
      <c r="AC134" s="40">
        <f t="shared" si="170"/>
        <v>-538.41666666667152</v>
      </c>
      <c r="AD134" s="40">
        <f t="shared" si="170"/>
        <v>-6.4166666666060337</v>
      </c>
      <c r="AE134" s="40">
        <f t="shared" si="170"/>
        <v>854.16666666669335</v>
      </c>
      <c r="AF134" s="40">
        <f t="shared" si="170"/>
        <v>401.74999999994907</v>
      </c>
      <c r="AG134" s="40">
        <f t="shared" si="170"/>
        <v>-949.24999999998545</v>
      </c>
      <c r="AH134" s="40">
        <f t="shared" si="170"/>
        <v>-107.33333333333576</v>
      </c>
      <c r="AI134" s="40">
        <f t="shared" si="170"/>
        <v>834.4999999999709</v>
      </c>
      <c r="AJ134" s="40">
        <f t="shared" si="170"/>
        <v>878.91666666672972</v>
      </c>
      <c r="AK134" s="40">
        <f t="shared" si="170"/>
        <v>274.58333333335759</v>
      </c>
      <c r="AL134" s="40">
        <f t="shared" si="170"/>
        <v>-1471.4999999999563</v>
      </c>
      <c r="AM134" s="40">
        <f t="shared" si="170"/>
        <v>-442.66666666670062</v>
      </c>
      <c r="AN134" s="40">
        <f t="shared" si="170"/>
        <v>1279.7500000000364</v>
      </c>
      <c r="AO134" s="40">
        <f t="shared" si="170"/>
        <v>1223.1666666665915</v>
      </c>
      <c r="AP134" s="40">
        <f t="shared" si="170"/>
        <v>-132.66666666665697</v>
      </c>
      <c r="AQ134" s="40">
        <f t="shared" si="170"/>
        <v>534.1666666667079</v>
      </c>
      <c r="AR134" s="40">
        <f t="shared" si="170"/>
        <v>989.66666666662422</v>
      </c>
      <c r="AS134" s="40">
        <f t="shared" si="170"/>
        <v>545.3333333333394</v>
      </c>
    </row>
    <row r="135" spans="1:54" x14ac:dyDescent="0.2">
      <c r="A135" s="5">
        <v>2</v>
      </c>
      <c r="B135" s="5" t="s">
        <v>121</v>
      </c>
      <c r="C135" s="5" t="s">
        <v>122</v>
      </c>
      <c r="D135" s="110" t="s">
        <v>129</v>
      </c>
      <c r="E135" s="110" t="s">
        <v>130</v>
      </c>
      <c r="F135" s="5">
        <f t="shared" ref="F135:AS135" si="171">F35-F84</f>
        <v>-2</v>
      </c>
      <c r="G135" s="40">
        <f t="shared" si="171"/>
        <v>9010.3333333332557</v>
      </c>
      <c r="H135" s="40">
        <f t="shared" si="171"/>
        <v>7678.2500000006985</v>
      </c>
      <c r="I135" s="43">
        <f t="shared" si="171"/>
        <v>16688.58333333116</v>
      </c>
      <c r="J135" s="40">
        <f t="shared" si="171"/>
        <v>-530.00000000001455</v>
      </c>
      <c r="K135" s="40">
        <f t="shared" si="171"/>
        <v>-825.9166666665551</v>
      </c>
      <c r="L135" s="40">
        <f t="shared" si="171"/>
        <v>91.583333333372138</v>
      </c>
      <c r="M135" s="40">
        <f t="shared" si="171"/>
        <v>1858.0833333332848</v>
      </c>
      <c r="N135" s="40">
        <f t="shared" si="171"/>
        <v>520.49999999989814</v>
      </c>
      <c r="O135" s="40">
        <f t="shared" si="171"/>
        <v>-56.583333333343035</v>
      </c>
      <c r="P135" s="40">
        <f t="shared" si="171"/>
        <v>597.16666666672972</v>
      </c>
      <c r="Q135" s="40">
        <f t="shared" si="171"/>
        <v>1923.2499999996653</v>
      </c>
      <c r="R135" s="40">
        <f t="shared" si="171"/>
        <v>1110.9999999997235</v>
      </c>
      <c r="S135" s="40">
        <f t="shared" si="171"/>
        <v>1778.0000000000582</v>
      </c>
      <c r="T135" s="40">
        <f t="shared" si="171"/>
        <v>-2180.583333333052</v>
      </c>
      <c r="U135" s="40">
        <f t="shared" si="171"/>
        <v>-1792.3333333329938</v>
      </c>
      <c r="V135" s="40">
        <f t="shared" si="171"/>
        <v>1477.0000000003201</v>
      </c>
      <c r="W135" s="40">
        <f t="shared" si="171"/>
        <v>1762.3333333334594</v>
      </c>
      <c r="X135" s="40">
        <f t="shared" si="171"/>
        <v>146.25000000007276</v>
      </c>
      <c r="Y135" s="40">
        <f t="shared" si="171"/>
        <v>929.91666666668607</v>
      </c>
      <c r="Z135" s="40">
        <f t="shared" si="171"/>
        <v>1603.0000000000218</v>
      </c>
      <c r="AA135" s="40">
        <f t="shared" si="171"/>
        <v>597.66666666668607</v>
      </c>
      <c r="AB135" s="40">
        <f t="shared" si="171"/>
        <v>-466.75000000001455</v>
      </c>
      <c r="AC135" s="40">
        <f t="shared" si="171"/>
        <v>-671.91666666671517</v>
      </c>
      <c r="AD135" s="40">
        <f t="shared" si="171"/>
        <v>0.24999999991268851</v>
      </c>
      <c r="AE135" s="40">
        <f t="shared" si="171"/>
        <v>1643.25</v>
      </c>
      <c r="AF135" s="40">
        <f t="shared" si="171"/>
        <v>-117.75</v>
      </c>
      <c r="AG135" s="40">
        <f t="shared" si="171"/>
        <v>-17.333333333357587</v>
      </c>
      <c r="AH135" s="40">
        <f t="shared" si="171"/>
        <v>391.66666666670062</v>
      </c>
      <c r="AI135" s="40">
        <f t="shared" si="171"/>
        <v>1155.9166666669917</v>
      </c>
      <c r="AJ135" s="40">
        <f t="shared" si="171"/>
        <v>1258.5833333332994</v>
      </c>
      <c r="AK135" s="40">
        <f t="shared" si="171"/>
        <v>1578.1666666666861</v>
      </c>
      <c r="AL135" s="40">
        <f t="shared" si="171"/>
        <v>-2398.9166666667879</v>
      </c>
      <c r="AM135" s="40">
        <f t="shared" si="171"/>
        <v>-1222.5</v>
      </c>
      <c r="AN135" s="40">
        <f t="shared" si="171"/>
        <v>1630.1666666667297</v>
      </c>
      <c r="AO135" s="40">
        <f t="shared" si="171"/>
        <v>1865.6666666665988</v>
      </c>
      <c r="AP135" s="40">
        <f t="shared" si="171"/>
        <v>-187.33333333338669</v>
      </c>
      <c r="AQ135" s="40">
        <f t="shared" si="171"/>
        <v>1235.3333333333576</v>
      </c>
      <c r="AR135" s="40">
        <f t="shared" si="171"/>
        <v>1382.4166666666715</v>
      </c>
      <c r="AS135" s="40">
        <f t="shared" si="171"/>
        <v>619.33333333339397</v>
      </c>
    </row>
    <row r="136" spans="1:54" x14ac:dyDescent="0.2">
      <c r="A136" s="5">
        <v>3</v>
      </c>
      <c r="B136" s="5" t="s">
        <v>121</v>
      </c>
      <c r="C136" s="5" t="s">
        <v>122</v>
      </c>
      <c r="D136" s="110" t="s">
        <v>134</v>
      </c>
      <c r="E136" s="110" t="s">
        <v>135</v>
      </c>
      <c r="F136" s="5">
        <f t="shared" ref="F136:AS136" si="172">F36-F85</f>
        <v>0</v>
      </c>
      <c r="G136" s="40">
        <f t="shared" si="172"/>
        <v>4637.4166666669771</v>
      </c>
      <c r="H136" s="40">
        <f t="shared" si="172"/>
        <v>2216.0833333340706</v>
      </c>
      <c r="I136" s="43">
        <f t="shared" si="172"/>
        <v>6853.4999999962747</v>
      </c>
      <c r="J136" s="40">
        <f t="shared" si="172"/>
        <v>-400.66666666666424</v>
      </c>
      <c r="K136" s="40">
        <f t="shared" si="172"/>
        <v>-130.16666666662059</v>
      </c>
      <c r="L136" s="40">
        <f t="shared" si="172"/>
        <v>160.91666666670062</v>
      </c>
      <c r="M136" s="40">
        <f t="shared" si="172"/>
        <v>708.91666666662059</v>
      </c>
      <c r="N136" s="40">
        <f t="shared" si="172"/>
        <v>-287.0000000000291</v>
      </c>
      <c r="O136" s="40">
        <f t="shared" si="172"/>
        <v>108.91666666664241</v>
      </c>
      <c r="P136" s="40">
        <f t="shared" si="172"/>
        <v>638.66666666662786</v>
      </c>
      <c r="Q136" s="40">
        <f t="shared" si="172"/>
        <v>1109.5833333333139</v>
      </c>
      <c r="R136" s="40">
        <f t="shared" si="172"/>
        <v>922.75000000003638</v>
      </c>
      <c r="S136" s="40">
        <f t="shared" si="172"/>
        <v>927.16666666671517</v>
      </c>
      <c r="T136" s="40">
        <f t="shared" si="172"/>
        <v>-1273.9166666666788</v>
      </c>
      <c r="U136" s="40">
        <f t="shared" si="172"/>
        <v>-277.41666666664969</v>
      </c>
      <c r="V136" s="40">
        <f t="shared" si="172"/>
        <v>824.50000000002183</v>
      </c>
      <c r="W136" s="40">
        <f t="shared" si="172"/>
        <v>653.25000000004366</v>
      </c>
      <c r="X136" s="40">
        <f t="shared" si="172"/>
        <v>-86.50000000001819</v>
      </c>
      <c r="Y136" s="40">
        <f t="shared" si="172"/>
        <v>-84.166666666656965</v>
      </c>
      <c r="Z136" s="40">
        <f t="shared" si="172"/>
        <v>840.25000000001091</v>
      </c>
      <c r="AA136" s="40">
        <f t="shared" si="172"/>
        <v>282.33333333333394</v>
      </c>
      <c r="AB136" s="40">
        <f t="shared" si="172"/>
        <v>-434.08333333330665</v>
      </c>
      <c r="AC136" s="40">
        <f t="shared" si="172"/>
        <v>-216.08333333336486</v>
      </c>
      <c r="AD136" s="40">
        <f t="shared" si="172"/>
        <v>152.25000000005821</v>
      </c>
      <c r="AE136" s="40">
        <f t="shared" si="172"/>
        <v>538.16666666667152</v>
      </c>
      <c r="AF136" s="40">
        <f t="shared" si="172"/>
        <v>-872.16666666663514</v>
      </c>
      <c r="AG136" s="40">
        <f t="shared" si="172"/>
        <v>-654.5000000000291</v>
      </c>
      <c r="AH136" s="40">
        <f t="shared" si="172"/>
        <v>344.08333333328483</v>
      </c>
      <c r="AI136" s="40">
        <f t="shared" si="172"/>
        <v>736.41666666663514</v>
      </c>
      <c r="AJ136" s="40">
        <f t="shared" si="172"/>
        <v>898.0833333332921</v>
      </c>
      <c r="AK136" s="40">
        <f t="shared" si="172"/>
        <v>684.83333333327755</v>
      </c>
      <c r="AL136" s="40">
        <f t="shared" si="172"/>
        <v>-1151.0833333332921</v>
      </c>
      <c r="AM136" s="40">
        <f t="shared" si="172"/>
        <v>-136.66666666667879</v>
      </c>
      <c r="AN136" s="40">
        <f t="shared" si="172"/>
        <v>697.00000000005821</v>
      </c>
      <c r="AO136" s="40">
        <f t="shared" si="172"/>
        <v>824.41666666663514</v>
      </c>
      <c r="AP136" s="40">
        <f t="shared" si="172"/>
        <v>-111.83333333328483</v>
      </c>
      <c r="AQ136" s="40">
        <f t="shared" si="172"/>
        <v>-168.58333333331757</v>
      </c>
      <c r="AR136" s="40">
        <f t="shared" si="172"/>
        <v>789.75000000000728</v>
      </c>
      <c r="AS136" s="40">
        <f t="shared" si="172"/>
        <v>296.08333333327028</v>
      </c>
    </row>
    <row r="137" spans="1:54" x14ac:dyDescent="0.2">
      <c r="A137" s="5">
        <v>4</v>
      </c>
      <c r="B137" s="5" t="s">
        <v>121</v>
      </c>
      <c r="C137" s="5" t="s">
        <v>122</v>
      </c>
      <c r="D137" s="110" t="s">
        <v>138</v>
      </c>
      <c r="E137" s="110" t="s">
        <v>139</v>
      </c>
      <c r="F137" s="5">
        <f t="shared" ref="F137:AS137" si="173">F37-F86</f>
        <v>-3</v>
      </c>
      <c r="G137" s="40">
        <f t="shared" si="173"/>
        <v>8632.9166666702367</v>
      </c>
      <c r="H137" s="40">
        <f t="shared" si="173"/>
        <v>6248.5833333367482</v>
      </c>
      <c r="I137" s="43">
        <f t="shared" si="173"/>
        <v>14881.500000004657</v>
      </c>
      <c r="J137" s="40">
        <f t="shared" si="173"/>
        <v>-629.83333333328483</v>
      </c>
      <c r="K137" s="40">
        <f t="shared" si="173"/>
        <v>-980.7499999999709</v>
      </c>
      <c r="L137" s="40">
        <f t="shared" si="173"/>
        <v>-146.25000000005821</v>
      </c>
      <c r="M137" s="40">
        <f t="shared" si="173"/>
        <v>1970.9166666667152</v>
      </c>
      <c r="N137" s="40">
        <f t="shared" si="173"/>
        <v>551.91666666662786</v>
      </c>
      <c r="O137" s="40">
        <f t="shared" si="173"/>
        <v>1167.7499999999854</v>
      </c>
      <c r="P137" s="40">
        <f t="shared" si="173"/>
        <v>457.4999999996362</v>
      </c>
      <c r="Q137" s="40">
        <f t="shared" si="173"/>
        <v>1349.4166666670644</v>
      </c>
      <c r="R137" s="40">
        <f t="shared" si="173"/>
        <v>956.83333333324117</v>
      </c>
      <c r="S137" s="40">
        <f t="shared" si="173"/>
        <v>1781.6666666665406</v>
      </c>
      <c r="T137" s="40">
        <f t="shared" si="173"/>
        <v>-1476.9166666665988</v>
      </c>
      <c r="U137" s="40">
        <f t="shared" si="173"/>
        <v>-425.16666666661331</v>
      </c>
      <c r="V137" s="40">
        <f t="shared" si="173"/>
        <v>1503.6666666667152</v>
      </c>
      <c r="W137" s="40">
        <f t="shared" si="173"/>
        <v>963.33333333339397</v>
      </c>
      <c r="X137" s="40">
        <f t="shared" si="173"/>
        <v>-218.41666666664241</v>
      </c>
      <c r="Y137" s="40">
        <f t="shared" si="173"/>
        <v>558.66666666667879</v>
      </c>
      <c r="Z137" s="40">
        <f t="shared" si="173"/>
        <v>908.83333333335759</v>
      </c>
      <c r="AA137" s="40">
        <f t="shared" si="173"/>
        <v>339.74999999995271</v>
      </c>
      <c r="AB137" s="40">
        <f t="shared" si="173"/>
        <v>-752.33333333331393</v>
      </c>
      <c r="AC137" s="40">
        <f t="shared" si="173"/>
        <v>-882.41666666667152</v>
      </c>
      <c r="AD137" s="40">
        <f t="shared" si="173"/>
        <v>26.166666666656965</v>
      </c>
      <c r="AE137" s="40">
        <f t="shared" si="173"/>
        <v>1434.5</v>
      </c>
      <c r="AF137" s="40">
        <f t="shared" si="173"/>
        <v>-103.24999999995634</v>
      </c>
      <c r="AG137" s="40">
        <f t="shared" si="173"/>
        <v>438.58333333334303</v>
      </c>
      <c r="AH137" s="40">
        <f t="shared" si="173"/>
        <v>-21.499999999970896</v>
      </c>
      <c r="AI137" s="40">
        <f t="shared" si="173"/>
        <v>872.08333333335759</v>
      </c>
      <c r="AJ137" s="40">
        <f t="shared" si="173"/>
        <v>939.75000000001455</v>
      </c>
      <c r="AK137" s="40">
        <f t="shared" si="173"/>
        <v>1627.2499999999709</v>
      </c>
      <c r="AL137" s="40">
        <f t="shared" si="173"/>
        <v>-1410.4166666666133</v>
      </c>
      <c r="AM137" s="40">
        <f t="shared" si="173"/>
        <v>26.333333333430346</v>
      </c>
      <c r="AN137" s="40">
        <f t="shared" si="173"/>
        <v>1212.2500000000437</v>
      </c>
      <c r="AO137" s="40">
        <f t="shared" si="173"/>
        <v>1210.6666666667079</v>
      </c>
      <c r="AP137" s="40">
        <f t="shared" si="173"/>
        <v>-341.99999999997817</v>
      </c>
      <c r="AQ137" s="40">
        <f t="shared" si="173"/>
        <v>700.33333333335031</v>
      </c>
      <c r="AR137" s="40">
        <f t="shared" si="173"/>
        <v>920.41666666672245</v>
      </c>
      <c r="AS137" s="40">
        <f t="shared" si="173"/>
        <v>352.16666666669335</v>
      </c>
    </row>
    <row r="138" spans="1:54" x14ac:dyDescent="0.2">
      <c r="A138" s="5">
        <v>5</v>
      </c>
      <c r="B138" s="5" t="s">
        <v>145</v>
      </c>
      <c r="C138" s="5" t="s">
        <v>449</v>
      </c>
      <c r="D138" s="110" t="s">
        <v>143</v>
      </c>
      <c r="E138" s="110" t="s">
        <v>144</v>
      </c>
      <c r="F138" s="5">
        <f t="shared" ref="F138:AS138" si="174">F38-F87</f>
        <v>-7</v>
      </c>
      <c r="G138" s="40">
        <f t="shared" si="174"/>
        <v>10878.083333330927</v>
      </c>
      <c r="H138" s="40">
        <f t="shared" si="174"/>
        <v>9409.1666666700039</v>
      </c>
      <c r="I138" s="43">
        <f t="shared" si="174"/>
        <v>20287.250000000466</v>
      </c>
      <c r="J138" s="40">
        <f t="shared" si="174"/>
        <v>-848.8333333332921</v>
      </c>
      <c r="K138" s="40">
        <f t="shared" si="174"/>
        <v>-472.58333333337214</v>
      </c>
      <c r="L138" s="40">
        <f t="shared" si="174"/>
        <v>520.41666666675883</v>
      </c>
      <c r="M138" s="40">
        <f t="shared" si="174"/>
        <v>1676.6666666666424</v>
      </c>
      <c r="N138" s="40">
        <f t="shared" si="174"/>
        <v>635.50000000007276</v>
      </c>
      <c r="O138" s="40">
        <f t="shared" si="174"/>
        <v>541.91666666672972</v>
      </c>
      <c r="P138" s="40">
        <f t="shared" si="174"/>
        <v>909.66666666636593</v>
      </c>
      <c r="Q138" s="40">
        <f t="shared" si="174"/>
        <v>2050.4999999999272</v>
      </c>
      <c r="R138" s="40">
        <f t="shared" si="174"/>
        <v>1745.6666666667588</v>
      </c>
      <c r="S138" s="40">
        <f t="shared" si="174"/>
        <v>1540.3333333332412</v>
      </c>
      <c r="T138" s="40">
        <f t="shared" si="174"/>
        <v>-1715.3333333334158</v>
      </c>
      <c r="U138" s="40">
        <f t="shared" si="174"/>
        <v>-1281.333333333183</v>
      </c>
      <c r="V138" s="40">
        <f t="shared" si="174"/>
        <v>1572.3333333334449</v>
      </c>
      <c r="W138" s="40">
        <f t="shared" si="174"/>
        <v>1635.25</v>
      </c>
      <c r="X138" s="40">
        <f t="shared" si="174"/>
        <v>-117.49999999996362</v>
      </c>
      <c r="Y138" s="40">
        <f t="shared" si="174"/>
        <v>723.25000000005093</v>
      </c>
      <c r="Z138" s="40">
        <f t="shared" si="174"/>
        <v>1141.7499999999345</v>
      </c>
      <c r="AA138" s="40">
        <f t="shared" si="174"/>
        <v>620.41666666666788</v>
      </c>
      <c r="AB138" s="40">
        <f t="shared" si="174"/>
        <v>-939.50000000005821</v>
      </c>
      <c r="AC138" s="40">
        <f t="shared" si="174"/>
        <v>-360.66666666665697</v>
      </c>
      <c r="AD138" s="40">
        <f t="shared" si="174"/>
        <v>541.08333333341579</v>
      </c>
      <c r="AE138" s="40">
        <f t="shared" si="174"/>
        <v>1501.9166666667006</v>
      </c>
      <c r="AF138" s="40">
        <f t="shared" si="174"/>
        <v>681.00000000007276</v>
      </c>
      <c r="AG138" s="40">
        <f t="shared" si="174"/>
        <v>281.33333333322662</v>
      </c>
      <c r="AH138" s="40">
        <f t="shared" si="174"/>
        <v>455.00000000008731</v>
      </c>
      <c r="AI138" s="40">
        <f t="shared" si="174"/>
        <v>1554.083333333343</v>
      </c>
      <c r="AJ138" s="40">
        <f t="shared" si="174"/>
        <v>1571.1666666665988</v>
      </c>
      <c r="AK138" s="40">
        <f t="shared" si="174"/>
        <v>1171.2499999999709</v>
      </c>
      <c r="AL138" s="40">
        <f t="shared" si="174"/>
        <v>-1969.4999999999854</v>
      </c>
      <c r="AM138" s="40">
        <f t="shared" si="174"/>
        <v>-990.41666666670062</v>
      </c>
      <c r="AN138" s="40">
        <f t="shared" si="174"/>
        <v>1745.4166666667588</v>
      </c>
      <c r="AO138" s="40">
        <f t="shared" si="174"/>
        <v>1775.6666666666861</v>
      </c>
      <c r="AP138" s="40">
        <f t="shared" si="174"/>
        <v>57.74999999992724</v>
      </c>
      <c r="AQ138" s="40">
        <f t="shared" si="174"/>
        <v>757.16666666662059</v>
      </c>
      <c r="AR138" s="40">
        <f t="shared" si="174"/>
        <v>887.75</v>
      </c>
      <c r="AS138" s="40">
        <f t="shared" si="174"/>
        <v>688.66666666672972</v>
      </c>
    </row>
    <row r="139" spans="1:54" x14ac:dyDescent="0.2">
      <c r="A139" s="5">
        <v>6</v>
      </c>
      <c r="B139" s="5" t="s">
        <v>145</v>
      </c>
      <c r="C139" s="5" t="s">
        <v>449</v>
      </c>
      <c r="D139" s="110" t="s">
        <v>150</v>
      </c>
      <c r="E139" s="110" t="s">
        <v>151</v>
      </c>
      <c r="F139" s="5">
        <f t="shared" ref="F139:AS139" si="175">F39-F88</f>
        <v>-6</v>
      </c>
      <c r="G139" s="40">
        <f t="shared" si="175"/>
        <v>15620.833333326504</v>
      </c>
      <c r="H139" s="40">
        <f t="shared" si="175"/>
        <v>13631.166666665813</v>
      </c>
      <c r="I139" s="43">
        <f t="shared" si="175"/>
        <v>29252.000000000931</v>
      </c>
      <c r="J139" s="40">
        <f t="shared" si="175"/>
        <v>-873.58333333313931</v>
      </c>
      <c r="K139" s="40">
        <f t="shared" si="175"/>
        <v>-926.41666666700621</v>
      </c>
      <c r="L139" s="40">
        <f t="shared" si="175"/>
        <v>261.41666666700621</v>
      </c>
      <c r="M139" s="40">
        <f t="shared" si="175"/>
        <v>2570.8333333329647</v>
      </c>
      <c r="N139" s="40">
        <f t="shared" si="175"/>
        <v>2588.6666666663514</v>
      </c>
      <c r="O139" s="40">
        <f t="shared" si="175"/>
        <v>3080.9166666663659</v>
      </c>
      <c r="P139" s="40">
        <f t="shared" si="175"/>
        <v>1520.8333333336632</v>
      </c>
      <c r="Q139" s="40">
        <f t="shared" si="175"/>
        <v>1936.8333333329938</v>
      </c>
      <c r="R139" s="40">
        <f t="shared" si="175"/>
        <v>1322.0000000003929</v>
      </c>
      <c r="S139" s="40">
        <f t="shared" si="175"/>
        <v>1882.0000000001164</v>
      </c>
      <c r="T139" s="40">
        <f t="shared" si="175"/>
        <v>-1377.0833333329792</v>
      </c>
      <c r="U139" s="40">
        <f t="shared" si="175"/>
        <v>-807.5833333334449</v>
      </c>
      <c r="V139" s="40">
        <f t="shared" si="175"/>
        <v>1826.4166666664823</v>
      </c>
      <c r="W139" s="40">
        <f t="shared" si="175"/>
        <v>1266.2499999999563</v>
      </c>
      <c r="X139" s="40">
        <f t="shared" si="175"/>
        <v>-436.74999999990541</v>
      </c>
      <c r="Y139" s="40">
        <f t="shared" si="175"/>
        <v>590.49999999989814</v>
      </c>
      <c r="Z139" s="40">
        <f t="shared" si="175"/>
        <v>746.08333333330302</v>
      </c>
      <c r="AA139" s="40">
        <f t="shared" si="175"/>
        <v>449.49999999998545</v>
      </c>
      <c r="AB139" s="40">
        <f t="shared" si="175"/>
        <v>-831.91666666662786</v>
      </c>
      <c r="AC139" s="40">
        <f t="shared" si="175"/>
        <v>-1052.7499999998981</v>
      </c>
      <c r="AD139" s="40">
        <f t="shared" si="175"/>
        <v>208.66666666638048</v>
      </c>
      <c r="AE139" s="40">
        <f t="shared" si="175"/>
        <v>2482.4166666666861</v>
      </c>
      <c r="AF139" s="40">
        <f t="shared" si="175"/>
        <v>2067.833333333343</v>
      </c>
      <c r="AG139" s="40">
        <f t="shared" si="175"/>
        <v>2214.4166666670499</v>
      </c>
      <c r="AH139" s="40">
        <f t="shared" si="175"/>
        <v>456.99999999989814</v>
      </c>
      <c r="AI139" s="40">
        <f t="shared" si="175"/>
        <v>1518.3333333336341</v>
      </c>
      <c r="AJ139" s="40">
        <f t="shared" si="175"/>
        <v>1825.1666666666715</v>
      </c>
      <c r="AK139" s="40">
        <f t="shared" si="175"/>
        <v>2000.0000000000146</v>
      </c>
      <c r="AL139" s="40">
        <f t="shared" si="175"/>
        <v>-1346.6666666665988</v>
      </c>
      <c r="AM139" s="40">
        <f t="shared" si="175"/>
        <v>-398.83333333340124</v>
      </c>
      <c r="AN139" s="40">
        <f t="shared" si="175"/>
        <v>1617.6666666665114</v>
      </c>
      <c r="AO139" s="40">
        <f t="shared" si="175"/>
        <v>1459.9999999999563</v>
      </c>
      <c r="AP139" s="40">
        <f t="shared" si="175"/>
        <v>-470.91666666678793</v>
      </c>
      <c r="AQ139" s="40">
        <f t="shared" si="175"/>
        <v>458.50000000001455</v>
      </c>
      <c r="AR139" s="40">
        <f t="shared" si="175"/>
        <v>993.24999999998545</v>
      </c>
      <c r="AS139" s="40">
        <f t="shared" si="175"/>
        <v>428.99999999990541</v>
      </c>
    </row>
    <row r="140" spans="1:54" x14ac:dyDescent="0.2">
      <c r="A140" s="5">
        <v>7</v>
      </c>
      <c r="B140" s="5" t="s">
        <v>145</v>
      </c>
      <c r="C140" s="5" t="s">
        <v>449</v>
      </c>
      <c r="D140" s="110" t="s">
        <v>154</v>
      </c>
      <c r="E140" s="110" t="s">
        <v>155</v>
      </c>
      <c r="F140" s="5">
        <f t="shared" ref="F140:AS140" si="176">F40-F89</f>
        <v>-1</v>
      </c>
      <c r="G140" s="40">
        <f t="shared" si="176"/>
        <v>6542.4999999991851</v>
      </c>
      <c r="H140" s="40">
        <f t="shared" si="176"/>
        <v>6190.0833333333721</v>
      </c>
      <c r="I140" s="43">
        <f t="shared" si="176"/>
        <v>12732.583333337214</v>
      </c>
      <c r="J140" s="40">
        <f t="shared" si="176"/>
        <v>-163.00000000001455</v>
      </c>
      <c r="K140" s="40">
        <f t="shared" si="176"/>
        <v>-309.83333333337941</v>
      </c>
      <c r="L140" s="40">
        <f t="shared" si="176"/>
        <v>92.166666666686069</v>
      </c>
      <c r="M140" s="40">
        <f t="shared" si="176"/>
        <v>803.91666666664241</v>
      </c>
      <c r="N140" s="40">
        <f t="shared" si="176"/>
        <v>606.91666666664969</v>
      </c>
      <c r="O140" s="40">
        <f t="shared" si="176"/>
        <v>610.33333333328483</v>
      </c>
      <c r="P140" s="40">
        <f t="shared" si="176"/>
        <v>391.83333333327755</v>
      </c>
      <c r="Q140" s="40">
        <f t="shared" si="176"/>
        <v>1023.2500000000437</v>
      </c>
      <c r="R140" s="40">
        <f t="shared" si="176"/>
        <v>814.24999999992724</v>
      </c>
      <c r="S140" s="40">
        <f t="shared" si="176"/>
        <v>713.08333333338669</v>
      </c>
      <c r="T140" s="40">
        <f t="shared" si="176"/>
        <v>-1313.0833333333358</v>
      </c>
      <c r="U140" s="40">
        <f t="shared" si="176"/>
        <v>-587.25000000008731</v>
      </c>
      <c r="V140" s="40">
        <f t="shared" si="176"/>
        <v>1259.8333333332994</v>
      </c>
      <c r="W140" s="40">
        <f t="shared" si="176"/>
        <v>1205.7500000000655</v>
      </c>
      <c r="X140" s="40">
        <f t="shared" si="176"/>
        <v>-184.0000000000291</v>
      </c>
      <c r="Y140" s="40">
        <f t="shared" si="176"/>
        <v>350.25</v>
      </c>
      <c r="Z140" s="40">
        <f t="shared" si="176"/>
        <v>886.6666666666315</v>
      </c>
      <c r="AA140" s="40">
        <f t="shared" si="176"/>
        <v>341.41666666666424</v>
      </c>
      <c r="AB140" s="40">
        <f t="shared" si="176"/>
        <v>-322.08333333332121</v>
      </c>
      <c r="AC140" s="40">
        <f t="shared" si="176"/>
        <v>-221.33333333332121</v>
      </c>
      <c r="AD140" s="40">
        <f t="shared" si="176"/>
        <v>244.33333333335031</v>
      </c>
      <c r="AE140" s="40">
        <f t="shared" si="176"/>
        <v>858.33333333330665</v>
      </c>
      <c r="AF140" s="40">
        <f t="shared" si="176"/>
        <v>468.16666666661331</v>
      </c>
      <c r="AG140" s="40">
        <f t="shared" si="176"/>
        <v>428.58333333337214</v>
      </c>
      <c r="AH140" s="40">
        <f t="shared" si="176"/>
        <v>135.83333333334303</v>
      </c>
      <c r="AI140" s="40">
        <f t="shared" si="176"/>
        <v>906.83333333329938</v>
      </c>
      <c r="AJ140" s="40">
        <f t="shared" si="176"/>
        <v>816.58333333341579</v>
      </c>
      <c r="AK140" s="40">
        <f t="shared" si="176"/>
        <v>722.41666666667879</v>
      </c>
      <c r="AL140" s="40">
        <f t="shared" si="176"/>
        <v>-1316.4166666667079</v>
      </c>
      <c r="AM140" s="40">
        <f t="shared" si="176"/>
        <v>-373.74999999998545</v>
      </c>
      <c r="AN140" s="40">
        <f t="shared" si="176"/>
        <v>1218.4166666666715</v>
      </c>
      <c r="AO140" s="40">
        <f t="shared" si="176"/>
        <v>1095.5833333333867</v>
      </c>
      <c r="AP140" s="40">
        <f t="shared" si="176"/>
        <v>-273.08333333341579</v>
      </c>
      <c r="AQ140" s="40">
        <f t="shared" si="176"/>
        <v>549.25000000005093</v>
      </c>
      <c r="AR140" s="40">
        <f t="shared" si="176"/>
        <v>745.33333333337578</v>
      </c>
      <c r="AS140" s="40">
        <f t="shared" si="176"/>
        <v>507.08333333333576</v>
      </c>
    </row>
    <row r="141" spans="1:54" x14ac:dyDescent="0.2">
      <c r="A141" s="5">
        <v>8</v>
      </c>
      <c r="B141" s="5" t="s">
        <v>159</v>
      </c>
      <c r="C141" s="5" t="s">
        <v>160</v>
      </c>
      <c r="D141" s="110" t="s">
        <v>132</v>
      </c>
      <c r="E141" s="110" t="s">
        <v>133</v>
      </c>
      <c r="F141" s="5">
        <f t="shared" ref="F141:AS141" si="177">F41-F90</f>
        <v>-4</v>
      </c>
      <c r="G141" s="40">
        <f t="shared" si="177"/>
        <v>8336.0833333330229</v>
      </c>
      <c r="H141" s="40">
        <f t="shared" si="177"/>
        <v>5987.0833333329065</v>
      </c>
      <c r="I141" s="43">
        <f t="shared" si="177"/>
        <v>14323.166666663019</v>
      </c>
      <c r="J141" s="40">
        <f t="shared" si="177"/>
        <v>-252.99999999999272</v>
      </c>
      <c r="K141" s="40">
        <f t="shared" si="177"/>
        <v>-734.74999999994907</v>
      </c>
      <c r="L141" s="40">
        <f t="shared" si="177"/>
        <v>236.08333333332848</v>
      </c>
      <c r="M141" s="40">
        <f t="shared" si="177"/>
        <v>1158.9999999999927</v>
      </c>
      <c r="N141" s="40">
        <f t="shared" si="177"/>
        <v>1489.9166666666424</v>
      </c>
      <c r="O141" s="40">
        <f t="shared" si="177"/>
        <v>2300.6666666665915</v>
      </c>
      <c r="P141" s="40">
        <f t="shared" si="177"/>
        <v>432.33333333337214</v>
      </c>
      <c r="Q141" s="40">
        <f t="shared" si="177"/>
        <v>878.49999999994179</v>
      </c>
      <c r="R141" s="40">
        <f t="shared" si="177"/>
        <v>566.50000000005093</v>
      </c>
      <c r="S141" s="40">
        <f t="shared" si="177"/>
        <v>856.24999999993452</v>
      </c>
      <c r="T141" s="40">
        <f t="shared" si="177"/>
        <v>-511.00000000000728</v>
      </c>
      <c r="U141" s="40">
        <f t="shared" si="177"/>
        <v>-17.833333333408518</v>
      </c>
      <c r="V141" s="40">
        <f t="shared" si="177"/>
        <v>714.58333333332848</v>
      </c>
      <c r="W141" s="40">
        <f t="shared" si="177"/>
        <v>515.50000000007276</v>
      </c>
      <c r="X141" s="40">
        <f t="shared" si="177"/>
        <v>205.9166666666315</v>
      </c>
      <c r="Y141" s="40">
        <f t="shared" si="177"/>
        <v>-70.833333333375776</v>
      </c>
      <c r="Z141" s="40">
        <f t="shared" si="177"/>
        <v>405.5833333333776</v>
      </c>
      <c r="AA141" s="40">
        <f t="shared" si="177"/>
        <v>162.66666666666242</v>
      </c>
      <c r="AB141" s="40">
        <f t="shared" si="177"/>
        <v>-200.24999999997817</v>
      </c>
      <c r="AC141" s="40">
        <f t="shared" si="177"/>
        <v>-559.74999999998545</v>
      </c>
      <c r="AD141" s="40">
        <f t="shared" si="177"/>
        <v>76.583333333262999</v>
      </c>
      <c r="AE141" s="40">
        <f t="shared" si="177"/>
        <v>1027.833333333343</v>
      </c>
      <c r="AF141" s="40">
        <f t="shared" si="177"/>
        <v>1016.7499999999927</v>
      </c>
      <c r="AG141" s="40">
        <f t="shared" si="177"/>
        <v>832.49999999991996</v>
      </c>
      <c r="AH141" s="40">
        <f t="shared" si="177"/>
        <v>175.41666666667879</v>
      </c>
      <c r="AI141" s="40">
        <f t="shared" si="177"/>
        <v>525.74999999992724</v>
      </c>
      <c r="AJ141" s="40">
        <f t="shared" si="177"/>
        <v>552.83333333334303</v>
      </c>
      <c r="AK141" s="40">
        <f t="shared" si="177"/>
        <v>1238.6666666665697</v>
      </c>
      <c r="AL141" s="40">
        <f t="shared" si="177"/>
        <v>-523.9166666667079</v>
      </c>
      <c r="AM141" s="40">
        <f t="shared" si="177"/>
        <v>37.000000000043656</v>
      </c>
      <c r="AN141" s="40">
        <f t="shared" si="177"/>
        <v>491.66666666667152</v>
      </c>
      <c r="AO141" s="40">
        <f t="shared" si="177"/>
        <v>749.16666666664241</v>
      </c>
      <c r="AP141" s="40">
        <f t="shared" si="177"/>
        <v>-86.083333333357587</v>
      </c>
      <c r="AQ141" s="40">
        <f t="shared" si="177"/>
        <v>123.8333333333394</v>
      </c>
      <c r="AR141" s="40">
        <f t="shared" si="177"/>
        <v>406.00000000003274</v>
      </c>
      <c r="AS141" s="40">
        <f t="shared" si="177"/>
        <v>103.08333333336122</v>
      </c>
    </row>
    <row r="142" spans="1:54" x14ac:dyDescent="0.2">
      <c r="A142" s="5">
        <v>9</v>
      </c>
      <c r="B142" s="5" t="s">
        <v>159</v>
      </c>
      <c r="C142" s="5" t="s">
        <v>160</v>
      </c>
      <c r="D142" s="110" t="s">
        <v>136</v>
      </c>
      <c r="E142" s="110" t="s">
        <v>137</v>
      </c>
      <c r="F142" s="5">
        <f t="shared" ref="F142:AS142" si="178">F42-F91</f>
        <v>0</v>
      </c>
      <c r="G142" s="40">
        <f t="shared" si="178"/>
        <v>5358.1666666669771</v>
      </c>
      <c r="H142" s="40">
        <f t="shared" si="178"/>
        <v>4266.7500000001164</v>
      </c>
      <c r="I142" s="43">
        <f t="shared" si="178"/>
        <v>9624.9166666634846</v>
      </c>
      <c r="J142" s="40">
        <f t="shared" si="178"/>
        <v>-86.916666666686069</v>
      </c>
      <c r="K142" s="40">
        <f t="shared" si="178"/>
        <v>-150.33333333337214</v>
      </c>
      <c r="L142" s="40">
        <f t="shared" si="178"/>
        <v>106.66666666667879</v>
      </c>
      <c r="M142" s="40">
        <f t="shared" si="178"/>
        <v>1002.0833333332776</v>
      </c>
      <c r="N142" s="40">
        <f t="shared" si="178"/>
        <v>1016.1666666667006</v>
      </c>
      <c r="O142" s="40">
        <f t="shared" si="178"/>
        <v>887.83333333337941</v>
      </c>
      <c r="P142" s="40">
        <f t="shared" si="178"/>
        <v>234.1666666667079</v>
      </c>
      <c r="Q142" s="40">
        <f t="shared" si="178"/>
        <v>743.33333333332848</v>
      </c>
      <c r="R142" s="40">
        <f t="shared" si="178"/>
        <v>545.00000000005821</v>
      </c>
      <c r="S142" s="40">
        <f t="shared" si="178"/>
        <v>457.83333333334303</v>
      </c>
      <c r="T142" s="40">
        <f t="shared" si="178"/>
        <v>-882.58333333337214</v>
      </c>
      <c r="U142" s="40">
        <f t="shared" si="178"/>
        <v>136.08333333332848</v>
      </c>
      <c r="V142" s="40">
        <f t="shared" si="178"/>
        <v>693.83333333337941</v>
      </c>
      <c r="W142" s="40">
        <f t="shared" si="178"/>
        <v>238.9999999999709</v>
      </c>
      <c r="X142" s="40">
        <f t="shared" si="178"/>
        <v>7.0833333333648625</v>
      </c>
      <c r="Y142" s="40">
        <f t="shared" si="178"/>
        <v>41.99999999996362</v>
      </c>
      <c r="Z142" s="40">
        <f t="shared" si="178"/>
        <v>225.83333333329392</v>
      </c>
      <c r="AA142" s="40">
        <f t="shared" si="178"/>
        <v>141.08333333329938</v>
      </c>
      <c r="AB142" s="40">
        <f t="shared" si="178"/>
        <v>-111.91666666665697</v>
      </c>
      <c r="AC142" s="40">
        <f t="shared" si="178"/>
        <v>-211.91666666675155</v>
      </c>
      <c r="AD142" s="40">
        <f t="shared" si="178"/>
        <v>288.24999999996362</v>
      </c>
      <c r="AE142" s="40">
        <f t="shared" si="178"/>
        <v>896.08333333332121</v>
      </c>
      <c r="AF142" s="40">
        <f t="shared" si="178"/>
        <v>631.16666666672972</v>
      </c>
      <c r="AG142" s="40">
        <f t="shared" si="178"/>
        <v>123.33333333327755</v>
      </c>
      <c r="AH142" s="40">
        <f t="shared" si="178"/>
        <v>-91.583333333313931</v>
      </c>
      <c r="AI142" s="40">
        <f t="shared" si="178"/>
        <v>590.08333333332121</v>
      </c>
      <c r="AJ142" s="40">
        <f t="shared" si="178"/>
        <v>645.74999999995634</v>
      </c>
      <c r="AK142" s="40">
        <f t="shared" si="178"/>
        <v>843.83333333327755</v>
      </c>
      <c r="AL142" s="40">
        <f t="shared" si="178"/>
        <v>-904.08333333329938</v>
      </c>
      <c r="AM142" s="40">
        <f t="shared" si="178"/>
        <v>-85.33333333338669</v>
      </c>
      <c r="AN142" s="40">
        <f t="shared" si="178"/>
        <v>822.91666666665697</v>
      </c>
      <c r="AO142" s="40">
        <f t="shared" si="178"/>
        <v>388.1666666667079</v>
      </c>
      <c r="AP142" s="40">
        <f t="shared" si="178"/>
        <v>-70.916666666696983</v>
      </c>
      <c r="AQ142" s="40">
        <f t="shared" si="178"/>
        <v>-10.166666666693345</v>
      </c>
      <c r="AR142" s="40">
        <f t="shared" si="178"/>
        <v>305.66666666666788</v>
      </c>
      <c r="AS142" s="40">
        <f t="shared" si="178"/>
        <v>217.41666666665333</v>
      </c>
    </row>
    <row r="143" spans="1:54" x14ac:dyDescent="0.2">
      <c r="A143" s="5">
        <v>10</v>
      </c>
      <c r="B143" s="5" t="s">
        <v>159</v>
      </c>
      <c r="C143" s="5" t="s">
        <v>160</v>
      </c>
      <c r="D143" s="110" t="s">
        <v>161</v>
      </c>
      <c r="E143" s="110" t="s">
        <v>162</v>
      </c>
      <c r="F143" s="5">
        <f t="shared" ref="F143:AS143" si="179">F43-F92</f>
        <v>0</v>
      </c>
      <c r="G143" s="40">
        <f t="shared" si="179"/>
        <v>6368.0000000004657</v>
      </c>
      <c r="H143" s="40">
        <f t="shared" si="179"/>
        <v>5632.3333333329065</v>
      </c>
      <c r="I143" s="43">
        <f t="shared" si="179"/>
        <v>12000.333333333489</v>
      </c>
      <c r="J143" s="40">
        <f t="shared" si="179"/>
        <v>-126.00000000000364</v>
      </c>
      <c r="K143" s="40">
        <f t="shared" si="179"/>
        <v>213.08333333338305</v>
      </c>
      <c r="L143" s="40">
        <f t="shared" si="179"/>
        <v>436.33333333329938</v>
      </c>
      <c r="M143" s="40">
        <f t="shared" si="179"/>
        <v>774.16666666672245</v>
      </c>
      <c r="N143" s="40">
        <f t="shared" si="179"/>
        <v>-606.91666666665697</v>
      </c>
      <c r="O143" s="40">
        <f t="shared" si="179"/>
        <v>1002.1666666666642</v>
      </c>
      <c r="P143" s="40">
        <f t="shared" si="179"/>
        <v>266.58333333336486</v>
      </c>
      <c r="Q143" s="40">
        <f t="shared" si="179"/>
        <v>1063.7500000000218</v>
      </c>
      <c r="R143" s="40">
        <f t="shared" si="179"/>
        <v>1140.3333333333721</v>
      </c>
      <c r="S143" s="40">
        <f t="shared" si="179"/>
        <v>768.16666666670062</v>
      </c>
      <c r="T143" s="40">
        <f t="shared" si="179"/>
        <v>-344.75000000000728</v>
      </c>
      <c r="U143" s="40">
        <f t="shared" si="179"/>
        <v>-26.833333333364862</v>
      </c>
      <c r="V143" s="40">
        <f t="shared" si="179"/>
        <v>521.49999999995998</v>
      </c>
      <c r="W143" s="40">
        <f t="shared" si="179"/>
        <v>577.33333333334667</v>
      </c>
      <c r="X143" s="40">
        <f t="shared" si="179"/>
        <v>-30.833333333339397</v>
      </c>
      <c r="Y143" s="40">
        <f t="shared" si="179"/>
        <v>2.7500000000291038</v>
      </c>
      <c r="Z143" s="40">
        <f t="shared" si="179"/>
        <v>539.49999999996544</v>
      </c>
      <c r="AA143" s="40">
        <f t="shared" si="179"/>
        <v>197.66666666663878</v>
      </c>
      <c r="AB143" s="40">
        <f t="shared" si="179"/>
        <v>21.083333333339397</v>
      </c>
      <c r="AC143" s="40">
        <f t="shared" si="179"/>
        <v>98.749999999985448</v>
      </c>
      <c r="AD143" s="40">
        <f t="shared" si="179"/>
        <v>439.08333333333576</v>
      </c>
      <c r="AE143" s="40">
        <f t="shared" si="179"/>
        <v>703.0833333333394</v>
      </c>
      <c r="AF143" s="40">
        <f t="shared" si="179"/>
        <v>-884.33333333329938</v>
      </c>
      <c r="AG143" s="40">
        <f t="shared" si="179"/>
        <v>551.33333333332848</v>
      </c>
      <c r="AH143" s="40">
        <f t="shared" si="179"/>
        <v>340.83333333332121</v>
      </c>
      <c r="AI143" s="40">
        <f t="shared" si="179"/>
        <v>1256.5000000000073</v>
      </c>
      <c r="AJ143" s="40">
        <f t="shared" si="179"/>
        <v>643.41666666667152</v>
      </c>
      <c r="AK143" s="40">
        <f t="shared" si="179"/>
        <v>867.83333333329938</v>
      </c>
      <c r="AL143" s="40">
        <f t="shared" si="179"/>
        <v>-469.08333333337941</v>
      </c>
      <c r="AM143" s="40">
        <f t="shared" si="179"/>
        <v>73.416666666671517</v>
      </c>
      <c r="AN143" s="40">
        <f t="shared" si="179"/>
        <v>828.58333333334303</v>
      </c>
      <c r="AO143" s="40">
        <f t="shared" si="179"/>
        <v>373.66666666670426</v>
      </c>
      <c r="AP143" s="40">
        <f t="shared" si="179"/>
        <v>-74.083333333299379</v>
      </c>
      <c r="AQ143" s="40">
        <f t="shared" si="179"/>
        <v>-39.249999999996362</v>
      </c>
      <c r="AR143" s="40">
        <f t="shared" si="179"/>
        <v>578.41666666670244</v>
      </c>
      <c r="AS143" s="40">
        <f t="shared" si="179"/>
        <v>323.08333333334122</v>
      </c>
    </row>
    <row r="144" spans="1:54" x14ac:dyDescent="0.2">
      <c r="A144" s="5">
        <v>11</v>
      </c>
      <c r="B144" s="5" t="s">
        <v>159</v>
      </c>
      <c r="C144" s="5" t="s">
        <v>160</v>
      </c>
      <c r="D144" s="110" t="s">
        <v>163</v>
      </c>
      <c r="E144" s="110" t="s">
        <v>164</v>
      </c>
      <c r="F144" s="5">
        <f t="shared" ref="F144:AS144" si="180">F44-F93</f>
        <v>0</v>
      </c>
      <c r="G144" s="40">
        <f t="shared" si="180"/>
        <v>3349.7500000003492</v>
      </c>
      <c r="H144" s="40">
        <f t="shared" si="180"/>
        <v>3384.7500000002328</v>
      </c>
      <c r="I144" s="43">
        <f t="shared" si="180"/>
        <v>6734.5000000037253</v>
      </c>
      <c r="J144" s="40">
        <f t="shared" si="180"/>
        <v>-179.33333333329574</v>
      </c>
      <c r="K144" s="40">
        <f t="shared" si="180"/>
        <v>-281.74999999998181</v>
      </c>
      <c r="L144" s="40">
        <f t="shared" si="180"/>
        <v>77.416666666649689</v>
      </c>
      <c r="M144" s="40">
        <f t="shared" si="180"/>
        <v>694.58333333336486</v>
      </c>
      <c r="N144" s="40">
        <f t="shared" si="180"/>
        <v>236.7499999999709</v>
      </c>
      <c r="O144" s="40">
        <f t="shared" si="180"/>
        <v>93.416666666649689</v>
      </c>
      <c r="P144" s="40">
        <f t="shared" si="180"/>
        <v>157.08333333330665</v>
      </c>
      <c r="Q144" s="40">
        <f t="shared" si="180"/>
        <v>781.83333333327028</v>
      </c>
      <c r="R144" s="40">
        <f t="shared" si="180"/>
        <v>487.49999999999272</v>
      </c>
      <c r="S144" s="40">
        <f t="shared" si="180"/>
        <v>129.66666666666424</v>
      </c>
      <c r="T144" s="40">
        <f t="shared" si="180"/>
        <v>-779.50000000004366</v>
      </c>
      <c r="U144" s="40">
        <f t="shared" si="180"/>
        <v>-334.66666666659148</v>
      </c>
      <c r="V144" s="40">
        <f t="shared" si="180"/>
        <v>839.91666666667879</v>
      </c>
      <c r="W144" s="40">
        <f t="shared" si="180"/>
        <v>619.83333333336122</v>
      </c>
      <c r="X144" s="40">
        <f t="shared" si="180"/>
        <v>-315.83333333333212</v>
      </c>
      <c r="Y144" s="40">
        <f t="shared" si="180"/>
        <v>-15.083333333372138</v>
      </c>
      <c r="Z144" s="40">
        <f t="shared" si="180"/>
        <v>803.83333333337032</v>
      </c>
      <c r="AA144" s="40">
        <f t="shared" si="180"/>
        <v>334.08333333336668</v>
      </c>
      <c r="AB144" s="40">
        <f t="shared" si="180"/>
        <v>-75.750000000040018</v>
      </c>
      <c r="AC144" s="40">
        <f t="shared" si="180"/>
        <v>-247.58333333333576</v>
      </c>
      <c r="AD144" s="40">
        <f t="shared" si="180"/>
        <v>68.3333333333685</v>
      </c>
      <c r="AE144" s="40">
        <f t="shared" si="180"/>
        <v>695.41666666670426</v>
      </c>
      <c r="AF144" s="40">
        <f t="shared" si="180"/>
        <v>-15.416666666686069</v>
      </c>
      <c r="AG144" s="40">
        <f t="shared" si="180"/>
        <v>-81.166666666700621</v>
      </c>
      <c r="AH144" s="40">
        <f t="shared" si="180"/>
        <v>293.6666666667079</v>
      </c>
      <c r="AI144" s="40">
        <f t="shared" si="180"/>
        <v>569.41666666669335</v>
      </c>
      <c r="AJ144" s="40">
        <f t="shared" si="180"/>
        <v>553.83333333336486</v>
      </c>
      <c r="AK144" s="40">
        <f t="shared" si="180"/>
        <v>353.41666666665697</v>
      </c>
      <c r="AL144" s="40">
        <f t="shared" si="180"/>
        <v>-1032.9999999999782</v>
      </c>
      <c r="AM144" s="40">
        <f t="shared" si="180"/>
        <v>-141.91666666667152</v>
      </c>
      <c r="AN144" s="40">
        <f t="shared" si="180"/>
        <v>867.99999999998545</v>
      </c>
      <c r="AO144" s="40">
        <f t="shared" si="180"/>
        <v>591.5833333332921</v>
      </c>
      <c r="AP144" s="40">
        <f t="shared" si="180"/>
        <v>-163.66666666666424</v>
      </c>
      <c r="AQ144" s="40">
        <f t="shared" si="180"/>
        <v>109.41666666671517</v>
      </c>
      <c r="AR144" s="40">
        <f t="shared" si="180"/>
        <v>779.33333333331029</v>
      </c>
      <c r="AS144" s="40">
        <f t="shared" si="180"/>
        <v>260.83333333333212</v>
      </c>
    </row>
    <row r="145" spans="1:45" x14ac:dyDescent="0.2">
      <c r="A145" s="5">
        <v>12</v>
      </c>
      <c r="B145" s="5" t="s">
        <v>159</v>
      </c>
      <c r="C145" s="5" t="s">
        <v>160</v>
      </c>
      <c r="D145" s="110" t="s">
        <v>169</v>
      </c>
      <c r="E145" s="110" t="s">
        <v>170</v>
      </c>
      <c r="F145" s="5">
        <f t="shared" ref="F145:AS145" si="181">F45-F94</f>
        <v>0</v>
      </c>
      <c r="G145" s="40">
        <f t="shared" si="181"/>
        <v>1417.6666666662786</v>
      </c>
      <c r="H145" s="40">
        <f t="shared" si="181"/>
        <v>1919.5833333334303</v>
      </c>
      <c r="I145" s="43">
        <f t="shared" si="181"/>
        <v>3337.2499999996508</v>
      </c>
      <c r="J145" s="40">
        <f t="shared" si="181"/>
        <v>-246.66666666668607</v>
      </c>
      <c r="K145" s="40">
        <f t="shared" si="181"/>
        <v>-258.00000000005821</v>
      </c>
      <c r="L145" s="40">
        <f t="shared" si="181"/>
        <v>43.666666666704259</v>
      </c>
      <c r="M145" s="40">
        <f t="shared" si="181"/>
        <v>353.08333333337578</v>
      </c>
      <c r="N145" s="40">
        <f t="shared" si="181"/>
        <v>254.83333333329938</v>
      </c>
      <c r="O145" s="40">
        <f t="shared" si="181"/>
        <v>-143.58333333334667</v>
      </c>
      <c r="P145" s="40">
        <f t="shared" si="181"/>
        <v>-157.24999999999636</v>
      </c>
      <c r="Q145" s="40">
        <f t="shared" si="181"/>
        <v>424.08333333337578</v>
      </c>
      <c r="R145" s="40">
        <f t="shared" si="181"/>
        <v>147.50000000004002</v>
      </c>
      <c r="S145" s="40">
        <f t="shared" si="181"/>
        <v>249.25000000001091</v>
      </c>
      <c r="T145" s="40">
        <f t="shared" si="181"/>
        <v>-647.83333333329574</v>
      </c>
      <c r="U145" s="40">
        <f t="shared" si="181"/>
        <v>-253.99999999995998</v>
      </c>
      <c r="V145" s="40">
        <f t="shared" si="181"/>
        <v>495.99999999995271</v>
      </c>
      <c r="W145" s="40">
        <f t="shared" si="181"/>
        <v>488.08333333336122</v>
      </c>
      <c r="X145" s="40">
        <f t="shared" si="181"/>
        <v>-298.0833333333394</v>
      </c>
      <c r="Y145" s="40">
        <f t="shared" si="181"/>
        <v>105.99999999999272</v>
      </c>
      <c r="Z145" s="40">
        <f t="shared" si="181"/>
        <v>634.49999999996362</v>
      </c>
      <c r="AA145" s="40">
        <f t="shared" si="181"/>
        <v>226.08333333333576</v>
      </c>
      <c r="AB145" s="40">
        <f t="shared" si="181"/>
        <v>-171.16666666670062</v>
      </c>
      <c r="AC145" s="40">
        <f t="shared" si="181"/>
        <v>-193.66666666664969</v>
      </c>
      <c r="AD145" s="40">
        <f t="shared" si="181"/>
        <v>26.416666666700621</v>
      </c>
      <c r="AE145" s="40">
        <f t="shared" si="181"/>
        <v>257.58333333331029</v>
      </c>
      <c r="AF145" s="40">
        <f t="shared" si="181"/>
        <v>206.33333333337578</v>
      </c>
      <c r="AG145" s="40">
        <f t="shared" si="181"/>
        <v>-137.08333333332848</v>
      </c>
      <c r="AH145" s="40">
        <f t="shared" si="181"/>
        <v>-68.833333333364862</v>
      </c>
      <c r="AI145" s="40">
        <f t="shared" si="181"/>
        <v>517.9166666667079</v>
      </c>
      <c r="AJ145" s="40">
        <f t="shared" si="181"/>
        <v>88.166666666638775</v>
      </c>
      <c r="AK145" s="40">
        <f t="shared" si="181"/>
        <v>222.50000000003274</v>
      </c>
      <c r="AL145" s="40">
        <f t="shared" si="181"/>
        <v>-538.33333333329938</v>
      </c>
      <c r="AM145" s="40">
        <f t="shared" si="181"/>
        <v>-266.91666666671154</v>
      </c>
      <c r="AN145" s="40">
        <f t="shared" si="181"/>
        <v>759.25000000004729</v>
      </c>
      <c r="AO145" s="40">
        <f t="shared" si="181"/>
        <v>235.74999999995998</v>
      </c>
      <c r="AP145" s="40">
        <f t="shared" si="181"/>
        <v>-188.74999999995271</v>
      </c>
      <c r="AQ145" s="40">
        <f t="shared" si="181"/>
        <v>164.5833333333685</v>
      </c>
      <c r="AR145" s="40">
        <f t="shared" si="181"/>
        <v>785.83333333333394</v>
      </c>
      <c r="AS145" s="40">
        <f t="shared" si="181"/>
        <v>220.00000000000364</v>
      </c>
    </row>
    <row r="146" spans="1:45" x14ac:dyDescent="0.2">
      <c r="A146" s="5">
        <v>13</v>
      </c>
      <c r="B146" s="5" t="s">
        <v>159</v>
      </c>
      <c r="C146" s="5" t="s">
        <v>160</v>
      </c>
      <c r="D146" s="110" t="s">
        <v>173</v>
      </c>
      <c r="E146" s="110" t="s">
        <v>174</v>
      </c>
      <c r="F146" s="5">
        <f t="shared" ref="F146:AS146" si="182">F46-F95</f>
        <v>0</v>
      </c>
      <c r="G146" s="40">
        <f t="shared" si="182"/>
        <v>3409.4166666673264</v>
      </c>
      <c r="H146" s="40">
        <f t="shared" si="182"/>
        <v>2594.3333333325572</v>
      </c>
      <c r="I146" s="43">
        <f t="shared" si="182"/>
        <v>6003.7500000002328</v>
      </c>
      <c r="J146" s="40">
        <f t="shared" si="182"/>
        <v>-396.33333333330302</v>
      </c>
      <c r="K146" s="40">
        <f t="shared" si="182"/>
        <v>-421.91666666667152</v>
      </c>
      <c r="L146" s="40">
        <f t="shared" si="182"/>
        <v>133.00000000005821</v>
      </c>
      <c r="M146" s="40">
        <f t="shared" si="182"/>
        <v>317.66666666662059</v>
      </c>
      <c r="N146" s="40">
        <f t="shared" si="182"/>
        <v>-38.166666666715173</v>
      </c>
      <c r="O146" s="40">
        <f t="shared" si="182"/>
        <v>94.583333333321207</v>
      </c>
      <c r="P146" s="40">
        <f t="shared" si="182"/>
        <v>548.99999999998545</v>
      </c>
      <c r="Q146" s="40">
        <f t="shared" si="182"/>
        <v>651.08333333335031</v>
      </c>
      <c r="R146" s="40">
        <f t="shared" si="182"/>
        <v>555.16666666659876</v>
      </c>
      <c r="S146" s="40">
        <f t="shared" si="182"/>
        <v>728.66666666677338</v>
      </c>
      <c r="T146" s="40">
        <f t="shared" si="182"/>
        <v>-536.2499999999709</v>
      </c>
      <c r="U146" s="40">
        <f t="shared" si="182"/>
        <v>-223.24999999994179</v>
      </c>
      <c r="V146" s="40">
        <f t="shared" si="182"/>
        <v>515.25000000005821</v>
      </c>
      <c r="W146" s="40">
        <f t="shared" si="182"/>
        <v>562.0833333333685</v>
      </c>
      <c r="X146" s="40">
        <f t="shared" si="182"/>
        <v>-117.00000000003274</v>
      </c>
      <c r="Y146" s="40">
        <f t="shared" si="182"/>
        <v>212.33333333331029</v>
      </c>
      <c r="Z146" s="40">
        <f t="shared" si="182"/>
        <v>576.08333333333576</v>
      </c>
      <c r="AA146" s="40">
        <f t="shared" si="182"/>
        <v>247.41666666663514</v>
      </c>
      <c r="AB146" s="40">
        <f t="shared" si="182"/>
        <v>-472.66666666668971</v>
      </c>
      <c r="AC146" s="40">
        <f t="shared" si="182"/>
        <v>-353.33333333339397</v>
      </c>
      <c r="AD146" s="40">
        <f t="shared" si="182"/>
        <v>2</v>
      </c>
      <c r="AE146" s="40">
        <f t="shared" si="182"/>
        <v>498.66666666661331</v>
      </c>
      <c r="AF146" s="40">
        <f t="shared" si="182"/>
        <v>-227.49999999999272</v>
      </c>
      <c r="AG146" s="40">
        <f t="shared" si="182"/>
        <v>39.5</v>
      </c>
      <c r="AH146" s="40">
        <f t="shared" si="182"/>
        <v>33.583333333313931</v>
      </c>
      <c r="AI146" s="40">
        <f t="shared" si="182"/>
        <v>402.41666666665697</v>
      </c>
      <c r="AJ146" s="40">
        <f t="shared" si="182"/>
        <v>516.16666666667152</v>
      </c>
      <c r="AK146" s="40">
        <f t="shared" si="182"/>
        <v>399.83333333329938</v>
      </c>
      <c r="AL146" s="40">
        <f t="shared" si="182"/>
        <v>-553.00000000003638</v>
      </c>
      <c r="AM146" s="40">
        <f t="shared" si="182"/>
        <v>1.0833333332921029</v>
      </c>
      <c r="AN146" s="40">
        <f t="shared" si="182"/>
        <v>565.66666666670062</v>
      </c>
      <c r="AO146" s="40">
        <f t="shared" si="182"/>
        <v>734.91666666667152</v>
      </c>
      <c r="AP146" s="40">
        <f t="shared" si="182"/>
        <v>-320.16666666663878</v>
      </c>
      <c r="AQ146" s="40">
        <f t="shared" si="182"/>
        <v>397.66666666671154</v>
      </c>
      <c r="AR146" s="40">
        <f t="shared" si="182"/>
        <v>714.25000000003274</v>
      </c>
      <c r="AS146" s="40">
        <f t="shared" si="182"/>
        <v>215.24999999995998</v>
      </c>
    </row>
    <row r="147" spans="1:45" x14ac:dyDescent="0.2">
      <c r="A147" s="5">
        <v>14</v>
      </c>
      <c r="B147" s="5" t="s">
        <v>159</v>
      </c>
      <c r="C147" s="5" t="s">
        <v>160</v>
      </c>
      <c r="D147" s="110" t="s">
        <v>177</v>
      </c>
      <c r="E147" s="110" t="s">
        <v>178</v>
      </c>
      <c r="F147" s="5">
        <f t="shared" ref="F147:AS147" si="183">F47-F96</f>
        <v>0</v>
      </c>
      <c r="G147" s="40">
        <f t="shared" si="183"/>
        <v>1746.4999999999418</v>
      </c>
      <c r="H147" s="40">
        <f t="shared" si="183"/>
        <v>1811.1666666667443</v>
      </c>
      <c r="I147" s="43">
        <f t="shared" si="183"/>
        <v>3557.6666666666279</v>
      </c>
      <c r="J147" s="40">
        <f t="shared" si="183"/>
        <v>-358.25000000002183</v>
      </c>
      <c r="K147" s="40">
        <f t="shared" si="183"/>
        <v>-249.00000000003274</v>
      </c>
      <c r="L147" s="40">
        <f t="shared" si="183"/>
        <v>158.8333333332921</v>
      </c>
      <c r="M147" s="40">
        <f t="shared" si="183"/>
        <v>431.99999999996726</v>
      </c>
      <c r="N147" s="40">
        <f t="shared" si="183"/>
        <v>-264.08333333332848</v>
      </c>
      <c r="O147" s="40">
        <f t="shared" si="183"/>
        <v>-155.99999999996362</v>
      </c>
      <c r="P147" s="40">
        <f t="shared" si="183"/>
        <v>179.4166666666315</v>
      </c>
      <c r="Q147" s="40">
        <f t="shared" si="183"/>
        <v>495.08333333335759</v>
      </c>
      <c r="R147" s="40">
        <f t="shared" si="183"/>
        <v>413.00000000003274</v>
      </c>
      <c r="S147" s="40">
        <f t="shared" si="183"/>
        <v>291.74999999999636</v>
      </c>
      <c r="T147" s="40">
        <f t="shared" si="183"/>
        <v>-635.08333333336486</v>
      </c>
      <c r="U147" s="40">
        <f t="shared" si="183"/>
        <v>-379.83333333336486</v>
      </c>
      <c r="V147" s="40">
        <f t="shared" si="183"/>
        <v>619.75000000001455</v>
      </c>
      <c r="W147" s="40">
        <f t="shared" si="183"/>
        <v>443.33333333328846</v>
      </c>
      <c r="X147" s="40">
        <f t="shared" si="183"/>
        <v>-123.0833333333394</v>
      </c>
      <c r="Y147" s="40">
        <f t="shared" si="183"/>
        <v>128.91666666665333</v>
      </c>
      <c r="Z147" s="40">
        <f t="shared" si="183"/>
        <v>502.50000000000364</v>
      </c>
      <c r="AA147" s="40">
        <f t="shared" si="183"/>
        <v>247.25000000000182</v>
      </c>
      <c r="AB147" s="40">
        <f t="shared" si="183"/>
        <v>-166.5000000000291</v>
      </c>
      <c r="AC147" s="40">
        <f t="shared" si="183"/>
        <v>-321.49999999998909</v>
      </c>
      <c r="AD147" s="40">
        <f t="shared" si="183"/>
        <v>75.0833333333685</v>
      </c>
      <c r="AE147" s="40">
        <f t="shared" si="183"/>
        <v>369.08333333329574</v>
      </c>
      <c r="AF147" s="40">
        <f t="shared" si="183"/>
        <v>-173.50000000003274</v>
      </c>
      <c r="AG147" s="40">
        <f t="shared" si="183"/>
        <v>-40.916666666700621</v>
      </c>
      <c r="AH147" s="40">
        <f t="shared" si="183"/>
        <v>58.833333333317569</v>
      </c>
      <c r="AI147" s="40">
        <f t="shared" si="183"/>
        <v>364.41666666663878</v>
      </c>
      <c r="AJ147" s="40">
        <f t="shared" si="183"/>
        <v>329.99999999995634</v>
      </c>
      <c r="AK147" s="40">
        <f t="shared" si="183"/>
        <v>106.83333333328483</v>
      </c>
      <c r="AL147" s="40">
        <f t="shared" si="183"/>
        <v>-711.58333333334303</v>
      </c>
      <c r="AM147" s="40">
        <f t="shared" si="183"/>
        <v>-159.08333333332848</v>
      </c>
      <c r="AN147" s="40">
        <f t="shared" si="183"/>
        <v>724.9166666666606</v>
      </c>
      <c r="AO147" s="40">
        <f t="shared" si="183"/>
        <v>491.08333333328846</v>
      </c>
      <c r="AP147" s="40">
        <f t="shared" si="183"/>
        <v>-288.2499999999709</v>
      </c>
      <c r="AQ147" s="40">
        <f t="shared" si="183"/>
        <v>172.9166666667079</v>
      </c>
      <c r="AR147" s="40">
        <f t="shared" si="183"/>
        <v>701.49999999996726</v>
      </c>
      <c r="AS147" s="40">
        <f t="shared" si="183"/>
        <v>277.83333333337032</v>
      </c>
    </row>
    <row r="148" spans="1:45" x14ac:dyDescent="0.2">
      <c r="A148" s="5">
        <v>15</v>
      </c>
      <c r="B148" s="5" t="s">
        <v>159</v>
      </c>
      <c r="C148" s="5" t="s">
        <v>160</v>
      </c>
      <c r="D148" s="110" t="s">
        <v>179</v>
      </c>
      <c r="E148" s="110" t="s">
        <v>180</v>
      </c>
      <c r="F148" s="5">
        <f t="shared" ref="F148:AS148" si="184">F48-F97</f>
        <v>0</v>
      </c>
      <c r="G148" s="40">
        <f t="shared" si="184"/>
        <v>3887.1666666666861</v>
      </c>
      <c r="H148" s="40">
        <f t="shared" si="184"/>
        <v>3634.8333333332557</v>
      </c>
      <c r="I148" s="43">
        <f t="shared" si="184"/>
        <v>7521.9999999995343</v>
      </c>
      <c r="J148" s="40">
        <f t="shared" si="184"/>
        <v>-205.75000000003638</v>
      </c>
      <c r="K148" s="40">
        <f t="shared" si="184"/>
        <v>-116.00000000004002</v>
      </c>
      <c r="L148" s="40">
        <f t="shared" si="184"/>
        <v>169.91666666662786</v>
      </c>
      <c r="M148" s="40">
        <f t="shared" si="184"/>
        <v>848.66666666666788</v>
      </c>
      <c r="N148" s="40">
        <f t="shared" si="184"/>
        <v>271.08333333329938</v>
      </c>
      <c r="O148" s="40">
        <f t="shared" si="184"/>
        <v>82.833333333364862</v>
      </c>
      <c r="P148" s="40">
        <f t="shared" si="184"/>
        <v>38.250000000010914</v>
      </c>
      <c r="Q148" s="40">
        <f t="shared" si="184"/>
        <v>729.91666666668607</v>
      </c>
      <c r="R148" s="40">
        <f t="shared" si="184"/>
        <v>410.66666666671517</v>
      </c>
      <c r="S148" s="40">
        <f t="shared" si="184"/>
        <v>585.7499999999709</v>
      </c>
      <c r="T148" s="40">
        <f t="shared" si="184"/>
        <v>-319.83333333330665</v>
      </c>
      <c r="U148" s="40">
        <f t="shared" si="184"/>
        <v>-141.83333333336486</v>
      </c>
      <c r="V148" s="40">
        <f t="shared" si="184"/>
        <v>621.3333333333394</v>
      </c>
      <c r="W148" s="40">
        <f t="shared" si="184"/>
        <v>386.16666666666788</v>
      </c>
      <c r="X148" s="40">
        <f t="shared" si="184"/>
        <v>-183.00000000004002</v>
      </c>
      <c r="Y148" s="40">
        <f t="shared" si="184"/>
        <v>85.000000000034561</v>
      </c>
      <c r="Z148" s="40">
        <f t="shared" si="184"/>
        <v>468.4166666666606</v>
      </c>
      <c r="AA148" s="40">
        <f t="shared" si="184"/>
        <v>155.58333333333394</v>
      </c>
      <c r="AB148" s="40">
        <f t="shared" si="184"/>
        <v>-206.25000000004002</v>
      </c>
      <c r="AC148" s="40">
        <f t="shared" si="184"/>
        <v>13.416666666656965</v>
      </c>
      <c r="AD148" s="40">
        <f t="shared" si="184"/>
        <v>227.24999999997453</v>
      </c>
      <c r="AE148" s="40">
        <f t="shared" si="184"/>
        <v>632.91666666666424</v>
      </c>
      <c r="AF148" s="40">
        <f t="shared" si="184"/>
        <v>100.91666666671881</v>
      </c>
      <c r="AG148" s="40">
        <f t="shared" si="184"/>
        <v>-123.58333333337214</v>
      </c>
      <c r="AH148" s="40">
        <f t="shared" si="184"/>
        <v>-44.083333333284827</v>
      </c>
      <c r="AI148" s="40">
        <f t="shared" si="184"/>
        <v>544.0833333333685</v>
      </c>
      <c r="AJ148" s="40">
        <f t="shared" si="184"/>
        <v>478.74999999999272</v>
      </c>
      <c r="AK148" s="40">
        <f t="shared" si="184"/>
        <v>467.24999999999636</v>
      </c>
      <c r="AL148" s="40">
        <f t="shared" si="184"/>
        <v>-158.8333333333394</v>
      </c>
      <c r="AM148" s="40">
        <f t="shared" si="184"/>
        <v>-65.833333333343035</v>
      </c>
      <c r="AN148" s="40">
        <f t="shared" si="184"/>
        <v>629.1666666666315</v>
      </c>
      <c r="AO148" s="40">
        <f t="shared" si="184"/>
        <v>378.50000000004002</v>
      </c>
      <c r="AP148" s="40">
        <f t="shared" si="184"/>
        <v>-158.83333333329574</v>
      </c>
      <c r="AQ148" s="40">
        <f t="shared" si="184"/>
        <v>189.33333333329938</v>
      </c>
      <c r="AR148" s="40">
        <f t="shared" si="184"/>
        <v>577.66666666666424</v>
      </c>
      <c r="AS148" s="40">
        <f t="shared" si="184"/>
        <v>153.00000000003274</v>
      </c>
    </row>
    <row r="149" spans="1:45" x14ac:dyDescent="0.2">
      <c r="A149" s="5">
        <v>16</v>
      </c>
      <c r="B149" s="5" t="s">
        <v>159</v>
      </c>
      <c r="C149" s="5" t="s">
        <v>160</v>
      </c>
      <c r="D149" s="110" t="s">
        <v>183</v>
      </c>
      <c r="E149" s="110" t="s">
        <v>184</v>
      </c>
      <c r="F149" s="5">
        <f t="shared" ref="F149:AS149" si="185">F49-F98</f>
        <v>-2</v>
      </c>
      <c r="G149" s="40">
        <f t="shared" si="185"/>
        <v>4986.4999999998836</v>
      </c>
      <c r="H149" s="40">
        <f t="shared" si="185"/>
        <v>3745</v>
      </c>
      <c r="I149" s="43">
        <f t="shared" si="185"/>
        <v>8731.5</v>
      </c>
      <c r="J149" s="40">
        <f t="shared" si="185"/>
        <v>-410.91666666666424</v>
      </c>
      <c r="K149" s="40">
        <f t="shared" si="185"/>
        <v>-272.91666666662786</v>
      </c>
      <c r="L149" s="40">
        <f t="shared" si="185"/>
        <v>231.58333333337214</v>
      </c>
      <c r="M149" s="40">
        <f t="shared" si="185"/>
        <v>1064.333333333343</v>
      </c>
      <c r="N149" s="40">
        <f t="shared" si="185"/>
        <v>-167.41666666662059</v>
      </c>
      <c r="O149" s="40">
        <f t="shared" si="185"/>
        <v>446.83333333334303</v>
      </c>
      <c r="P149" s="40">
        <f t="shared" si="185"/>
        <v>181.1666666667079</v>
      </c>
      <c r="Q149" s="40">
        <f t="shared" si="185"/>
        <v>1081.4166666667224</v>
      </c>
      <c r="R149" s="40">
        <f t="shared" si="185"/>
        <v>840.24999999995634</v>
      </c>
      <c r="S149" s="40">
        <f t="shared" si="185"/>
        <v>703.41666666667879</v>
      </c>
      <c r="T149" s="40">
        <f t="shared" si="185"/>
        <v>-648.33333333338669</v>
      </c>
      <c r="U149" s="40">
        <f t="shared" si="185"/>
        <v>-309.66666666662786</v>
      </c>
      <c r="V149" s="40">
        <f t="shared" si="185"/>
        <v>769.50000000001455</v>
      </c>
      <c r="W149" s="40">
        <f t="shared" si="185"/>
        <v>675.6666666667079</v>
      </c>
      <c r="X149" s="40">
        <f t="shared" si="185"/>
        <v>-300.24999999996362</v>
      </c>
      <c r="Y149" s="40">
        <f t="shared" si="185"/>
        <v>228.08333333334303</v>
      </c>
      <c r="Z149" s="40">
        <f t="shared" si="185"/>
        <v>623.24999999999272</v>
      </c>
      <c r="AA149" s="40">
        <f t="shared" si="185"/>
        <v>250.5</v>
      </c>
      <c r="AB149" s="40">
        <f t="shared" si="185"/>
        <v>-362.91666666662786</v>
      </c>
      <c r="AC149" s="40">
        <f t="shared" si="185"/>
        <v>-271.08333333332848</v>
      </c>
      <c r="AD149" s="40">
        <f t="shared" si="185"/>
        <v>266.41666666662786</v>
      </c>
      <c r="AE149" s="40">
        <f t="shared" si="185"/>
        <v>861.49999999996362</v>
      </c>
      <c r="AF149" s="40">
        <f t="shared" si="185"/>
        <v>-432.49999999993452</v>
      </c>
      <c r="AG149" s="40">
        <f t="shared" si="185"/>
        <v>31.249999999992724</v>
      </c>
      <c r="AH149" s="40">
        <f t="shared" si="185"/>
        <v>-50.916666666642413</v>
      </c>
      <c r="AI149" s="40">
        <f t="shared" si="185"/>
        <v>824.33333333329938</v>
      </c>
      <c r="AJ149" s="40">
        <f t="shared" si="185"/>
        <v>728.08333333335759</v>
      </c>
      <c r="AK149" s="40">
        <f t="shared" si="185"/>
        <v>563.9166666667079</v>
      </c>
      <c r="AL149" s="40">
        <f t="shared" si="185"/>
        <v>-641.99999999998545</v>
      </c>
      <c r="AM149" s="40">
        <f t="shared" si="185"/>
        <v>-303.3333333332921</v>
      </c>
      <c r="AN149" s="40">
        <f t="shared" si="185"/>
        <v>760.08333333336486</v>
      </c>
      <c r="AO149" s="40">
        <f t="shared" si="185"/>
        <v>788.6666666666606</v>
      </c>
      <c r="AP149" s="40">
        <f t="shared" si="185"/>
        <v>-112.99999999997453</v>
      </c>
      <c r="AQ149" s="40">
        <f t="shared" si="185"/>
        <v>127.16666666666424</v>
      </c>
      <c r="AR149" s="40">
        <f t="shared" si="185"/>
        <v>629.91666666664241</v>
      </c>
      <c r="AS149" s="40">
        <f t="shared" si="185"/>
        <v>339.4166666666315</v>
      </c>
    </row>
    <row r="150" spans="1:45" x14ac:dyDescent="0.2">
      <c r="A150" s="5">
        <v>17</v>
      </c>
      <c r="B150" s="5" t="s">
        <v>159</v>
      </c>
      <c r="C150" s="5" t="s">
        <v>160</v>
      </c>
      <c r="D150" s="110" t="s">
        <v>185</v>
      </c>
      <c r="E150" s="110" t="s">
        <v>186</v>
      </c>
      <c r="F150" s="5">
        <f t="shared" ref="F150:AS150" si="186">F50-F99</f>
        <v>-1</v>
      </c>
      <c r="G150" s="40">
        <f t="shared" si="186"/>
        <v>1891.0833333329647</v>
      </c>
      <c r="H150" s="40">
        <f t="shared" si="186"/>
        <v>1963.999999999709</v>
      </c>
      <c r="I150" s="43">
        <f t="shared" si="186"/>
        <v>3855.083333333605</v>
      </c>
      <c r="J150" s="40">
        <f t="shared" si="186"/>
        <v>-176.58333333334122</v>
      </c>
      <c r="K150" s="40">
        <f t="shared" si="186"/>
        <v>-0.16666666666424135</v>
      </c>
      <c r="L150" s="40">
        <f t="shared" si="186"/>
        <v>-21.166666666636957</v>
      </c>
      <c r="M150" s="40">
        <f t="shared" si="186"/>
        <v>335.16666666667516</v>
      </c>
      <c r="N150" s="40">
        <f t="shared" si="186"/>
        <v>163.75000000004366</v>
      </c>
      <c r="O150" s="40">
        <f t="shared" si="186"/>
        <v>-26.416666666642413</v>
      </c>
      <c r="P150" s="40">
        <f t="shared" si="186"/>
        <v>115.75000000003274</v>
      </c>
      <c r="Q150" s="40">
        <f t="shared" si="186"/>
        <v>447.08333333336486</v>
      </c>
      <c r="R150" s="40">
        <f t="shared" si="186"/>
        <v>303.08333333333394</v>
      </c>
      <c r="S150" s="40">
        <f t="shared" si="186"/>
        <v>64.583333333366681</v>
      </c>
      <c r="T150" s="40">
        <f t="shared" si="186"/>
        <v>-379.91666666664605</v>
      </c>
      <c r="U150" s="40">
        <f t="shared" si="186"/>
        <v>-95.833333333343035</v>
      </c>
      <c r="V150" s="40">
        <f t="shared" si="186"/>
        <v>363.08333333336486</v>
      </c>
      <c r="W150" s="40">
        <f t="shared" si="186"/>
        <v>196.91666666663696</v>
      </c>
      <c r="X150" s="40">
        <f t="shared" si="186"/>
        <v>-64.250000000003638</v>
      </c>
      <c r="Y150" s="40">
        <f t="shared" si="186"/>
        <v>86.166666666629681</v>
      </c>
      <c r="Z150" s="40">
        <f t="shared" si="186"/>
        <v>382.91666666666697</v>
      </c>
      <c r="AA150" s="40">
        <f t="shared" si="186"/>
        <v>196.91666666667061</v>
      </c>
      <c r="AB150" s="40">
        <f t="shared" si="186"/>
        <v>-50.833333333343035</v>
      </c>
      <c r="AC150" s="40">
        <f t="shared" si="186"/>
        <v>-101.49999999996362</v>
      </c>
      <c r="AD150" s="40">
        <f t="shared" si="186"/>
        <v>15.166666666700621</v>
      </c>
      <c r="AE150" s="40">
        <f t="shared" si="186"/>
        <v>262.91666666663696</v>
      </c>
      <c r="AF150" s="40">
        <f t="shared" si="186"/>
        <v>261.3333333333012</v>
      </c>
      <c r="AG150" s="40">
        <f t="shared" si="186"/>
        <v>-118.25000000003456</v>
      </c>
      <c r="AH150" s="40">
        <f t="shared" si="186"/>
        <v>80.083333333292103</v>
      </c>
      <c r="AI150" s="40">
        <f t="shared" si="186"/>
        <v>344.33333333330302</v>
      </c>
      <c r="AJ150" s="40">
        <f t="shared" si="186"/>
        <v>207.4166666666315</v>
      </c>
      <c r="AK150" s="40">
        <f t="shared" si="186"/>
        <v>81.000000000001819</v>
      </c>
      <c r="AL150" s="40">
        <f t="shared" si="186"/>
        <v>-405.74999999995271</v>
      </c>
      <c r="AM150" s="40">
        <f t="shared" si="186"/>
        <v>-49.750000000043656</v>
      </c>
      <c r="AN150" s="40">
        <f t="shared" si="186"/>
        <v>434.91666666667152</v>
      </c>
      <c r="AO150" s="40">
        <f t="shared" si="186"/>
        <v>317.41666666670062</v>
      </c>
      <c r="AP150" s="40">
        <f t="shared" si="186"/>
        <v>-64.416666666700621</v>
      </c>
      <c r="AQ150" s="40">
        <f t="shared" si="186"/>
        <v>158.33333333336122</v>
      </c>
      <c r="AR150" s="40">
        <f t="shared" si="186"/>
        <v>384.25000000003092</v>
      </c>
      <c r="AS150" s="40">
        <f t="shared" si="186"/>
        <v>207.33333333331939</v>
      </c>
    </row>
    <row r="151" spans="1:45" x14ac:dyDescent="0.2">
      <c r="A151" s="5">
        <v>18</v>
      </c>
      <c r="B151" s="5" t="s">
        <v>159</v>
      </c>
      <c r="C151" s="5" t="s">
        <v>160</v>
      </c>
      <c r="D151" s="110" t="s">
        <v>187</v>
      </c>
      <c r="E151" s="110" t="s">
        <v>188</v>
      </c>
      <c r="F151" s="5">
        <f t="shared" ref="F151:AS151" si="187">F51-F100</f>
        <v>0</v>
      </c>
      <c r="G151" s="40">
        <f t="shared" si="187"/>
        <v>3334.3333333334886</v>
      </c>
      <c r="H151" s="40">
        <f t="shared" si="187"/>
        <v>3636.2500000010477</v>
      </c>
      <c r="I151" s="43">
        <f t="shared" si="187"/>
        <v>6970.5833333295304</v>
      </c>
      <c r="J151" s="40">
        <f t="shared" si="187"/>
        <v>-313.83333333333576</v>
      </c>
      <c r="K151" s="40">
        <f t="shared" si="187"/>
        <v>-36.083333333335759</v>
      </c>
      <c r="L151" s="40">
        <f t="shared" si="187"/>
        <v>135.33333333333576</v>
      </c>
      <c r="M151" s="40">
        <f t="shared" si="187"/>
        <v>444.49999999998545</v>
      </c>
      <c r="N151" s="40">
        <f t="shared" si="187"/>
        <v>305.25000000003274</v>
      </c>
      <c r="O151" s="40">
        <f t="shared" si="187"/>
        <v>-24.833333333364862</v>
      </c>
      <c r="P151" s="40">
        <f t="shared" si="187"/>
        <v>-114.66666666662059</v>
      </c>
      <c r="Q151" s="40">
        <f t="shared" si="187"/>
        <v>874.83333333325572</v>
      </c>
      <c r="R151" s="40">
        <f t="shared" si="187"/>
        <v>663.58333333338669</v>
      </c>
      <c r="S151" s="40">
        <f t="shared" si="187"/>
        <v>469.9166666667079</v>
      </c>
      <c r="T151" s="40">
        <f t="shared" si="187"/>
        <v>-1173.4166666665915</v>
      </c>
      <c r="U151" s="40">
        <f t="shared" si="187"/>
        <v>-51.499999999992724</v>
      </c>
      <c r="V151" s="40">
        <f t="shared" si="187"/>
        <v>823.58333333329938</v>
      </c>
      <c r="W151" s="40">
        <f t="shared" si="187"/>
        <v>474.25000000003274</v>
      </c>
      <c r="X151" s="40">
        <f t="shared" si="187"/>
        <v>-276.24999999995634</v>
      </c>
      <c r="Y151" s="40">
        <f t="shared" si="187"/>
        <v>79.166666666682431</v>
      </c>
      <c r="Z151" s="40">
        <f t="shared" si="187"/>
        <v>718.83333333337214</v>
      </c>
      <c r="AA151" s="40">
        <f t="shared" si="187"/>
        <v>335.66666666663878</v>
      </c>
      <c r="AB151" s="40">
        <f t="shared" si="187"/>
        <v>-254.91666666668607</v>
      </c>
      <c r="AC151" s="40">
        <f t="shared" si="187"/>
        <v>5.5833333332993789</v>
      </c>
      <c r="AD151" s="40">
        <f t="shared" si="187"/>
        <v>218.49999999997817</v>
      </c>
      <c r="AE151" s="40">
        <f t="shared" si="187"/>
        <v>442.41666666670062</v>
      </c>
      <c r="AF151" s="40">
        <f t="shared" si="187"/>
        <v>308.16666666666424</v>
      </c>
      <c r="AG151" s="40">
        <f t="shared" si="187"/>
        <v>-106.75000000005093</v>
      </c>
      <c r="AH151" s="40">
        <f t="shared" si="187"/>
        <v>-13.166666666642413</v>
      </c>
      <c r="AI151" s="40">
        <f t="shared" si="187"/>
        <v>861.91666666672245</v>
      </c>
      <c r="AJ151" s="40">
        <f t="shared" si="187"/>
        <v>515.41666666674428</v>
      </c>
      <c r="AK151" s="40">
        <f t="shared" si="187"/>
        <v>320.66666666668607</v>
      </c>
      <c r="AL151" s="40">
        <f t="shared" si="187"/>
        <v>-946.16666666662059</v>
      </c>
      <c r="AM151" s="40">
        <f t="shared" si="187"/>
        <v>-172.41666666664241</v>
      </c>
      <c r="AN151" s="40">
        <f t="shared" si="187"/>
        <v>913.91666666659148</v>
      </c>
      <c r="AO151" s="40">
        <f t="shared" si="187"/>
        <v>560.08333333332121</v>
      </c>
      <c r="AP151" s="40">
        <f t="shared" si="187"/>
        <v>-256.24999999998545</v>
      </c>
      <c r="AQ151" s="40">
        <f t="shared" si="187"/>
        <v>63.916666666704259</v>
      </c>
      <c r="AR151" s="40">
        <f t="shared" si="187"/>
        <v>828.08333333329938</v>
      </c>
      <c r="AS151" s="40">
        <f t="shared" si="187"/>
        <v>347.24999999998909</v>
      </c>
    </row>
    <row r="152" spans="1:45" x14ac:dyDescent="0.2">
      <c r="A152" s="5">
        <v>19</v>
      </c>
      <c r="B152" s="5" t="s">
        <v>191</v>
      </c>
      <c r="C152" s="5" t="s">
        <v>192</v>
      </c>
      <c r="D152" s="110" t="s">
        <v>148</v>
      </c>
      <c r="E152" s="110" t="s">
        <v>149</v>
      </c>
      <c r="F152" s="5">
        <f t="shared" ref="F152:AS152" si="188">F52-F101</f>
        <v>-8</v>
      </c>
      <c r="G152" s="40">
        <f t="shared" si="188"/>
        <v>15480.250000004657</v>
      </c>
      <c r="H152" s="40">
        <f t="shared" si="188"/>
        <v>13224.833333330695</v>
      </c>
      <c r="I152" s="43">
        <f t="shared" si="188"/>
        <v>28705.083333332557</v>
      </c>
      <c r="J152" s="40">
        <f t="shared" si="188"/>
        <v>-602.41666666670062</v>
      </c>
      <c r="K152" s="40">
        <f t="shared" si="188"/>
        <v>-653.833333333052</v>
      </c>
      <c r="L152" s="40">
        <f t="shared" si="188"/>
        <v>667.41666666658421</v>
      </c>
      <c r="M152" s="40">
        <f t="shared" si="188"/>
        <v>2963.8333333333139</v>
      </c>
      <c r="N152" s="40">
        <f t="shared" si="188"/>
        <v>892.66666666702076</v>
      </c>
      <c r="O152" s="40">
        <f t="shared" si="188"/>
        <v>904.33333333377959</v>
      </c>
      <c r="P152" s="40">
        <f t="shared" si="188"/>
        <v>270.25</v>
      </c>
      <c r="Q152" s="40">
        <f t="shared" si="188"/>
        <v>2259.7499999996799</v>
      </c>
      <c r="R152" s="40">
        <f t="shared" si="188"/>
        <v>1378.8333333337214</v>
      </c>
      <c r="S152" s="40">
        <f t="shared" si="188"/>
        <v>2452.8333333333576</v>
      </c>
      <c r="T152" s="40">
        <f t="shared" si="188"/>
        <v>-52.499999999956344</v>
      </c>
      <c r="U152" s="40">
        <f t="shared" si="188"/>
        <v>-1072.4999999996217</v>
      </c>
      <c r="V152" s="40">
        <f t="shared" si="188"/>
        <v>2024.5833333333867</v>
      </c>
      <c r="W152" s="40">
        <f t="shared" si="188"/>
        <v>1540.0833333333576</v>
      </c>
      <c r="X152" s="40">
        <f t="shared" si="188"/>
        <v>22.166666666635138</v>
      </c>
      <c r="Y152" s="40">
        <f t="shared" si="188"/>
        <v>371.99999999998545</v>
      </c>
      <c r="Z152" s="40">
        <f t="shared" si="188"/>
        <v>1561.0000000000728</v>
      </c>
      <c r="AA152" s="40">
        <f t="shared" si="188"/>
        <v>551.74999999999272</v>
      </c>
      <c r="AB152" s="40">
        <f t="shared" si="188"/>
        <v>-559.91666666667152</v>
      </c>
      <c r="AC152" s="40">
        <f t="shared" si="188"/>
        <v>-641.91666666667152</v>
      </c>
      <c r="AD152" s="40">
        <f t="shared" si="188"/>
        <v>320.33333333328483</v>
      </c>
      <c r="AE152" s="40">
        <f t="shared" si="188"/>
        <v>2661.0000000003347</v>
      </c>
      <c r="AF152" s="40">
        <f t="shared" si="188"/>
        <v>271.33333333324117</v>
      </c>
      <c r="AG152" s="40">
        <f t="shared" si="188"/>
        <v>35.333333333677729</v>
      </c>
      <c r="AH152" s="40">
        <f t="shared" si="188"/>
        <v>-306.58333333331393</v>
      </c>
      <c r="AI152" s="40">
        <f t="shared" si="188"/>
        <v>1555.7499999996508</v>
      </c>
      <c r="AJ152" s="40">
        <f t="shared" si="188"/>
        <v>1264.749999999709</v>
      </c>
      <c r="AK152" s="40">
        <f t="shared" si="188"/>
        <v>2391.5833333333576</v>
      </c>
      <c r="AL152" s="40">
        <f t="shared" si="188"/>
        <v>-180.49999999994179</v>
      </c>
      <c r="AM152" s="40">
        <f t="shared" si="188"/>
        <v>-351.66666666668607</v>
      </c>
      <c r="AN152" s="40">
        <f t="shared" si="188"/>
        <v>2077.3333333332412</v>
      </c>
      <c r="AO152" s="40">
        <f t="shared" si="188"/>
        <v>1421.083333333474</v>
      </c>
      <c r="AP152" s="40">
        <f t="shared" si="188"/>
        <v>174.16666666668607</v>
      </c>
      <c r="AQ152" s="40">
        <f t="shared" si="188"/>
        <v>779.75000000002183</v>
      </c>
      <c r="AR152" s="40">
        <f t="shared" si="188"/>
        <v>1493.1666666667297</v>
      </c>
      <c r="AS152" s="40">
        <f t="shared" si="188"/>
        <v>819.83333333327028</v>
      </c>
    </row>
    <row r="153" spans="1:45" x14ac:dyDescent="0.2">
      <c r="A153" s="5">
        <v>20</v>
      </c>
      <c r="B153" s="5" t="s">
        <v>191</v>
      </c>
      <c r="C153" s="5" t="s">
        <v>192</v>
      </c>
      <c r="D153" s="110" t="s">
        <v>171</v>
      </c>
      <c r="E153" s="110" t="s">
        <v>172</v>
      </c>
      <c r="F153" s="5">
        <f t="shared" ref="F153:AS153" si="189">F53-F102</f>
        <v>-2</v>
      </c>
      <c r="G153" s="40">
        <f t="shared" si="189"/>
        <v>7739.7499999989523</v>
      </c>
      <c r="H153" s="40">
        <f t="shared" si="189"/>
        <v>7934.083333333605</v>
      </c>
      <c r="I153" s="43">
        <f t="shared" si="189"/>
        <v>15673.833333329298</v>
      </c>
      <c r="J153" s="40">
        <f t="shared" si="189"/>
        <v>-380.58333333328483</v>
      </c>
      <c r="K153" s="40">
        <f t="shared" si="189"/>
        <v>-81.333333333292103</v>
      </c>
      <c r="L153" s="40">
        <f t="shared" si="189"/>
        <v>532.33333333327028</v>
      </c>
      <c r="M153" s="40">
        <f t="shared" si="189"/>
        <v>1250.1666666666715</v>
      </c>
      <c r="N153" s="40">
        <f t="shared" si="189"/>
        <v>371.08333333340852</v>
      </c>
      <c r="O153" s="40">
        <f t="shared" si="189"/>
        <v>300.99999999990541</v>
      </c>
      <c r="P153" s="40">
        <f t="shared" si="189"/>
        <v>405.66666666662786</v>
      </c>
      <c r="Q153" s="40">
        <f t="shared" si="189"/>
        <v>1422.9999999999709</v>
      </c>
      <c r="R153" s="40">
        <f t="shared" si="189"/>
        <v>884.91666666665697</v>
      </c>
      <c r="S153" s="40">
        <f t="shared" si="189"/>
        <v>855.58333333327028</v>
      </c>
      <c r="T153" s="40">
        <f t="shared" si="189"/>
        <v>-644.25000000004366</v>
      </c>
      <c r="U153" s="40">
        <f t="shared" si="189"/>
        <v>-559.91666666668607</v>
      </c>
      <c r="V153" s="40">
        <f t="shared" si="189"/>
        <v>1140.7499999999927</v>
      </c>
      <c r="W153" s="40">
        <f t="shared" si="189"/>
        <v>1181.8333333333285</v>
      </c>
      <c r="X153" s="40">
        <f t="shared" si="189"/>
        <v>-364.91666666671517</v>
      </c>
      <c r="Y153" s="40">
        <f t="shared" si="189"/>
        <v>-18.583333333357587</v>
      </c>
      <c r="Z153" s="40">
        <f t="shared" si="189"/>
        <v>1072.7500000000109</v>
      </c>
      <c r="AA153" s="40">
        <f t="shared" si="189"/>
        <v>370.24999999996726</v>
      </c>
      <c r="AB153" s="40">
        <f t="shared" si="189"/>
        <v>-415.83333333337941</v>
      </c>
      <c r="AC153" s="40">
        <f t="shared" si="189"/>
        <v>-2.3333333334085182</v>
      </c>
      <c r="AD153" s="40">
        <f t="shared" si="189"/>
        <v>348.16666666669335</v>
      </c>
      <c r="AE153" s="40">
        <f t="shared" si="189"/>
        <v>1400.166666666606</v>
      </c>
      <c r="AF153" s="40">
        <f t="shared" si="189"/>
        <v>357.58333333328483</v>
      </c>
      <c r="AG153" s="40">
        <f t="shared" si="189"/>
        <v>103.16666666664241</v>
      </c>
      <c r="AH153" s="40">
        <f t="shared" si="189"/>
        <v>165.83333333337214</v>
      </c>
      <c r="AI153" s="40">
        <f t="shared" si="189"/>
        <v>1209.7500000000291</v>
      </c>
      <c r="AJ153" s="40">
        <f t="shared" si="189"/>
        <v>938.25</v>
      </c>
      <c r="AK153" s="40">
        <f t="shared" si="189"/>
        <v>875.75000000005093</v>
      </c>
      <c r="AL153" s="40">
        <f t="shared" si="189"/>
        <v>-668.83333333330665</v>
      </c>
      <c r="AM153" s="40">
        <f t="shared" si="189"/>
        <v>-385</v>
      </c>
      <c r="AN153" s="40">
        <f t="shared" si="189"/>
        <v>1495.1666666666933</v>
      </c>
      <c r="AO153" s="40">
        <f t="shared" si="189"/>
        <v>761.58333333335759</v>
      </c>
      <c r="AP153" s="40">
        <f t="shared" si="189"/>
        <v>-263.25000000006548</v>
      </c>
      <c r="AQ153" s="40">
        <f t="shared" si="189"/>
        <v>218.66666666659876</v>
      </c>
      <c r="AR153" s="40">
        <f t="shared" si="189"/>
        <v>1238.4999999999673</v>
      </c>
      <c r="AS153" s="40">
        <f t="shared" si="189"/>
        <v>556.7499999999709</v>
      </c>
    </row>
    <row r="154" spans="1:45" x14ac:dyDescent="0.2">
      <c r="A154" s="5">
        <v>21</v>
      </c>
      <c r="B154" s="5" t="s">
        <v>191</v>
      </c>
      <c r="C154" s="5" t="s">
        <v>192</v>
      </c>
      <c r="D154" s="110" t="s">
        <v>193</v>
      </c>
      <c r="E154" s="110" t="s">
        <v>194</v>
      </c>
      <c r="F154" s="5">
        <f t="shared" ref="F154:AS154" si="190">F54-F103</f>
        <v>-1</v>
      </c>
      <c r="G154" s="40">
        <f t="shared" si="190"/>
        <v>4148.9999999990687</v>
      </c>
      <c r="H154" s="40">
        <f t="shared" si="190"/>
        <v>3921.333333333605</v>
      </c>
      <c r="I154" s="43">
        <f t="shared" si="190"/>
        <v>8070.3333333302289</v>
      </c>
      <c r="J154" s="40">
        <f t="shared" si="190"/>
        <v>-522.0833333332921</v>
      </c>
      <c r="K154" s="40">
        <f t="shared" si="190"/>
        <v>-493.91666666660603</v>
      </c>
      <c r="L154" s="40">
        <f t="shared" si="190"/>
        <v>202.58333333329938</v>
      </c>
      <c r="M154" s="40">
        <f t="shared" si="190"/>
        <v>695.99999999998545</v>
      </c>
      <c r="N154" s="40">
        <f t="shared" si="190"/>
        <v>242.5833333332921</v>
      </c>
      <c r="O154" s="40">
        <f t="shared" si="190"/>
        <v>-128.33333333337941</v>
      </c>
      <c r="P154" s="40">
        <f t="shared" si="190"/>
        <v>153.25000000001455</v>
      </c>
      <c r="Q154" s="40">
        <f t="shared" si="190"/>
        <v>1092.5833333332994</v>
      </c>
      <c r="R154" s="40">
        <f t="shared" si="190"/>
        <v>468.58333333327028</v>
      </c>
      <c r="S154" s="40">
        <f t="shared" si="190"/>
        <v>622.41666666659876</v>
      </c>
      <c r="T154" s="40">
        <f t="shared" si="190"/>
        <v>-1376.0833333334231</v>
      </c>
      <c r="U154" s="40">
        <f t="shared" si="190"/>
        <v>-396.58333333332848</v>
      </c>
      <c r="V154" s="40">
        <f t="shared" si="190"/>
        <v>1249.4166666666788</v>
      </c>
      <c r="W154" s="40">
        <f t="shared" si="190"/>
        <v>878.16666666662786</v>
      </c>
      <c r="X154" s="40">
        <f t="shared" si="190"/>
        <v>-509.74999999997817</v>
      </c>
      <c r="Y154" s="40">
        <f t="shared" si="190"/>
        <v>153.33333333327755</v>
      </c>
      <c r="Z154" s="40">
        <f t="shared" si="190"/>
        <v>1359.9166666666461</v>
      </c>
      <c r="AA154" s="40">
        <f t="shared" si="190"/>
        <v>456.91666666661695</v>
      </c>
      <c r="AB154" s="40">
        <f t="shared" si="190"/>
        <v>-428.66666666663514</v>
      </c>
      <c r="AC154" s="40">
        <f t="shared" si="190"/>
        <v>-596.83333333332848</v>
      </c>
      <c r="AD154" s="40">
        <f t="shared" si="190"/>
        <v>66.916666666620586</v>
      </c>
      <c r="AE154" s="40">
        <f t="shared" si="190"/>
        <v>875.58333333340124</v>
      </c>
      <c r="AF154" s="40">
        <f t="shared" si="190"/>
        <v>-78.249999999985448</v>
      </c>
      <c r="AG154" s="40">
        <f t="shared" si="190"/>
        <v>-308.66666666670062</v>
      </c>
      <c r="AH154" s="40">
        <f t="shared" si="190"/>
        <v>-0.58333333335031057</v>
      </c>
      <c r="AI154" s="40">
        <f t="shared" si="190"/>
        <v>1082.7499999999491</v>
      </c>
      <c r="AJ154" s="40">
        <f t="shared" si="190"/>
        <v>439.00000000002183</v>
      </c>
      <c r="AK154" s="40">
        <f t="shared" si="190"/>
        <v>361.58333333335759</v>
      </c>
      <c r="AL154" s="40">
        <f t="shared" si="190"/>
        <v>-1062.583333333394</v>
      </c>
      <c r="AM154" s="40">
        <f t="shared" si="190"/>
        <v>-574.25000000001455</v>
      </c>
      <c r="AN154" s="40">
        <f t="shared" si="190"/>
        <v>1554.0000000000291</v>
      </c>
      <c r="AO154" s="40">
        <f t="shared" si="190"/>
        <v>639.25000000001455</v>
      </c>
      <c r="AP154" s="40">
        <f t="shared" si="190"/>
        <v>-341.41666666671517</v>
      </c>
      <c r="AQ154" s="40">
        <f t="shared" si="190"/>
        <v>269.24999999997817</v>
      </c>
      <c r="AR154" s="40">
        <f t="shared" si="190"/>
        <v>1615.5833333332994</v>
      </c>
      <c r="AS154" s="40">
        <f t="shared" si="190"/>
        <v>408.66666666667879</v>
      </c>
    </row>
    <row r="155" spans="1:45" x14ac:dyDescent="0.2">
      <c r="A155" s="5">
        <v>22</v>
      </c>
      <c r="B155" s="5" t="s">
        <v>197</v>
      </c>
      <c r="C155" s="5" t="s">
        <v>198</v>
      </c>
      <c r="D155" s="110" t="s">
        <v>195</v>
      </c>
      <c r="E155" s="110" t="s">
        <v>196</v>
      </c>
      <c r="F155" s="5">
        <f t="shared" ref="F155:AS155" si="191">F55-F104</f>
        <v>-4</v>
      </c>
      <c r="G155" s="40">
        <f t="shared" si="191"/>
        <v>8689.4166666632518</v>
      </c>
      <c r="H155" s="40">
        <f t="shared" si="191"/>
        <v>7913.1666666697711</v>
      </c>
      <c r="I155" s="43">
        <f t="shared" si="191"/>
        <v>16602.583333331626</v>
      </c>
      <c r="J155" s="40">
        <f t="shared" si="191"/>
        <v>-533.33333333334303</v>
      </c>
      <c r="K155" s="40">
        <f t="shared" si="191"/>
        <v>-488.74999999992724</v>
      </c>
      <c r="L155" s="40">
        <f t="shared" si="191"/>
        <v>-147.33333333325572</v>
      </c>
      <c r="M155" s="40">
        <f t="shared" si="191"/>
        <v>1406.166666666657</v>
      </c>
      <c r="N155" s="40">
        <f t="shared" si="191"/>
        <v>1235.0833333333721</v>
      </c>
      <c r="O155" s="40">
        <f t="shared" si="191"/>
        <v>790.74999999970896</v>
      </c>
      <c r="P155" s="40">
        <f t="shared" si="191"/>
        <v>-1069.2500000000291</v>
      </c>
      <c r="Q155" s="40">
        <f t="shared" si="191"/>
        <v>528.41666666636593</v>
      </c>
      <c r="R155" s="40">
        <f t="shared" si="191"/>
        <v>1081.833333332921</v>
      </c>
      <c r="S155" s="40">
        <f t="shared" si="191"/>
        <v>1943.5000000000291</v>
      </c>
      <c r="T155" s="40">
        <f t="shared" si="191"/>
        <v>340.24999999989814</v>
      </c>
      <c r="U155" s="40">
        <f t="shared" si="191"/>
        <v>251.83333333335759</v>
      </c>
      <c r="V155" s="40">
        <f t="shared" si="191"/>
        <v>725.50000000000728</v>
      </c>
      <c r="W155" s="40">
        <f t="shared" si="191"/>
        <v>1256.8333333333794</v>
      </c>
      <c r="X155" s="40">
        <f t="shared" si="191"/>
        <v>717.08333333337578</v>
      </c>
      <c r="Y155" s="40">
        <f t="shared" si="191"/>
        <v>378.33333333331393</v>
      </c>
      <c r="Z155" s="40">
        <f t="shared" si="191"/>
        <v>54.916666666669698</v>
      </c>
      <c r="AA155" s="40">
        <f t="shared" si="191"/>
        <v>217.58333333333394</v>
      </c>
      <c r="AB155" s="40">
        <f t="shared" si="191"/>
        <v>-791.83333333321207</v>
      </c>
      <c r="AC155" s="40">
        <f t="shared" si="191"/>
        <v>-547.3333333334449</v>
      </c>
      <c r="AD155" s="40">
        <f t="shared" si="191"/>
        <v>-178.16666666670062</v>
      </c>
      <c r="AE155" s="40">
        <f t="shared" si="191"/>
        <v>1383.666666666657</v>
      </c>
      <c r="AF155" s="40">
        <f t="shared" si="191"/>
        <v>15.583333333328483</v>
      </c>
      <c r="AG155" s="40">
        <f t="shared" si="191"/>
        <v>1361.4166666670353</v>
      </c>
      <c r="AH155" s="40">
        <f t="shared" si="191"/>
        <v>-628.66666666635138</v>
      </c>
      <c r="AI155" s="40">
        <f t="shared" si="191"/>
        <v>536.08333333335759</v>
      </c>
      <c r="AJ155" s="40">
        <f t="shared" si="191"/>
        <v>1352.833333333343</v>
      </c>
      <c r="AK155" s="40">
        <f t="shared" si="191"/>
        <v>1909.75</v>
      </c>
      <c r="AL155" s="40">
        <f t="shared" si="191"/>
        <v>247.8333333334449</v>
      </c>
      <c r="AM155" s="40">
        <f t="shared" si="191"/>
        <v>-50.166666666656965</v>
      </c>
      <c r="AN155" s="40">
        <f t="shared" si="191"/>
        <v>1030.9166666667879</v>
      </c>
      <c r="AO155" s="40">
        <f t="shared" si="191"/>
        <v>878.91666666662786</v>
      </c>
      <c r="AP155" s="40">
        <f t="shared" si="191"/>
        <v>438.49999999998909</v>
      </c>
      <c r="AQ155" s="40">
        <f t="shared" si="191"/>
        <v>621.16666666663878</v>
      </c>
      <c r="AR155" s="40">
        <f t="shared" si="191"/>
        <v>126.6666666666988</v>
      </c>
      <c r="AS155" s="40">
        <f t="shared" si="191"/>
        <v>206.00000000001091</v>
      </c>
    </row>
    <row r="156" spans="1:45" x14ac:dyDescent="0.2">
      <c r="A156" s="5">
        <v>23</v>
      </c>
      <c r="B156" s="5" t="s">
        <v>197</v>
      </c>
      <c r="C156" s="5" t="s">
        <v>198</v>
      </c>
      <c r="D156" s="110" t="s">
        <v>199</v>
      </c>
      <c r="E156" s="110" t="s">
        <v>200</v>
      </c>
      <c r="F156" s="5">
        <f t="shared" ref="F156:AS156" si="192">F56-F105</f>
        <v>0</v>
      </c>
      <c r="G156" s="40">
        <f t="shared" si="192"/>
        <v>8294.5833333302289</v>
      </c>
      <c r="H156" s="40">
        <f t="shared" si="192"/>
        <v>5302.2499999969732</v>
      </c>
      <c r="I156" s="43">
        <f t="shared" si="192"/>
        <v>13596.833333336748</v>
      </c>
      <c r="J156" s="40">
        <f t="shared" si="192"/>
        <v>-949.33333333332121</v>
      </c>
      <c r="K156" s="40">
        <f t="shared" si="192"/>
        <v>-855.0000000000291</v>
      </c>
      <c r="L156" s="40">
        <f t="shared" si="192"/>
        <v>-237.41666666663514</v>
      </c>
      <c r="M156" s="40">
        <f t="shared" si="192"/>
        <v>1312.9999999999709</v>
      </c>
      <c r="N156" s="40">
        <f t="shared" si="192"/>
        <v>798.41666666669335</v>
      </c>
      <c r="O156" s="40">
        <f t="shared" si="192"/>
        <v>725.91666666664241</v>
      </c>
      <c r="P156" s="40">
        <f t="shared" si="192"/>
        <v>-400.41666666633682</v>
      </c>
      <c r="Q156" s="40">
        <f t="shared" si="192"/>
        <v>1673.6666666667006</v>
      </c>
      <c r="R156" s="40">
        <f t="shared" si="192"/>
        <v>1376.0833333332266</v>
      </c>
      <c r="S156" s="40">
        <f t="shared" si="192"/>
        <v>1540.0000000000437</v>
      </c>
      <c r="T156" s="40">
        <f t="shared" si="192"/>
        <v>-101.91666666659876</v>
      </c>
      <c r="U156" s="40">
        <f t="shared" si="192"/>
        <v>-500.08333333334303</v>
      </c>
      <c r="V156" s="40">
        <f t="shared" si="192"/>
        <v>1436.3333333334158</v>
      </c>
      <c r="W156" s="40">
        <f t="shared" si="192"/>
        <v>1361.8333333334012</v>
      </c>
      <c r="X156" s="40">
        <f t="shared" si="192"/>
        <v>386.00000000003638</v>
      </c>
      <c r="Y156" s="40">
        <f t="shared" si="192"/>
        <v>328.58333333332848</v>
      </c>
      <c r="Z156" s="40">
        <f t="shared" si="192"/>
        <v>230.83333333330302</v>
      </c>
      <c r="AA156" s="40">
        <f t="shared" si="192"/>
        <v>168.08333333329756</v>
      </c>
      <c r="AB156" s="40">
        <f t="shared" si="192"/>
        <v>-1038.9166666666133</v>
      </c>
      <c r="AC156" s="40">
        <f t="shared" si="192"/>
        <v>-896.49999999998545</v>
      </c>
      <c r="AD156" s="40">
        <f t="shared" si="192"/>
        <v>-50.000000000029104</v>
      </c>
      <c r="AE156" s="40">
        <f t="shared" si="192"/>
        <v>999.66666666667152</v>
      </c>
      <c r="AF156" s="40">
        <f t="shared" si="192"/>
        <v>-69.333333333328483</v>
      </c>
      <c r="AG156" s="40">
        <f t="shared" si="192"/>
        <v>115.91666666668607</v>
      </c>
      <c r="AH156" s="40">
        <f t="shared" si="192"/>
        <v>-731.99999999959255</v>
      </c>
      <c r="AI156" s="40">
        <f t="shared" si="192"/>
        <v>1458.2499999999854</v>
      </c>
      <c r="AJ156" s="40">
        <f t="shared" si="192"/>
        <v>510.91666666672972</v>
      </c>
      <c r="AK156" s="40">
        <f t="shared" si="192"/>
        <v>1296.4166666666279</v>
      </c>
      <c r="AL156" s="40">
        <f t="shared" si="192"/>
        <v>-156.83333333332848</v>
      </c>
      <c r="AM156" s="40">
        <f t="shared" si="192"/>
        <v>-253.58333333331393</v>
      </c>
      <c r="AN156" s="40">
        <f t="shared" si="192"/>
        <v>1509.0000000000291</v>
      </c>
      <c r="AO156" s="40">
        <f t="shared" si="192"/>
        <v>1317.9999999999563</v>
      </c>
      <c r="AP156" s="40">
        <f t="shared" si="192"/>
        <v>430.74999999995271</v>
      </c>
      <c r="AQ156" s="40">
        <f t="shared" si="192"/>
        <v>320.9166666666315</v>
      </c>
      <c r="AR156" s="40">
        <f t="shared" si="192"/>
        <v>170.41666666669698</v>
      </c>
      <c r="AS156" s="40">
        <f t="shared" si="192"/>
        <v>369.16666666670062</v>
      </c>
    </row>
    <row r="157" spans="1:45" x14ac:dyDescent="0.2">
      <c r="A157" s="5">
        <v>24</v>
      </c>
      <c r="B157" s="5" t="s">
        <v>197</v>
      </c>
      <c r="C157" s="5" t="s">
        <v>198</v>
      </c>
      <c r="D157" s="110" t="s">
        <v>201</v>
      </c>
      <c r="E157" s="110" t="s">
        <v>202</v>
      </c>
      <c r="F157" s="5">
        <f t="shared" ref="F157:AS157" si="193">F57-F106</f>
        <v>-1</v>
      </c>
      <c r="G157" s="40">
        <f t="shared" si="193"/>
        <v>3660.083333333605</v>
      </c>
      <c r="H157" s="40">
        <f t="shared" si="193"/>
        <v>4370.5833333334886</v>
      </c>
      <c r="I157" s="43">
        <f t="shared" si="193"/>
        <v>8030.6666666674428</v>
      </c>
      <c r="J157" s="40">
        <f t="shared" si="193"/>
        <v>-773.25000000005821</v>
      </c>
      <c r="K157" s="40">
        <f t="shared" si="193"/>
        <v>-874.08333333331393</v>
      </c>
      <c r="L157" s="40">
        <f t="shared" si="193"/>
        <v>-91.666666666678793</v>
      </c>
      <c r="M157" s="40">
        <f t="shared" si="193"/>
        <v>1199.7499999999709</v>
      </c>
      <c r="N157" s="40">
        <f t="shared" si="193"/>
        <v>420.99999999999272</v>
      </c>
      <c r="O157" s="40">
        <f t="shared" si="193"/>
        <v>561.58333333331393</v>
      </c>
      <c r="P157" s="40">
        <f t="shared" si="193"/>
        <v>-23.166666666686069</v>
      </c>
      <c r="Q157" s="40">
        <f t="shared" si="193"/>
        <v>9.9166666667442769</v>
      </c>
      <c r="R157" s="40">
        <f t="shared" si="193"/>
        <v>-409.66666666664241</v>
      </c>
      <c r="S157" s="40">
        <f t="shared" si="193"/>
        <v>864.00000000004366</v>
      </c>
      <c r="T157" s="40">
        <f t="shared" si="193"/>
        <v>511.08333333329938</v>
      </c>
      <c r="U157" s="40">
        <f t="shared" si="193"/>
        <v>-646.83333333332848</v>
      </c>
      <c r="V157" s="40">
        <f t="shared" si="193"/>
        <v>1019.6666666666933</v>
      </c>
      <c r="W157" s="40">
        <f t="shared" si="193"/>
        <v>903.08333333334303</v>
      </c>
      <c r="X157" s="40">
        <f t="shared" si="193"/>
        <v>41.25000000003638</v>
      </c>
      <c r="Y157" s="40">
        <f t="shared" si="193"/>
        <v>300.83333333336122</v>
      </c>
      <c r="Z157" s="40">
        <f t="shared" si="193"/>
        <v>330.24999999999272</v>
      </c>
      <c r="AA157" s="40">
        <f t="shared" si="193"/>
        <v>316.33333333329392</v>
      </c>
      <c r="AB157" s="40">
        <f t="shared" si="193"/>
        <v>-733.25000000002183</v>
      </c>
      <c r="AC157" s="40">
        <f t="shared" si="193"/>
        <v>-794.83333333330665</v>
      </c>
      <c r="AD157" s="40">
        <f t="shared" si="193"/>
        <v>-256.4166666667079</v>
      </c>
      <c r="AE157" s="40">
        <f t="shared" si="193"/>
        <v>979.2499999999709</v>
      </c>
      <c r="AF157" s="40">
        <f t="shared" si="193"/>
        <v>-303.50000000001455</v>
      </c>
      <c r="AG157" s="40">
        <f t="shared" si="193"/>
        <v>870.0000000000291</v>
      </c>
      <c r="AH157" s="40">
        <f t="shared" si="193"/>
        <v>-200.33333333335759</v>
      </c>
      <c r="AI157" s="40">
        <f t="shared" si="193"/>
        <v>395.58333333334303</v>
      </c>
      <c r="AJ157" s="40">
        <f t="shared" si="193"/>
        <v>-62.916666666715173</v>
      </c>
      <c r="AK157" s="40">
        <f t="shared" si="193"/>
        <v>1247.2499999999709</v>
      </c>
      <c r="AL157" s="40">
        <f t="shared" si="193"/>
        <v>301.16666666670062</v>
      </c>
      <c r="AM157" s="40">
        <f t="shared" si="193"/>
        <v>-119.66666666662786</v>
      </c>
      <c r="AN157" s="40">
        <f t="shared" si="193"/>
        <v>935.83333333327755</v>
      </c>
      <c r="AO157" s="40">
        <f t="shared" si="193"/>
        <v>836.58333333337214</v>
      </c>
      <c r="AP157" s="40">
        <f t="shared" si="193"/>
        <v>171.08333333329574</v>
      </c>
      <c r="AQ157" s="40">
        <f t="shared" si="193"/>
        <v>353.25000000001455</v>
      </c>
      <c r="AR157" s="40">
        <f t="shared" si="193"/>
        <v>388.83333333332848</v>
      </c>
      <c r="AS157" s="40">
        <f t="shared" si="193"/>
        <v>362.66666666666424</v>
      </c>
    </row>
    <row r="158" spans="1:45" x14ac:dyDescent="0.2">
      <c r="A158" s="5">
        <v>25</v>
      </c>
      <c r="B158" s="5" t="s">
        <v>197</v>
      </c>
      <c r="C158" s="5" t="s">
        <v>198</v>
      </c>
      <c r="D158" s="110" t="s">
        <v>203</v>
      </c>
      <c r="E158" s="110" t="s">
        <v>204</v>
      </c>
      <c r="F158" s="5">
        <f t="shared" ref="F158:AS158" si="194">F58-F107</f>
        <v>-4</v>
      </c>
      <c r="G158" s="40">
        <f t="shared" si="194"/>
        <v>24931.416666663252</v>
      </c>
      <c r="H158" s="40">
        <f t="shared" si="194"/>
        <v>16582.416666670702</v>
      </c>
      <c r="I158" s="43">
        <f t="shared" si="194"/>
        <v>41513.833333335817</v>
      </c>
      <c r="J158" s="40">
        <f t="shared" si="194"/>
        <v>-1521.7500000000582</v>
      </c>
      <c r="K158" s="40">
        <f t="shared" si="194"/>
        <v>-1065.6666666670353</v>
      </c>
      <c r="L158" s="40">
        <f t="shared" si="194"/>
        <v>-503.41666666707897</v>
      </c>
      <c r="M158" s="40">
        <f t="shared" si="194"/>
        <v>2944.4166666668752</v>
      </c>
      <c r="N158" s="40">
        <f t="shared" si="194"/>
        <v>2604.3333333336923</v>
      </c>
      <c r="O158" s="40">
        <f t="shared" si="194"/>
        <v>4258.75</v>
      </c>
      <c r="P158" s="40">
        <f t="shared" si="194"/>
        <v>512.99999999967986</v>
      </c>
      <c r="Q158" s="40">
        <f t="shared" si="194"/>
        <v>2413.4999999998836</v>
      </c>
      <c r="R158" s="40">
        <f t="shared" si="194"/>
        <v>2556.7499999999127</v>
      </c>
      <c r="S158" s="40">
        <f t="shared" si="194"/>
        <v>4039.4999999995634</v>
      </c>
      <c r="T158" s="40">
        <f t="shared" si="194"/>
        <v>774.16666666700621</v>
      </c>
      <c r="U158" s="40">
        <f t="shared" si="194"/>
        <v>-62.000000000407454</v>
      </c>
      <c r="V158" s="40">
        <f t="shared" si="194"/>
        <v>2527.5000000000437</v>
      </c>
      <c r="W158" s="40">
        <f t="shared" si="194"/>
        <v>2345.5833333332994</v>
      </c>
      <c r="X158" s="40">
        <f t="shared" si="194"/>
        <v>865.0000000000291</v>
      </c>
      <c r="Y158" s="40">
        <f t="shared" si="194"/>
        <v>937.9166666667079</v>
      </c>
      <c r="Z158" s="40">
        <f t="shared" si="194"/>
        <v>686.99999999995271</v>
      </c>
      <c r="AA158" s="40">
        <f t="shared" si="194"/>
        <v>616.83333333327391</v>
      </c>
      <c r="AB158" s="40">
        <f t="shared" si="194"/>
        <v>-1608.2500000000437</v>
      </c>
      <c r="AC158" s="40">
        <f t="shared" si="194"/>
        <v>-1043.0833333332703</v>
      </c>
      <c r="AD158" s="40">
        <f t="shared" si="194"/>
        <v>-776.33333333367773</v>
      </c>
      <c r="AE158" s="40">
        <f t="shared" si="194"/>
        <v>2489.0833333337214</v>
      </c>
      <c r="AF158" s="40">
        <f t="shared" si="194"/>
        <v>-912.75</v>
      </c>
      <c r="AG158" s="40">
        <f t="shared" si="194"/>
        <v>3186.583333333605</v>
      </c>
      <c r="AH158" s="40">
        <f t="shared" si="194"/>
        <v>119.58333333357587</v>
      </c>
      <c r="AI158" s="40">
        <f t="shared" si="194"/>
        <v>1458.1666666670644</v>
      </c>
      <c r="AJ158" s="40">
        <f t="shared" si="194"/>
        <v>1811.6666666671226</v>
      </c>
      <c r="AK158" s="40">
        <f t="shared" si="194"/>
        <v>2796.5833333333721</v>
      </c>
      <c r="AL158" s="40">
        <f t="shared" si="194"/>
        <v>555.50000000034925</v>
      </c>
      <c r="AM158" s="40">
        <f t="shared" si="194"/>
        <v>430.08333333327028</v>
      </c>
      <c r="AN158" s="40">
        <f t="shared" si="194"/>
        <v>2371.9999999999563</v>
      </c>
      <c r="AO158" s="40">
        <f t="shared" si="194"/>
        <v>1994.9166666667734</v>
      </c>
      <c r="AP158" s="40">
        <f t="shared" si="194"/>
        <v>857.16666666658421</v>
      </c>
      <c r="AQ158" s="40">
        <f t="shared" si="194"/>
        <v>1256.9999999999563</v>
      </c>
      <c r="AR158" s="40">
        <f t="shared" si="194"/>
        <v>778.66666666667152</v>
      </c>
      <c r="AS158" s="40">
        <f t="shared" si="194"/>
        <v>815.83333333340124</v>
      </c>
    </row>
    <row r="159" spans="1:45" x14ac:dyDescent="0.2">
      <c r="A159" s="5">
        <v>26</v>
      </c>
      <c r="B159" s="5" t="s">
        <v>205</v>
      </c>
      <c r="C159" s="5" t="s">
        <v>453</v>
      </c>
      <c r="D159" s="110" t="s">
        <v>181</v>
      </c>
      <c r="E159" s="110" t="s">
        <v>182</v>
      </c>
      <c r="F159" s="5">
        <f t="shared" ref="F159:AS159" si="195">F59-F108</f>
        <v>-4</v>
      </c>
      <c r="G159" s="40">
        <f t="shared" si="195"/>
        <v>4720.6666666700039</v>
      </c>
      <c r="H159" s="40">
        <f t="shared" si="195"/>
        <v>4481.1666666665114</v>
      </c>
      <c r="I159" s="43">
        <f t="shared" si="195"/>
        <v>9201.8333333358169</v>
      </c>
      <c r="J159" s="40">
        <f t="shared" si="195"/>
        <v>-879.16666666671517</v>
      </c>
      <c r="K159" s="40">
        <f t="shared" si="195"/>
        <v>-824.75000000003638</v>
      </c>
      <c r="L159" s="40">
        <f t="shared" si="195"/>
        <v>345.99999999994179</v>
      </c>
      <c r="M159" s="40">
        <f t="shared" si="195"/>
        <v>1045.3333333333867</v>
      </c>
      <c r="N159" s="40">
        <f t="shared" si="195"/>
        <v>-312.50000000006548</v>
      </c>
      <c r="O159" s="40">
        <f t="shared" si="195"/>
        <v>323.41666666656965</v>
      </c>
      <c r="P159" s="40">
        <f t="shared" si="195"/>
        <v>88.750000000029104</v>
      </c>
      <c r="Q159" s="40">
        <f t="shared" si="195"/>
        <v>1164.6666666665697</v>
      </c>
      <c r="R159" s="40">
        <f t="shared" si="195"/>
        <v>732.08333333340124</v>
      </c>
      <c r="S159" s="40">
        <f t="shared" si="195"/>
        <v>818.75000000000728</v>
      </c>
      <c r="T159" s="40">
        <f t="shared" si="195"/>
        <v>-875.75000000001455</v>
      </c>
      <c r="U159" s="40">
        <f t="shared" si="195"/>
        <v>-933.41666666664241</v>
      </c>
      <c r="V159" s="40">
        <f t="shared" si="195"/>
        <v>1122.9999999999272</v>
      </c>
      <c r="W159" s="40">
        <f t="shared" si="195"/>
        <v>1067.75</v>
      </c>
      <c r="X159" s="40">
        <f t="shared" si="195"/>
        <v>-158.66666666665697</v>
      </c>
      <c r="Y159" s="40">
        <f t="shared" si="195"/>
        <v>36.833333333321207</v>
      </c>
      <c r="Z159" s="40">
        <f t="shared" si="195"/>
        <v>1264.416666666697</v>
      </c>
      <c r="AA159" s="40">
        <f t="shared" si="195"/>
        <v>693.91666666662786</v>
      </c>
      <c r="AB159" s="40">
        <f t="shared" si="195"/>
        <v>-682.41666666671517</v>
      </c>
      <c r="AC159" s="40">
        <f t="shared" si="195"/>
        <v>-730.33333333333576</v>
      </c>
      <c r="AD159" s="40">
        <f t="shared" si="195"/>
        <v>84.499999999949068</v>
      </c>
      <c r="AE159" s="40">
        <f t="shared" si="195"/>
        <v>1162.8333333333503</v>
      </c>
      <c r="AF159" s="40">
        <f t="shared" si="195"/>
        <v>-646</v>
      </c>
      <c r="AG159" s="40">
        <f t="shared" si="195"/>
        <v>225.41666666668607</v>
      </c>
      <c r="AH159" s="40">
        <f t="shared" si="195"/>
        <v>-364.91666666671517</v>
      </c>
      <c r="AI159" s="40">
        <f t="shared" si="195"/>
        <v>1193.5000000000437</v>
      </c>
      <c r="AJ159" s="40">
        <f t="shared" si="195"/>
        <v>499.83333333331393</v>
      </c>
      <c r="AK159" s="40">
        <f t="shared" si="195"/>
        <v>791.91666666665697</v>
      </c>
      <c r="AL159" s="40">
        <f t="shared" si="195"/>
        <v>-827.41666666665697</v>
      </c>
      <c r="AM159" s="40">
        <f t="shared" si="195"/>
        <v>-898.49999999998545</v>
      </c>
      <c r="AN159" s="40">
        <f t="shared" si="195"/>
        <v>1470.1666666666424</v>
      </c>
      <c r="AO159" s="40">
        <f t="shared" si="195"/>
        <v>1114.8333333333067</v>
      </c>
      <c r="AP159" s="40">
        <f t="shared" si="195"/>
        <v>-351.7499999999709</v>
      </c>
      <c r="AQ159" s="40">
        <f t="shared" si="195"/>
        <v>329.91666666669335</v>
      </c>
      <c r="AR159" s="40">
        <f t="shared" si="195"/>
        <v>1447.1666666666279</v>
      </c>
      <c r="AS159" s="40">
        <f t="shared" si="195"/>
        <v>662.41666666662786</v>
      </c>
    </row>
    <row r="160" spans="1:45" x14ac:dyDescent="0.2">
      <c r="A160" s="5">
        <v>27</v>
      </c>
      <c r="B160" s="5" t="s">
        <v>205</v>
      </c>
      <c r="C160" s="5" t="s">
        <v>453</v>
      </c>
      <c r="D160" s="110" t="s">
        <v>189</v>
      </c>
      <c r="E160" s="110" t="s">
        <v>190</v>
      </c>
      <c r="F160" s="5">
        <f t="shared" ref="F160:AS160" si="196">F60-F109</f>
        <v>-2</v>
      </c>
      <c r="G160" s="40">
        <f t="shared" si="196"/>
        <v>8097.9999999998836</v>
      </c>
      <c r="H160" s="40">
        <f t="shared" si="196"/>
        <v>8141.4166666672099</v>
      </c>
      <c r="I160" s="43">
        <f t="shared" si="196"/>
        <v>16239.41666666558</v>
      </c>
      <c r="J160" s="40">
        <f t="shared" si="196"/>
        <v>-480.33333333338669</v>
      </c>
      <c r="K160" s="40">
        <f t="shared" si="196"/>
        <v>-32.499999999956344</v>
      </c>
      <c r="L160" s="40">
        <f t="shared" si="196"/>
        <v>324.24999999992724</v>
      </c>
      <c r="M160" s="40">
        <f t="shared" si="196"/>
        <v>1597.4166666667006</v>
      </c>
      <c r="N160" s="40">
        <f t="shared" si="196"/>
        <v>106.41666666670062</v>
      </c>
      <c r="O160" s="40">
        <f t="shared" si="196"/>
        <v>201.91666666675883</v>
      </c>
      <c r="P160" s="40">
        <f t="shared" si="196"/>
        <v>191.83333333335759</v>
      </c>
      <c r="Q160" s="40">
        <f t="shared" si="196"/>
        <v>1164.416666666657</v>
      </c>
      <c r="R160" s="40">
        <f t="shared" si="196"/>
        <v>969.41666666670062</v>
      </c>
      <c r="S160" s="40">
        <f t="shared" si="196"/>
        <v>1294.1666666666642</v>
      </c>
      <c r="T160" s="40">
        <f t="shared" si="196"/>
        <v>-647.7500000000291</v>
      </c>
      <c r="U160" s="40">
        <f t="shared" si="196"/>
        <v>-477.41666666671517</v>
      </c>
      <c r="V160" s="40">
        <f t="shared" si="196"/>
        <v>1442.3333333333358</v>
      </c>
      <c r="W160" s="40">
        <f t="shared" si="196"/>
        <v>894.49999999995634</v>
      </c>
      <c r="X160" s="40">
        <f t="shared" si="196"/>
        <v>-225.08333333328483</v>
      </c>
      <c r="Y160" s="40">
        <f t="shared" si="196"/>
        <v>93.833333333343035</v>
      </c>
      <c r="Z160" s="40">
        <f t="shared" si="196"/>
        <v>1126.7500000000364</v>
      </c>
      <c r="AA160" s="40">
        <f t="shared" si="196"/>
        <v>553.83333333335395</v>
      </c>
      <c r="AB160" s="40">
        <f t="shared" si="196"/>
        <v>-277.58333333335031</v>
      </c>
      <c r="AC160" s="40">
        <f t="shared" si="196"/>
        <v>-234.33333333334303</v>
      </c>
      <c r="AD160" s="40">
        <f t="shared" si="196"/>
        <v>424.99999999991269</v>
      </c>
      <c r="AE160" s="40">
        <f t="shared" si="196"/>
        <v>1439.5833333332994</v>
      </c>
      <c r="AF160" s="40">
        <f t="shared" si="196"/>
        <v>77.833333333350311</v>
      </c>
      <c r="AG160" s="40">
        <f t="shared" si="196"/>
        <v>-179.74999999993452</v>
      </c>
      <c r="AH160" s="40">
        <f t="shared" si="196"/>
        <v>-61.83333333338669</v>
      </c>
      <c r="AI160" s="40">
        <f t="shared" si="196"/>
        <v>1463.25</v>
      </c>
      <c r="AJ160" s="40">
        <f t="shared" si="196"/>
        <v>1078.0000000000146</v>
      </c>
      <c r="AK160" s="40">
        <f t="shared" si="196"/>
        <v>1110.9999999999709</v>
      </c>
      <c r="AL160" s="40">
        <f t="shared" si="196"/>
        <v>-707.91666666671517</v>
      </c>
      <c r="AM160" s="40">
        <f t="shared" si="196"/>
        <v>-282.16666666661331</v>
      </c>
      <c r="AN160" s="40">
        <f t="shared" si="196"/>
        <v>1464.7500000000073</v>
      </c>
      <c r="AO160" s="40">
        <f t="shared" si="196"/>
        <v>860.08333333337214</v>
      </c>
      <c r="AP160" s="40">
        <f t="shared" si="196"/>
        <v>-216.08333333336486</v>
      </c>
      <c r="AQ160" s="40">
        <f t="shared" si="196"/>
        <v>334.58333333331393</v>
      </c>
      <c r="AR160" s="40">
        <f t="shared" si="196"/>
        <v>1183.6666666667043</v>
      </c>
      <c r="AS160" s="40">
        <f t="shared" si="196"/>
        <v>663.33333333333576</v>
      </c>
    </row>
    <row r="161" spans="1:45" x14ac:dyDescent="0.2">
      <c r="A161" s="5">
        <v>28</v>
      </c>
      <c r="B161" s="5" t="s">
        <v>205</v>
      </c>
      <c r="C161" s="5" t="s">
        <v>453</v>
      </c>
      <c r="D161" s="110" t="s">
        <v>207</v>
      </c>
      <c r="E161" s="110" t="s">
        <v>208</v>
      </c>
      <c r="F161" s="5">
        <f t="shared" ref="F161:AS161" si="197">F61-F110</f>
        <v>-2</v>
      </c>
      <c r="G161" s="40">
        <f t="shared" si="197"/>
        <v>6937.8333333313931</v>
      </c>
      <c r="H161" s="40">
        <f t="shared" si="197"/>
        <v>7232.8333333332557</v>
      </c>
      <c r="I161" s="43">
        <f t="shared" si="197"/>
        <v>14170.666666662786</v>
      </c>
      <c r="J161" s="40">
        <f t="shared" si="197"/>
        <v>-946.16666666661331</v>
      </c>
      <c r="K161" s="40">
        <f t="shared" si="197"/>
        <v>-962.0000000000291</v>
      </c>
      <c r="L161" s="40">
        <f t="shared" si="197"/>
        <v>-18.666666666569654</v>
      </c>
      <c r="M161" s="40">
        <f t="shared" si="197"/>
        <v>1794.833333333343</v>
      </c>
      <c r="N161" s="40">
        <f t="shared" si="197"/>
        <v>976.4999999999709</v>
      </c>
      <c r="O161" s="40">
        <f t="shared" si="197"/>
        <v>494</v>
      </c>
      <c r="P161" s="40">
        <f t="shared" si="197"/>
        <v>-421.41666666704987</v>
      </c>
      <c r="Q161" s="40">
        <f t="shared" si="197"/>
        <v>1622.7499999997235</v>
      </c>
      <c r="R161" s="40">
        <f t="shared" si="197"/>
        <v>171.41666666664241</v>
      </c>
      <c r="S161" s="40">
        <f t="shared" si="197"/>
        <v>837.16666666668607</v>
      </c>
      <c r="T161" s="40">
        <f t="shared" si="197"/>
        <v>-1143.166666666235</v>
      </c>
      <c r="U161" s="40">
        <f t="shared" si="197"/>
        <v>-1670.1666666670208</v>
      </c>
      <c r="V161" s="40">
        <f t="shared" si="197"/>
        <v>2356.2499999999854</v>
      </c>
      <c r="W161" s="40">
        <f t="shared" si="197"/>
        <v>1550.1666666667006</v>
      </c>
      <c r="X161" s="40">
        <f t="shared" si="197"/>
        <v>-183.41666666668607</v>
      </c>
      <c r="Y161" s="40">
        <f t="shared" si="197"/>
        <v>141.58333333345945</v>
      </c>
      <c r="Z161" s="40">
        <f t="shared" si="197"/>
        <v>1767.0833333333285</v>
      </c>
      <c r="AA161" s="40">
        <f t="shared" si="197"/>
        <v>571.08333333337214</v>
      </c>
      <c r="AB161" s="40">
        <f t="shared" si="197"/>
        <v>-950.33333333335759</v>
      </c>
      <c r="AC161" s="40">
        <f t="shared" si="197"/>
        <v>-789.08333333328483</v>
      </c>
      <c r="AD161" s="40">
        <f t="shared" si="197"/>
        <v>-191.41666666659876</v>
      </c>
      <c r="AE161" s="40">
        <f t="shared" si="197"/>
        <v>1874.6666666666279</v>
      </c>
      <c r="AF161" s="40">
        <f t="shared" si="197"/>
        <v>503.83333333337214</v>
      </c>
      <c r="AG161" s="40">
        <f t="shared" si="197"/>
        <v>287.75000000005821</v>
      </c>
      <c r="AH161" s="40">
        <f t="shared" si="197"/>
        <v>-792.83333333332848</v>
      </c>
      <c r="AI161" s="40">
        <f t="shared" si="197"/>
        <v>1398.2500000003638</v>
      </c>
      <c r="AJ161" s="40">
        <f t="shared" si="197"/>
        <v>119.00000000004366</v>
      </c>
      <c r="AK161" s="40">
        <f t="shared" si="197"/>
        <v>1141.6666666666424</v>
      </c>
      <c r="AL161" s="40">
        <f t="shared" si="197"/>
        <v>-656.83333333335759</v>
      </c>
      <c r="AM161" s="40">
        <f t="shared" si="197"/>
        <v>-938.75000000001455</v>
      </c>
      <c r="AN161" s="40">
        <f t="shared" si="197"/>
        <v>2450.0000000004511</v>
      </c>
      <c r="AO161" s="40">
        <f t="shared" si="197"/>
        <v>1225.4166666666133</v>
      </c>
      <c r="AP161" s="40">
        <f t="shared" si="197"/>
        <v>-518.58333333338669</v>
      </c>
      <c r="AQ161" s="40">
        <f t="shared" si="197"/>
        <v>573.33333333331393</v>
      </c>
      <c r="AR161" s="40">
        <f t="shared" si="197"/>
        <v>1792.333333333343</v>
      </c>
      <c r="AS161" s="40">
        <f t="shared" si="197"/>
        <v>704.41666666669335</v>
      </c>
    </row>
    <row r="162" spans="1:45" x14ac:dyDescent="0.2">
      <c r="A162" s="5">
        <v>29</v>
      </c>
      <c r="B162" s="5" t="s">
        <v>205</v>
      </c>
      <c r="C162" s="5" t="s">
        <v>453</v>
      </c>
      <c r="D162" s="110" t="s">
        <v>211</v>
      </c>
      <c r="E162" s="110" t="s">
        <v>212</v>
      </c>
      <c r="F162" s="5">
        <f t="shared" ref="F162:AS162" si="198">F62-F111</f>
        <v>-3</v>
      </c>
      <c r="G162" s="40">
        <f t="shared" si="198"/>
        <v>10746.833333330462</v>
      </c>
      <c r="H162" s="40">
        <f t="shared" si="198"/>
        <v>10239.166666669771</v>
      </c>
      <c r="I162" s="43">
        <f t="shared" si="198"/>
        <v>20985.999999999069</v>
      </c>
      <c r="J162" s="40">
        <f t="shared" si="198"/>
        <v>-481.08333333334303</v>
      </c>
      <c r="K162" s="40">
        <f t="shared" si="198"/>
        <v>-473.41666666665697</v>
      </c>
      <c r="L162" s="40">
        <f t="shared" si="198"/>
        <v>98.749999999956344</v>
      </c>
      <c r="M162" s="40">
        <f t="shared" si="198"/>
        <v>1841.1666666666715</v>
      </c>
      <c r="N162" s="40">
        <f t="shared" si="198"/>
        <v>1155.7500000000146</v>
      </c>
      <c r="O162" s="40">
        <f t="shared" si="198"/>
        <v>851.16666666662786</v>
      </c>
      <c r="P162" s="40">
        <f t="shared" si="198"/>
        <v>469.66666666668607</v>
      </c>
      <c r="Q162" s="40">
        <f t="shared" si="198"/>
        <v>1344.4166666667006</v>
      </c>
      <c r="R162" s="40">
        <f t="shared" si="198"/>
        <v>534.24999999992724</v>
      </c>
      <c r="S162" s="40">
        <f t="shared" si="198"/>
        <v>1530.0833333333576</v>
      </c>
      <c r="T162" s="40">
        <f t="shared" si="198"/>
        <v>-189.41666666667152</v>
      </c>
      <c r="U162" s="40">
        <f t="shared" si="198"/>
        <v>-476.83333333332848</v>
      </c>
      <c r="V162" s="40">
        <f t="shared" si="198"/>
        <v>1489.6666666667443</v>
      </c>
      <c r="W162" s="40">
        <f t="shared" si="198"/>
        <v>1064.5000000000364</v>
      </c>
      <c r="X162" s="40">
        <f t="shared" si="198"/>
        <v>172.4999999999709</v>
      </c>
      <c r="Y162" s="40">
        <f t="shared" si="198"/>
        <v>187.41666666677338</v>
      </c>
      <c r="Z162" s="40">
        <f t="shared" si="198"/>
        <v>1106.1666666666133</v>
      </c>
      <c r="AA162" s="40">
        <f t="shared" si="198"/>
        <v>522.08333333332848</v>
      </c>
      <c r="AB162" s="40">
        <f t="shared" si="198"/>
        <v>-132.33333333333576</v>
      </c>
      <c r="AC162" s="40">
        <f t="shared" si="198"/>
        <v>-507.2500000000291</v>
      </c>
      <c r="AD162" s="40">
        <f t="shared" si="198"/>
        <v>227.16666666668607</v>
      </c>
      <c r="AE162" s="40">
        <f t="shared" si="198"/>
        <v>1533.999999999869</v>
      </c>
      <c r="AF162" s="40">
        <f t="shared" si="198"/>
        <v>748.66666666664241</v>
      </c>
      <c r="AG162" s="40">
        <f t="shared" si="198"/>
        <v>482.49999999994179</v>
      </c>
      <c r="AH162" s="40">
        <f t="shared" si="198"/>
        <v>-6.2499999999708962</v>
      </c>
      <c r="AI162" s="40">
        <f t="shared" si="198"/>
        <v>850.33333333334303</v>
      </c>
      <c r="AJ162" s="40">
        <f t="shared" si="198"/>
        <v>838.99999999994179</v>
      </c>
      <c r="AK162" s="40">
        <f t="shared" si="198"/>
        <v>1494.0833333332557</v>
      </c>
      <c r="AL162" s="40">
        <f t="shared" si="198"/>
        <v>-285.58333333324117</v>
      </c>
      <c r="AM162" s="40">
        <f t="shared" si="198"/>
        <v>-178.66666666664241</v>
      </c>
      <c r="AN162" s="40">
        <f t="shared" si="198"/>
        <v>1470.7500000000146</v>
      </c>
      <c r="AO162" s="40">
        <f t="shared" si="198"/>
        <v>1232.333333333343</v>
      </c>
      <c r="AP162" s="40">
        <f t="shared" si="198"/>
        <v>45.916666666707897</v>
      </c>
      <c r="AQ162" s="40">
        <f t="shared" si="198"/>
        <v>391.08333333332848</v>
      </c>
      <c r="AR162" s="40">
        <f t="shared" si="198"/>
        <v>1336.7500000000327</v>
      </c>
      <c r="AS162" s="40">
        <f t="shared" si="198"/>
        <v>696.66666666668607</v>
      </c>
    </row>
    <row r="163" spans="1:45" x14ac:dyDescent="0.2">
      <c r="A163" s="5">
        <v>30</v>
      </c>
      <c r="B163" s="5" t="s">
        <v>213</v>
      </c>
      <c r="C163" s="5" t="s">
        <v>454</v>
      </c>
      <c r="D163" s="110" t="s">
        <v>127</v>
      </c>
      <c r="E163" s="110" t="s">
        <v>128</v>
      </c>
      <c r="F163" s="5">
        <f t="shared" ref="F163:AS163" si="199">F63-F112</f>
        <v>-1</v>
      </c>
      <c r="G163" s="40">
        <f t="shared" si="199"/>
        <v>3158.0000000003492</v>
      </c>
      <c r="H163" s="40">
        <f t="shared" si="199"/>
        <v>3329.249999999709</v>
      </c>
      <c r="I163" s="43">
        <f t="shared" si="199"/>
        <v>6487.2500000001164</v>
      </c>
      <c r="J163" s="40">
        <f t="shared" si="199"/>
        <v>-437.16666666669698</v>
      </c>
      <c r="K163" s="40">
        <f t="shared" si="199"/>
        <v>-219.74999999996726</v>
      </c>
      <c r="L163" s="40">
        <f t="shared" si="199"/>
        <v>83.916666666682431</v>
      </c>
      <c r="M163" s="40">
        <f t="shared" si="199"/>
        <v>741.83333333335395</v>
      </c>
      <c r="N163" s="40">
        <f t="shared" si="199"/>
        <v>153.7500000000291</v>
      </c>
      <c r="O163" s="40">
        <f t="shared" si="199"/>
        <v>-273.0000000000291</v>
      </c>
      <c r="P163" s="40">
        <f t="shared" si="199"/>
        <v>68.166666666664241</v>
      </c>
      <c r="Q163" s="40">
        <f t="shared" si="199"/>
        <v>726.25</v>
      </c>
      <c r="R163" s="40">
        <f t="shared" si="199"/>
        <v>322.75000000002183</v>
      </c>
      <c r="S163" s="40">
        <f t="shared" si="199"/>
        <v>262.00000000000364</v>
      </c>
      <c r="T163" s="40">
        <f t="shared" si="199"/>
        <v>-442.16666666665697</v>
      </c>
      <c r="U163" s="40">
        <f t="shared" si="199"/>
        <v>-287.74999999999272</v>
      </c>
      <c r="V163" s="40">
        <f t="shared" si="199"/>
        <v>694.49999999999272</v>
      </c>
      <c r="W163" s="40">
        <f t="shared" si="199"/>
        <v>663.41666666672245</v>
      </c>
      <c r="X163" s="40">
        <f t="shared" si="199"/>
        <v>-40.750000000003638</v>
      </c>
      <c r="Y163" s="40">
        <f t="shared" si="199"/>
        <v>149.5</v>
      </c>
      <c r="Z163" s="40">
        <f t="shared" si="199"/>
        <v>693.33333333329756</v>
      </c>
      <c r="AA163" s="40">
        <f t="shared" si="199"/>
        <v>299.16666666662968</v>
      </c>
      <c r="AB163" s="40">
        <f t="shared" si="199"/>
        <v>-303.66666666671154</v>
      </c>
      <c r="AC163" s="40">
        <f t="shared" si="199"/>
        <v>-303.83333333332848</v>
      </c>
      <c r="AD163" s="40">
        <f t="shared" si="199"/>
        <v>148.66666666666424</v>
      </c>
      <c r="AE163" s="40">
        <f t="shared" si="199"/>
        <v>602.8333333333394</v>
      </c>
      <c r="AF163" s="40">
        <f t="shared" si="199"/>
        <v>388.16666666660967</v>
      </c>
      <c r="AG163" s="40">
        <f t="shared" si="199"/>
        <v>-119.91666666665697</v>
      </c>
      <c r="AH163" s="40">
        <f t="shared" si="199"/>
        <v>-92.49999999996362</v>
      </c>
      <c r="AI163" s="40">
        <f t="shared" si="199"/>
        <v>425.58333333337214</v>
      </c>
      <c r="AJ163" s="40">
        <f t="shared" si="199"/>
        <v>644.00000000000728</v>
      </c>
      <c r="AK163" s="40">
        <f t="shared" si="199"/>
        <v>95.833333333372138</v>
      </c>
      <c r="AL163" s="40">
        <f t="shared" si="199"/>
        <v>-512.08333333336486</v>
      </c>
      <c r="AM163" s="40">
        <f t="shared" si="199"/>
        <v>-170.08333333327028</v>
      </c>
      <c r="AN163" s="40">
        <f t="shared" si="199"/>
        <v>788.33333333332121</v>
      </c>
      <c r="AO163" s="40">
        <f t="shared" si="199"/>
        <v>549.16666666669698</v>
      </c>
      <c r="AP163" s="40">
        <f t="shared" si="199"/>
        <v>-41.50000000003638</v>
      </c>
      <c r="AQ163" s="40">
        <f t="shared" si="199"/>
        <v>197.33333333335759</v>
      </c>
      <c r="AR163" s="40">
        <f t="shared" si="199"/>
        <v>691.83333333333758</v>
      </c>
      <c r="AS163" s="40">
        <f t="shared" si="199"/>
        <v>341.08333333332848</v>
      </c>
    </row>
    <row r="164" spans="1:45" x14ac:dyDescent="0.2">
      <c r="A164" s="5">
        <v>31</v>
      </c>
      <c r="B164" s="5" t="s">
        <v>213</v>
      </c>
      <c r="C164" s="5" t="s">
        <v>454</v>
      </c>
      <c r="D164" s="110" t="s">
        <v>141</v>
      </c>
      <c r="E164" s="110" t="s">
        <v>142</v>
      </c>
      <c r="F164" s="5">
        <f t="shared" ref="F164:AS164" si="200">F64-F113</f>
        <v>-2</v>
      </c>
      <c r="G164" s="40">
        <f t="shared" si="200"/>
        <v>4139.7499999995343</v>
      </c>
      <c r="H164" s="40">
        <f t="shared" si="200"/>
        <v>2615.1666666662786</v>
      </c>
      <c r="I164" s="43">
        <f t="shared" si="200"/>
        <v>6754.9166666669771</v>
      </c>
      <c r="J164" s="40">
        <f t="shared" si="200"/>
        <v>-323.41666666667152</v>
      </c>
      <c r="K164" s="40">
        <f t="shared" si="200"/>
        <v>-459.50000000002547</v>
      </c>
      <c r="L164" s="40">
        <f t="shared" si="200"/>
        <v>89.3333333333685</v>
      </c>
      <c r="M164" s="40">
        <f t="shared" si="200"/>
        <v>803.25000000003274</v>
      </c>
      <c r="N164" s="40">
        <f t="shared" si="200"/>
        <v>288.74999999999272</v>
      </c>
      <c r="O164" s="40">
        <f t="shared" si="200"/>
        <v>213.99999999995634</v>
      </c>
      <c r="P164" s="40">
        <f t="shared" si="200"/>
        <v>273.33333333337214</v>
      </c>
      <c r="Q164" s="40">
        <f t="shared" si="200"/>
        <v>675.08333333332121</v>
      </c>
      <c r="R164" s="40">
        <f t="shared" si="200"/>
        <v>757.16666666664969</v>
      </c>
      <c r="S164" s="40">
        <f t="shared" si="200"/>
        <v>740.74999999999272</v>
      </c>
      <c r="T164" s="40">
        <f t="shared" si="200"/>
        <v>-299.5</v>
      </c>
      <c r="U164" s="40">
        <f t="shared" si="200"/>
        <v>-260.91666666664969</v>
      </c>
      <c r="V164" s="40">
        <f t="shared" si="200"/>
        <v>769.49999999996362</v>
      </c>
      <c r="W164" s="40">
        <f t="shared" si="200"/>
        <v>298.08333333333212</v>
      </c>
      <c r="X164" s="40">
        <f t="shared" si="200"/>
        <v>-166.2499999999709</v>
      </c>
      <c r="Y164" s="40">
        <f t="shared" si="200"/>
        <v>55.333333333372138</v>
      </c>
      <c r="Z164" s="40">
        <f t="shared" si="200"/>
        <v>450.3333333333685</v>
      </c>
      <c r="AA164" s="40">
        <f t="shared" si="200"/>
        <v>234.41666666667697</v>
      </c>
      <c r="AB164" s="40">
        <f t="shared" si="200"/>
        <v>-354.16666666670426</v>
      </c>
      <c r="AC164" s="40">
        <f t="shared" si="200"/>
        <v>-408.08333333329938</v>
      </c>
      <c r="AD164" s="40">
        <f t="shared" si="200"/>
        <v>169.5833333333394</v>
      </c>
      <c r="AE164" s="40">
        <f t="shared" si="200"/>
        <v>437.24999999995271</v>
      </c>
      <c r="AF164" s="40">
        <f t="shared" si="200"/>
        <v>-313.66666666662059</v>
      </c>
      <c r="AG164" s="40">
        <f t="shared" si="200"/>
        <v>126.49999999999272</v>
      </c>
      <c r="AH164" s="40">
        <f t="shared" si="200"/>
        <v>275.83333333337214</v>
      </c>
      <c r="AI164" s="40">
        <f t="shared" si="200"/>
        <v>347.33333333335031</v>
      </c>
      <c r="AJ164" s="40">
        <f t="shared" si="200"/>
        <v>509.91666666670062</v>
      </c>
      <c r="AK164" s="40">
        <f t="shared" si="200"/>
        <v>568.83333333329574</v>
      </c>
      <c r="AL164" s="40">
        <f t="shared" si="200"/>
        <v>-193.41666666665333</v>
      </c>
      <c r="AM164" s="40">
        <f t="shared" si="200"/>
        <v>-234.50000000003274</v>
      </c>
      <c r="AN164" s="40">
        <f t="shared" si="200"/>
        <v>595.49999999994179</v>
      </c>
      <c r="AO164" s="40">
        <f t="shared" si="200"/>
        <v>370.00000000002183</v>
      </c>
      <c r="AP164" s="40">
        <f t="shared" si="200"/>
        <v>-65.750000000010914</v>
      </c>
      <c r="AQ164" s="40">
        <f t="shared" si="200"/>
        <v>26.916666666700621</v>
      </c>
      <c r="AR164" s="40">
        <f t="shared" si="200"/>
        <v>522.58333333329938</v>
      </c>
      <c r="AS164" s="40">
        <f t="shared" si="200"/>
        <v>234.5</v>
      </c>
    </row>
    <row r="165" spans="1:45" x14ac:dyDescent="0.2">
      <c r="A165" s="5">
        <v>32</v>
      </c>
      <c r="B165" s="5" t="s">
        <v>213</v>
      </c>
      <c r="C165" s="5" t="s">
        <v>454</v>
      </c>
      <c r="D165" s="110" t="s">
        <v>158</v>
      </c>
      <c r="E165" s="110" t="s">
        <v>451</v>
      </c>
      <c r="F165" s="5">
        <f t="shared" ref="F165:AS165" si="201">F65-F114</f>
        <v>0</v>
      </c>
      <c r="G165" s="40">
        <f t="shared" si="201"/>
        <v>878.74999999970896</v>
      </c>
      <c r="H165" s="40">
        <f t="shared" si="201"/>
        <v>946.08333333343035</v>
      </c>
      <c r="I165" s="43">
        <f t="shared" si="201"/>
        <v>1824.8333333330229</v>
      </c>
      <c r="J165" s="40">
        <f t="shared" si="201"/>
        <v>-268.16666666666606</v>
      </c>
      <c r="K165" s="40">
        <f t="shared" si="201"/>
        <v>-213.83333333329938</v>
      </c>
      <c r="L165" s="40">
        <f t="shared" si="201"/>
        <v>10.75000000003638</v>
      </c>
      <c r="M165" s="40">
        <f t="shared" si="201"/>
        <v>253.16666666670426</v>
      </c>
      <c r="N165" s="40">
        <f t="shared" si="201"/>
        <v>107.08333333330302</v>
      </c>
      <c r="O165" s="40">
        <f t="shared" si="201"/>
        <v>-61.666666666696983</v>
      </c>
      <c r="P165" s="40">
        <f t="shared" si="201"/>
        <v>-154.8333333332921</v>
      </c>
      <c r="Q165" s="40">
        <f t="shared" si="201"/>
        <v>362.6666666666315</v>
      </c>
      <c r="R165" s="40">
        <f t="shared" si="201"/>
        <v>179.33333333336486</v>
      </c>
      <c r="S165" s="40">
        <f t="shared" si="201"/>
        <v>236.2499999999709</v>
      </c>
      <c r="T165" s="40">
        <f t="shared" si="201"/>
        <v>-423.0833333332921</v>
      </c>
      <c r="U165" s="40">
        <f t="shared" si="201"/>
        <v>-256.91666666670426</v>
      </c>
      <c r="V165" s="40">
        <f t="shared" si="201"/>
        <v>469.08333333330302</v>
      </c>
      <c r="W165" s="40">
        <f t="shared" si="201"/>
        <v>229.50000000000728</v>
      </c>
      <c r="X165" s="40">
        <f t="shared" si="201"/>
        <v>-245.66666666662059</v>
      </c>
      <c r="Y165" s="40">
        <f t="shared" si="201"/>
        <v>39.749999999959982</v>
      </c>
      <c r="Z165" s="40">
        <f t="shared" si="201"/>
        <v>464.08333333332303</v>
      </c>
      <c r="AA165" s="40">
        <f t="shared" si="201"/>
        <v>151.24999999999818</v>
      </c>
      <c r="AB165" s="40">
        <f t="shared" si="201"/>
        <v>-248.83333333332666</v>
      </c>
      <c r="AC165" s="40">
        <f t="shared" si="201"/>
        <v>-234.00000000000546</v>
      </c>
      <c r="AD165" s="40">
        <f t="shared" si="201"/>
        <v>-39.666666666664241</v>
      </c>
      <c r="AE165" s="40">
        <f t="shared" si="201"/>
        <v>285.58333333333212</v>
      </c>
      <c r="AF165" s="40">
        <f t="shared" si="201"/>
        <v>124.58333333332848</v>
      </c>
      <c r="AG165" s="40">
        <f t="shared" si="201"/>
        <v>-136.83333333336486</v>
      </c>
      <c r="AH165" s="40">
        <f t="shared" si="201"/>
        <v>18.999999999974534</v>
      </c>
      <c r="AI165" s="40">
        <f t="shared" si="201"/>
        <v>146.00000000003274</v>
      </c>
      <c r="AJ165" s="40">
        <f t="shared" si="201"/>
        <v>186.2499999999709</v>
      </c>
      <c r="AK165" s="40">
        <f t="shared" si="201"/>
        <v>74.249999999967258</v>
      </c>
      <c r="AL165" s="40">
        <f t="shared" si="201"/>
        <v>-393.50000000000364</v>
      </c>
      <c r="AM165" s="40">
        <f t="shared" si="201"/>
        <v>-75.000000000032742</v>
      </c>
      <c r="AN165" s="40">
        <f t="shared" si="201"/>
        <v>310.25000000003274</v>
      </c>
      <c r="AO165" s="40">
        <f t="shared" si="201"/>
        <v>247.49999999996726</v>
      </c>
      <c r="AP165" s="40">
        <f t="shared" si="201"/>
        <v>-226.41666666663878</v>
      </c>
      <c r="AQ165" s="40">
        <f t="shared" si="201"/>
        <v>160.6666666666606</v>
      </c>
      <c r="AR165" s="40">
        <f t="shared" si="201"/>
        <v>650.16666666666424</v>
      </c>
      <c r="AS165" s="40">
        <f t="shared" si="201"/>
        <v>96.083333333295741</v>
      </c>
    </row>
    <row r="166" spans="1:45" x14ac:dyDescent="0.2">
      <c r="A166" s="5">
        <v>33</v>
      </c>
      <c r="B166" s="5" t="s">
        <v>213</v>
      </c>
      <c r="C166" s="5" t="s">
        <v>454</v>
      </c>
      <c r="D166" s="110" t="s">
        <v>165</v>
      </c>
      <c r="E166" s="110" t="s">
        <v>166</v>
      </c>
      <c r="F166" s="5">
        <f t="shared" ref="F166:AS166" si="202">F66-F115</f>
        <v>-2</v>
      </c>
      <c r="G166" s="40">
        <f t="shared" si="202"/>
        <v>2046.4999999998836</v>
      </c>
      <c r="H166" s="40">
        <f t="shared" si="202"/>
        <v>1141.0833333334886</v>
      </c>
      <c r="I166" s="43">
        <f t="shared" si="202"/>
        <v>3187.583333336981</v>
      </c>
      <c r="J166" s="40">
        <f t="shared" si="202"/>
        <v>-534.0000000000291</v>
      </c>
      <c r="K166" s="40">
        <f t="shared" si="202"/>
        <v>-441.41666666671154</v>
      </c>
      <c r="L166" s="40">
        <f t="shared" si="202"/>
        <v>-108.25</v>
      </c>
      <c r="M166" s="40">
        <f t="shared" si="202"/>
        <v>637.25000000002183</v>
      </c>
      <c r="N166" s="40">
        <f t="shared" si="202"/>
        <v>-343.41666666661331</v>
      </c>
      <c r="O166" s="40">
        <f t="shared" si="202"/>
        <v>22.666666666664241</v>
      </c>
      <c r="P166" s="40">
        <f t="shared" si="202"/>
        <v>280.66666666672245</v>
      </c>
      <c r="Q166" s="40">
        <f t="shared" si="202"/>
        <v>766.08333333328483</v>
      </c>
      <c r="R166" s="40">
        <f t="shared" si="202"/>
        <v>403.91666666667152</v>
      </c>
      <c r="S166" s="40">
        <f t="shared" si="202"/>
        <v>377.58333333335031</v>
      </c>
      <c r="T166" s="40">
        <f t="shared" si="202"/>
        <v>-1011.8333333332776</v>
      </c>
      <c r="U166" s="40">
        <f t="shared" si="202"/>
        <v>-398.16666666670062</v>
      </c>
      <c r="V166" s="40">
        <f t="shared" si="202"/>
        <v>708.24999999994179</v>
      </c>
      <c r="W166" s="40">
        <f t="shared" si="202"/>
        <v>610.91666666664241</v>
      </c>
      <c r="X166" s="40">
        <f t="shared" si="202"/>
        <v>-428.83333333335759</v>
      </c>
      <c r="Y166" s="40">
        <f t="shared" si="202"/>
        <v>128.41666666667879</v>
      </c>
      <c r="Z166" s="40">
        <f t="shared" si="202"/>
        <v>1059.5000000000073</v>
      </c>
      <c r="AA166" s="40">
        <f t="shared" si="202"/>
        <v>317.16666666663514</v>
      </c>
      <c r="AB166" s="40">
        <f t="shared" si="202"/>
        <v>-486.16666666671517</v>
      </c>
      <c r="AC166" s="40">
        <f t="shared" si="202"/>
        <v>-473.7499999999709</v>
      </c>
      <c r="AD166" s="40">
        <f t="shared" si="202"/>
        <v>-79.999999999949068</v>
      </c>
      <c r="AE166" s="40">
        <f t="shared" si="202"/>
        <v>588.75000000005093</v>
      </c>
      <c r="AF166" s="40">
        <f t="shared" si="202"/>
        <v>-670.66666666667152</v>
      </c>
      <c r="AG166" s="40">
        <f t="shared" si="202"/>
        <v>-150.41666666671517</v>
      </c>
      <c r="AH166" s="40">
        <f t="shared" si="202"/>
        <v>-89.750000000007276</v>
      </c>
      <c r="AI166" s="40">
        <f t="shared" si="202"/>
        <v>627.08333333330665</v>
      </c>
      <c r="AJ166" s="40">
        <f t="shared" si="202"/>
        <v>217.91666666666424</v>
      </c>
      <c r="AK166" s="40">
        <f t="shared" si="202"/>
        <v>412.41666666668607</v>
      </c>
      <c r="AL166" s="40">
        <f t="shared" si="202"/>
        <v>-1025.1666666667006</v>
      </c>
      <c r="AM166" s="40">
        <f t="shared" si="202"/>
        <v>-452.91666666667879</v>
      </c>
      <c r="AN166" s="40">
        <f t="shared" si="202"/>
        <v>787.75000000002183</v>
      </c>
      <c r="AO166" s="40">
        <f t="shared" si="202"/>
        <v>674.50000000000728</v>
      </c>
      <c r="AP166" s="40">
        <f t="shared" si="202"/>
        <v>-243.91666666670062</v>
      </c>
      <c r="AQ166" s="40">
        <f t="shared" si="202"/>
        <v>206.16666666667879</v>
      </c>
      <c r="AR166" s="40">
        <f t="shared" si="202"/>
        <v>1050.3333333333612</v>
      </c>
      <c r="AS166" s="40">
        <f t="shared" si="202"/>
        <v>248.91666666664969</v>
      </c>
    </row>
    <row r="167" spans="1:45" x14ac:dyDescent="0.2">
      <c r="A167" s="5">
        <v>34</v>
      </c>
      <c r="B167" s="5" t="s">
        <v>213</v>
      </c>
      <c r="C167" s="5" t="s">
        <v>454</v>
      </c>
      <c r="D167" s="110" t="s">
        <v>167</v>
      </c>
      <c r="E167" s="110" t="s">
        <v>168</v>
      </c>
      <c r="F167" s="5">
        <f t="shared" ref="F167:AS167" si="203">F67-F116</f>
        <v>-2</v>
      </c>
      <c r="G167" s="40">
        <f t="shared" si="203"/>
        <v>334.8333333330811</v>
      </c>
      <c r="H167" s="40">
        <f t="shared" si="203"/>
        <v>461.24999999970896</v>
      </c>
      <c r="I167" s="43">
        <f t="shared" si="203"/>
        <v>796.08333333348855</v>
      </c>
      <c r="J167" s="40">
        <f t="shared" si="203"/>
        <v>-320.58333333332848</v>
      </c>
      <c r="K167" s="40">
        <f t="shared" si="203"/>
        <v>-219.16666666666424</v>
      </c>
      <c r="L167" s="40">
        <f t="shared" si="203"/>
        <v>-73.166666666667879</v>
      </c>
      <c r="M167" s="40">
        <f t="shared" si="203"/>
        <v>50.166666666671517</v>
      </c>
      <c r="N167" s="40">
        <f t="shared" si="203"/>
        <v>120.41666666667516</v>
      </c>
      <c r="O167" s="40">
        <f t="shared" si="203"/>
        <v>-58.333333333350311</v>
      </c>
      <c r="P167" s="40">
        <f t="shared" si="203"/>
        <v>-214.66666666669698</v>
      </c>
      <c r="Q167" s="40">
        <f t="shared" si="203"/>
        <v>374.24999999996362</v>
      </c>
      <c r="R167" s="40">
        <f t="shared" si="203"/>
        <v>-18.916666666667879</v>
      </c>
      <c r="S167" s="40">
        <f t="shared" si="203"/>
        <v>376.0000000000291</v>
      </c>
      <c r="T167" s="40">
        <f t="shared" si="203"/>
        <v>-542.25000000000364</v>
      </c>
      <c r="U167" s="40">
        <f t="shared" si="203"/>
        <v>-460.6666666666606</v>
      </c>
      <c r="V167" s="40">
        <f t="shared" si="203"/>
        <v>435.91666666670062</v>
      </c>
      <c r="W167" s="40">
        <f t="shared" si="203"/>
        <v>350.16666666670062</v>
      </c>
      <c r="X167" s="40">
        <f t="shared" si="203"/>
        <v>-199.91666666662786</v>
      </c>
      <c r="Y167" s="40">
        <f t="shared" si="203"/>
        <v>-26.6666666666315</v>
      </c>
      <c r="Z167" s="40">
        <f t="shared" si="203"/>
        <v>671.08333333333212</v>
      </c>
      <c r="AA167" s="40">
        <f t="shared" si="203"/>
        <v>91.166666666700621</v>
      </c>
      <c r="AB167" s="40">
        <f t="shared" si="203"/>
        <v>-266.24999999996908</v>
      </c>
      <c r="AC167" s="40">
        <f t="shared" si="203"/>
        <v>-339.58333333330302</v>
      </c>
      <c r="AD167" s="40">
        <f t="shared" si="203"/>
        <v>-63.000000000003638</v>
      </c>
      <c r="AE167" s="40">
        <f t="shared" si="203"/>
        <v>100.49999999998909</v>
      </c>
      <c r="AF167" s="40">
        <f t="shared" si="203"/>
        <v>12.333333333339397</v>
      </c>
      <c r="AG167" s="40">
        <f t="shared" si="203"/>
        <v>-157.66666666667516</v>
      </c>
      <c r="AH167" s="40">
        <f t="shared" si="203"/>
        <v>-220.91666666664241</v>
      </c>
      <c r="AI167" s="40">
        <f t="shared" si="203"/>
        <v>191.08333333337941</v>
      </c>
      <c r="AJ167" s="40">
        <f t="shared" si="203"/>
        <v>193.08333333334667</v>
      </c>
      <c r="AK167" s="40">
        <f t="shared" si="203"/>
        <v>241.24999999999636</v>
      </c>
      <c r="AL167" s="40">
        <f t="shared" si="203"/>
        <v>-477.41666666669698</v>
      </c>
      <c r="AM167" s="40">
        <f t="shared" si="203"/>
        <v>-304.33333333334303</v>
      </c>
      <c r="AN167" s="40">
        <f t="shared" si="203"/>
        <v>491.16666666662786</v>
      </c>
      <c r="AO167" s="40">
        <f t="shared" si="203"/>
        <v>261.41666666663878</v>
      </c>
      <c r="AP167" s="40">
        <f t="shared" si="203"/>
        <v>-263.74999999996362</v>
      </c>
      <c r="AQ167" s="40">
        <f t="shared" si="203"/>
        <v>189.08333333330302</v>
      </c>
      <c r="AR167" s="40">
        <f t="shared" si="203"/>
        <v>728.16666666667516</v>
      </c>
      <c r="AS167" s="40">
        <f t="shared" si="203"/>
        <v>146.08333333333576</v>
      </c>
    </row>
    <row r="168" spans="1:45" x14ac:dyDescent="0.2">
      <c r="A168" s="5">
        <v>35</v>
      </c>
      <c r="B168" s="5" t="s">
        <v>213</v>
      </c>
      <c r="C168" s="5" t="s">
        <v>454</v>
      </c>
      <c r="D168" s="110" t="s">
        <v>175</v>
      </c>
      <c r="E168" s="110" t="s">
        <v>176</v>
      </c>
      <c r="F168" s="5">
        <f t="shared" ref="F168:AS168" si="204">F68-F117</f>
        <v>-2</v>
      </c>
      <c r="G168" s="40">
        <f t="shared" si="204"/>
        <v>2439.1666666670935</v>
      </c>
      <c r="H168" s="40">
        <f t="shared" si="204"/>
        <v>2321.416666666395</v>
      </c>
      <c r="I168" s="43">
        <f t="shared" si="204"/>
        <v>4760.5833333334886</v>
      </c>
      <c r="J168" s="40">
        <f t="shared" si="204"/>
        <v>-81.249999999958163</v>
      </c>
      <c r="K168" s="40">
        <f t="shared" si="204"/>
        <v>-28.583333333364862</v>
      </c>
      <c r="L168" s="40">
        <f t="shared" si="204"/>
        <v>96.250000000003638</v>
      </c>
      <c r="M168" s="40">
        <f t="shared" si="204"/>
        <v>536.5833333333394</v>
      </c>
      <c r="N168" s="40">
        <f t="shared" si="204"/>
        <v>-118.91666666666788</v>
      </c>
      <c r="O168" s="40">
        <f t="shared" si="204"/>
        <v>-132.83333333328846</v>
      </c>
      <c r="P168" s="40">
        <f t="shared" si="204"/>
        <v>162.91666666663878</v>
      </c>
      <c r="Q168" s="40">
        <f t="shared" si="204"/>
        <v>519.00000000002183</v>
      </c>
      <c r="R168" s="40">
        <f t="shared" si="204"/>
        <v>387.00000000000364</v>
      </c>
      <c r="S168" s="40">
        <f t="shared" si="204"/>
        <v>364.41666666668607</v>
      </c>
      <c r="T168" s="40">
        <f t="shared" si="204"/>
        <v>-450.66666666668971</v>
      </c>
      <c r="U168" s="40">
        <f t="shared" si="204"/>
        <v>-234.00000000003274</v>
      </c>
      <c r="V168" s="40">
        <f t="shared" si="204"/>
        <v>384.0000000000291</v>
      </c>
      <c r="W168" s="40">
        <f t="shared" si="204"/>
        <v>422.74999999998909</v>
      </c>
      <c r="X168" s="40">
        <f t="shared" si="204"/>
        <v>-138.91666666662786</v>
      </c>
      <c r="Y168" s="40">
        <f t="shared" si="204"/>
        <v>203.58333333337032</v>
      </c>
      <c r="Z168" s="40">
        <f t="shared" si="204"/>
        <v>351.4166666666315</v>
      </c>
      <c r="AA168" s="40">
        <f t="shared" si="204"/>
        <v>196.41666666665969</v>
      </c>
      <c r="AB168" s="40">
        <f t="shared" si="204"/>
        <v>-119.25</v>
      </c>
      <c r="AC168" s="40">
        <f t="shared" si="204"/>
        <v>-176.33333333331029</v>
      </c>
      <c r="AD168" s="40">
        <f t="shared" si="204"/>
        <v>132.99999999998909</v>
      </c>
      <c r="AE168" s="40">
        <f t="shared" si="204"/>
        <v>456.58333333337941</v>
      </c>
      <c r="AF168" s="40">
        <f t="shared" si="204"/>
        <v>65.166666666700621</v>
      </c>
      <c r="AG168" s="40">
        <f t="shared" si="204"/>
        <v>-46.416666666704259</v>
      </c>
      <c r="AH168" s="40">
        <f t="shared" si="204"/>
        <v>30.916666666689707</v>
      </c>
      <c r="AI168" s="40">
        <f t="shared" si="204"/>
        <v>429.2500000000291</v>
      </c>
      <c r="AJ168" s="40">
        <f t="shared" si="204"/>
        <v>238.2500000000291</v>
      </c>
      <c r="AK168" s="40">
        <f t="shared" si="204"/>
        <v>283.58333333328119</v>
      </c>
      <c r="AL168" s="40">
        <f t="shared" si="204"/>
        <v>-411.58333333333212</v>
      </c>
      <c r="AM168" s="40">
        <f t="shared" si="204"/>
        <v>-307.74999999997817</v>
      </c>
      <c r="AN168" s="40">
        <f t="shared" si="204"/>
        <v>555.0000000000291</v>
      </c>
      <c r="AO168" s="40">
        <f t="shared" si="204"/>
        <v>437.91666666662786</v>
      </c>
      <c r="AP168" s="40">
        <f t="shared" si="204"/>
        <v>-145.8333333332921</v>
      </c>
      <c r="AQ168" s="40">
        <f t="shared" si="204"/>
        <v>237.00000000000364</v>
      </c>
      <c r="AR168" s="40">
        <f t="shared" si="204"/>
        <v>422.91666666666788</v>
      </c>
      <c r="AS168" s="40">
        <f t="shared" si="204"/>
        <v>239.00000000003092</v>
      </c>
    </row>
    <row r="169" spans="1:45" x14ac:dyDescent="0.2">
      <c r="A169" s="5">
        <v>36</v>
      </c>
      <c r="B169" s="5" t="s">
        <v>213</v>
      </c>
      <c r="C169" s="5" t="s">
        <v>454</v>
      </c>
      <c r="D169" s="110" t="s">
        <v>209</v>
      </c>
      <c r="E169" s="110" t="s">
        <v>210</v>
      </c>
      <c r="F169" s="5">
        <f t="shared" ref="F169:AS169" si="205">F69-F118</f>
        <v>0</v>
      </c>
      <c r="G169" s="40">
        <f t="shared" si="205"/>
        <v>1460.0833333329065</v>
      </c>
      <c r="H169" s="40">
        <f t="shared" si="205"/>
        <v>1177.5833333335468</v>
      </c>
      <c r="I169" s="43">
        <f t="shared" si="205"/>
        <v>2637.666666666395</v>
      </c>
      <c r="J169" s="40">
        <f t="shared" si="205"/>
        <v>-246.6666666666988</v>
      </c>
      <c r="K169" s="40">
        <f t="shared" si="205"/>
        <v>-114.83333333332666</v>
      </c>
      <c r="L169" s="40">
        <f t="shared" si="205"/>
        <v>75.083333333332121</v>
      </c>
      <c r="M169" s="40">
        <f t="shared" si="205"/>
        <v>281.75000000000728</v>
      </c>
      <c r="N169" s="40">
        <f t="shared" si="205"/>
        <v>46.083333333332121</v>
      </c>
      <c r="O169" s="40">
        <f t="shared" si="205"/>
        <v>-28.999999999990905</v>
      </c>
      <c r="P169" s="40">
        <f t="shared" si="205"/>
        <v>16.333333333353949</v>
      </c>
      <c r="Q169" s="40">
        <f t="shared" si="205"/>
        <v>375.91666666664605</v>
      </c>
      <c r="R169" s="40">
        <f t="shared" si="205"/>
        <v>385.41666666669698</v>
      </c>
      <c r="S169" s="40">
        <f t="shared" si="205"/>
        <v>111.16666666662422</v>
      </c>
      <c r="T169" s="40">
        <f t="shared" si="205"/>
        <v>-469.25000000004002</v>
      </c>
      <c r="U169" s="40">
        <f t="shared" si="205"/>
        <v>-246.41666666663878</v>
      </c>
      <c r="V169" s="40">
        <f t="shared" si="205"/>
        <v>395.83333333329938</v>
      </c>
      <c r="W169" s="40">
        <f t="shared" si="205"/>
        <v>276.16666666667152</v>
      </c>
      <c r="X169" s="40">
        <f t="shared" si="205"/>
        <v>-146.5</v>
      </c>
      <c r="Y169" s="40">
        <f t="shared" si="205"/>
        <v>141.33333333330484</v>
      </c>
      <c r="Z169" s="40">
        <f t="shared" si="205"/>
        <v>391.33333333329574</v>
      </c>
      <c r="AA169" s="40">
        <f t="shared" si="205"/>
        <v>216.33333333333485</v>
      </c>
      <c r="AB169" s="40">
        <f t="shared" si="205"/>
        <v>-221.16666666666788</v>
      </c>
      <c r="AC169" s="40">
        <f t="shared" si="205"/>
        <v>-144.83333333333212</v>
      </c>
      <c r="AD169" s="40">
        <f t="shared" si="205"/>
        <v>-54.833333333295741</v>
      </c>
      <c r="AE169" s="40">
        <f t="shared" si="205"/>
        <v>228.91666666662786</v>
      </c>
      <c r="AF169" s="40">
        <f t="shared" si="205"/>
        <v>70.916666666698802</v>
      </c>
      <c r="AG169" s="40">
        <f t="shared" si="205"/>
        <v>-69.083333333290284</v>
      </c>
      <c r="AH169" s="40">
        <f t="shared" si="205"/>
        <v>-72.083333333328483</v>
      </c>
      <c r="AI169" s="40">
        <f t="shared" si="205"/>
        <v>338.66666666664241</v>
      </c>
      <c r="AJ169" s="40">
        <f t="shared" si="205"/>
        <v>335.66666666669698</v>
      </c>
      <c r="AK169" s="40">
        <f t="shared" si="205"/>
        <v>3.5000000000254659</v>
      </c>
      <c r="AL169" s="40">
        <f t="shared" si="205"/>
        <v>-489.41666666666788</v>
      </c>
      <c r="AM169" s="40">
        <f t="shared" si="205"/>
        <v>-144.8333333333685</v>
      </c>
      <c r="AN169" s="40">
        <f t="shared" si="205"/>
        <v>451.41666666666424</v>
      </c>
      <c r="AO169" s="40">
        <f t="shared" si="205"/>
        <v>213.25000000002547</v>
      </c>
      <c r="AP169" s="40">
        <f t="shared" si="205"/>
        <v>-136.33333333337578</v>
      </c>
      <c r="AQ169" s="40">
        <f t="shared" si="205"/>
        <v>149.49999999999636</v>
      </c>
      <c r="AR169" s="40">
        <f t="shared" si="205"/>
        <v>526.16666666666788</v>
      </c>
      <c r="AS169" s="40">
        <f t="shared" si="205"/>
        <v>192.16666666662968</v>
      </c>
    </row>
    <row r="170" spans="1:45" x14ac:dyDescent="0.2">
      <c r="D170" s="220"/>
      <c r="E170" s="220"/>
      <c r="F170" s="219"/>
      <c r="G170" s="219"/>
      <c r="H170" s="219"/>
      <c r="I170" s="228"/>
      <c r="J170" s="219"/>
      <c r="K170" s="219"/>
      <c r="L170" s="219"/>
      <c r="M170" s="219"/>
      <c r="N170" s="219"/>
      <c r="O170" s="219"/>
      <c r="P170" s="219"/>
      <c r="Q170" s="219"/>
      <c r="R170" s="219"/>
      <c r="S170" s="219"/>
      <c r="T170" s="219"/>
      <c r="U170" s="219"/>
      <c r="V170" s="219"/>
      <c r="W170" s="219"/>
      <c r="X170" s="219"/>
      <c r="Y170" s="219"/>
      <c r="Z170" s="219"/>
      <c r="AA170" s="219"/>
      <c r="AB170" s="219"/>
      <c r="AC170" s="219"/>
      <c r="AD170" s="219"/>
      <c r="AE170" s="219"/>
      <c r="AF170" s="219"/>
      <c r="AG170" s="219"/>
      <c r="AH170" s="219"/>
      <c r="AI170" s="219"/>
      <c r="AJ170" s="219"/>
      <c r="AK170" s="219"/>
      <c r="AL170" s="219"/>
      <c r="AM170" s="219"/>
      <c r="AN170" s="219"/>
      <c r="AO170" s="219"/>
      <c r="AP170" s="219"/>
      <c r="AQ170" s="219"/>
      <c r="AR170" s="219"/>
      <c r="AS170" s="219"/>
    </row>
    <row r="171" spans="1:45" x14ac:dyDescent="0.2">
      <c r="D171" s="220"/>
      <c r="E171" s="220"/>
      <c r="F171" s="219"/>
      <c r="G171" s="219"/>
      <c r="H171" s="219"/>
      <c r="I171" s="228"/>
      <c r="J171" s="219"/>
      <c r="K171" s="219"/>
      <c r="L171" s="219"/>
      <c r="M171" s="219"/>
      <c r="N171" s="219"/>
      <c r="O171" s="219"/>
      <c r="P171" s="219"/>
      <c r="Q171" s="219"/>
      <c r="R171" s="219"/>
      <c r="S171" s="219"/>
      <c r="T171" s="219"/>
      <c r="U171" s="219"/>
      <c r="V171" s="219"/>
      <c r="W171" s="219"/>
      <c r="X171" s="219"/>
      <c r="Y171" s="219"/>
      <c r="Z171" s="219"/>
      <c r="AA171" s="219"/>
      <c r="AB171" s="219"/>
      <c r="AC171" s="219"/>
      <c r="AD171" s="219"/>
      <c r="AE171" s="219"/>
      <c r="AF171" s="219"/>
      <c r="AG171" s="219"/>
      <c r="AH171" s="219"/>
      <c r="AI171" s="219"/>
      <c r="AJ171" s="219"/>
      <c r="AK171" s="219"/>
      <c r="AL171" s="219"/>
      <c r="AM171" s="219"/>
      <c r="AN171" s="219"/>
      <c r="AO171" s="219"/>
      <c r="AP171" s="219"/>
      <c r="AQ171" s="219"/>
      <c r="AR171" s="219"/>
      <c r="AS171" s="219"/>
    </row>
    <row r="172" spans="1:45" x14ac:dyDescent="0.2">
      <c r="D172" s="110" t="s">
        <v>121</v>
      </c>
      <c r="E172" s="110" t="s">
        <v>452</v>
      </c>
      <c r="F172" s="5">
        <f t="shared" ref="F172:AS172" si="206">F72-F121</f>
        <v>-6</v>
      </c>
      <c r="G172" s="40">
        <f t="shared" si="206"/>
        <v>26470.833333336748</v>
      </c>
      <c r="H172" s="40">
        <f t="shared" si="206"/>
        <v>19976.666666671634</v>
      </c>
      <c r="I172" s="43">
        <f t="shared" si="206"/>
        <v>46447.499999996275</v>
      </c>
      <c r="J172" s="40">
        <f t="shared" si="206"/>
        <v>-1933.9999999999418</v>
      </c>
      <c r="K172" s="40">
        <f t="shared" si="206"/>
        <v>-2433.4999999998836</v>
      </c>
      <c r="L172" s="40">
        <f t="shared" si="206"/>
        <v>111.83333333337214</v>
      </c>
      <c r="M172" s="40">
        <f t="shared" si="206"/>
        <v>5258.7499999998836</v>
      </c>
      <c r="N172" s="40">
        <f t="shared" si="206"/>
        <v>1094.5833333331975</v>
      </c>
      <c r="O172" s="40">
        <f t="shared" si="206"/>
        <v>1054.5</v>
      </c>
      <c r="P172" s="40">
        <f t="shared" si="206"/>
        <v>1578.666666666395</v>
      </c>
      <c r="Q172" s="40">
        <f t="shared" si="206"/>
        <v>5513</v>
      </c>
      <c r="R172" s="40">
        <f t="shared" si="206"/>
        <v>3916.9166666663368</v>
      </c>
      <c r="S172" s="40">
        <f t="shared" si="206"/>
        <v>4872.9166666666279</v>
      </c>
      <c r="T172" s="40">
        <f t="shared" si="206"/>
        <v>-6216.2499999996508</v>
      </c>
      <c r="U172" s="40">
        <f t="shared" si="206"/>
        <v>-3354.6666666662786</v>
      </c>
      <c r="V172" s="40">
        <f t="shared" si="206"/>
        <v>4885.4166666669189</v>
      </c>
      <c r="W172" s="40">
        <f t="shared" si="206"/>
        <v>4456.5000000002037</v>
      </c>
      <c r="X172" s="40">
        <f t="shared" si="206"/>
        <v>-307.91666666654055</v>
      </c>
      <c r="Y172" s="40">
        <f t="shared" si="206"/>
        <v>1875.3333333333721</v>
      </c>
      <c r="Z172" s="40">
        <f t="shared" si="206"/>
        <v>4468.4166666667443</v>
      </c>
      <c r="AA172" s="40">
        <f t="shared" si="206"/>
        <v>1630.3333333332703</v>
      </c>
      <c r="AB172" s="40">
        <f t="shared" si="206"/>
        <v>-1987.1666666666279</v>
      </c>
      <c r="AC172" s="40">
        <f t="shared" si="206"/>
        <v>-2308.8333333334012</v>
      </c>
      <c r="AD172" s="40">
        <f t="shared" si="206"/>
        <v>172.25</v>
      </c>
      <c r="AE172" s="40">
        <f t="shared" si="206"/>
        <v>4470.0833333333721</v>
      </c>
      <c r="AF172" s="40">
        <f t="shared" si="206"/>
        <v>-691.41666666662786</v>
      </c>
      <c r="AG172" s="40">
        <f t="shared" si="206"/>
        <v>-1182.5000000000582</v>
      </c>
      <c r="AH172" s="40">
        <f t="shared" si="206"/>
        <v>606.91666666662786</v>
      </c>
      <c r="AI172" s="40">
        <f t="shared" si="206"/>
        <v>3598.9166666669771</v>
      </c>
      <c r="AJ172" s="40">
        <f t="shared" si="206"/>
        <v>3975.3333333333139</v>
      </c>
      <c r="AK172" s="40">
        <f t="shared" si="206"/>
        <v>4164.8333333333139</v>
      </c>
      <c r="AL172" s="40">
        <f t="shared" si="206"/>
        <v>-6431.9166666666861</v>
      </c>
      <c r="AM172" s="40">
        <f t="shared" si="206"/>
        <v>-1775.4999999998836</v>
      </c>
      <c r="AN172" s="40">
        <f t="shared" si="206"/>
        <v>4819.1666666668607</v>
      </c>
      <c r="AO172" s="40">
        <f t="shared" si="206"/>
        <v>5123.9166666665406</v>
      </c>
      <c r="AP172" s="40">
        <f t="shared" si="206"/>
        <v>-773.83333333331393</v>
      </c>
      <c r="AQ172" s="40">
        <f t="shared" si="206"/>
        <v>2301.2500000000873</v>
      </c>
      <c r="AR172" s="40">
        <f t="shared" si="206"/>
        <v>4082.2500000000291</v>
      </c>
      <c r="AS172" s="40">
        <f t="shared" si="206"/>
        <v>1812.9166666666861</v>
      </c>
    </row>
    <row r="173" spans="1:45" x14ac:dyDescent="0.2">
      <c r="D173" s="110" t="s">
        <v>145</v>
      </c>
      <c r="E173" s="110" t="s">
        <v>146</v>
      </c>
      <c r="F173" s="5">
        <f t="shared" ref="F173:AS173" si="207">F73-F122</f>
        <v>-14</v>
      </c>
      <c r="G173" s="40">
        <f t="shared" si="207"/>
        <v>33041.416666656267</v>
      </c>
      <c r="H173" s="40">
        <f t="shared" si="207"/>
        <v>29230.416666669305</v>
      </c>
      <c r="I173" s="43">
        <f t="shared" si="207"/>
        <v>62271.833333338611</v>
      </c>
      <c r="J173" s="40">
        <f t="shared" si="207"/>
        <v>-1885.4166666664532</v>
      </c>
      <c r="K173" s="40">
        <f t="shared" si="207"/>
        <v>-1708.8333333337796</v>
      </c>
      <c r="L173" s="40">
        <f t="shared" si="207"/>
        <v>874.00000000043656</v>
      </c>
      <c r="M173" s="40">
        <f t="shared" si="207"/>
        <v>5051.4166666662786</v>
      </c>
      <c r="N173" s="40">
        <f t="shared" si="207"/>
        <v>3831.083333333052</v>
      </c>
      <c r="O173" s="40">
        <f t="shared" si="207"/>
        <v>4233.166666666395</v>
      </c>
      <c r="P173" s="40">
        <f t="shared" si="207"/>
        <v>2822.3333333333139</v>
      </c>
      <c r="Q173" s="40">
        <f t="shared" si="207"/>
        <v>5010.5833333329647</v>
      </c>
      <c r="R173" s="40">
        <f t="shared" si="207"/>
        <v>3881.9166666670353</v>
      </c>
      <c r="S173" s="40">
        <f t="shared" si="207"/>
        <v>4135.4166666667443</v>
      </c>
      <c r="T173" s="40">
        <f t="shared" si="207"/>
        <v>-4405.4999999997381</v>
      </c>
      <c r="U173" s="40">
        <f t="shared" si="207"/>
        <v>-2676.1666666667443</v>
      </c>
      <c r="V173" s="40">
        <f t="shared" si="207"/>
        <v>4658.5833333332266</v>
      </c>
      <c r="W173" s="40">
        <f t="shared" si="207"/>
        <v>4107.2500000000291</v>
      </c>
      <c r="X173" s="40">
        <f t="shared" si="207"/>
        <v>-738.24999999991269</v>
      </c>
      <c r="Y173" s="40">
        <f t="shared" si="207"/>
        <v>1663.9999999999418</v>
      </c>
      <c r="Z173" s="40">
        <f t="shared" si="207"/>
        <v>2774.499999999869</v>
      </c>
      <c r="AA173" s="40">
        <f t="shared" si="207"/>
        <v>1411.3333333333139</v>
      </c>
      <c r="AB173" s="40">
        <f t="shared" si="207"/>
        <v>-2093.5000000000291</v>
      </c>
      <c r="AC173" s="40">
        <f t="shared" si="207"/>
        <v>-1634.7499999998545</v>
      </c>
      <c r="AD173" s="40">
        <f t="shared" si="207"/>
        <v>994.08333333316841</v>
      </c>
      <c r="AE173" s="40">
        <f t="shared" si="207"/>
        <v>4842.6666666666861</v>
      </c>
      <c r="AF173" s="40">
        <f t="shared" si="207"/>
        <v>3217.0000000000582</v>
      </c>
      <c r="AG173" s="40">
        <f t="shared" si="207"/>
        <v>2924.333333333605</v>
      </c>
      <c r="AH173" s="40">
        <f t="shared" si="207"/>
        <v>1047.8333333333139</v>
      </c>
      <c r="AI173" s="40">
        <f t="shared" si="207"/>
        <v>3979.250000000291</v>
      </c>
      <c r="AJ173" s="40">
        <f t="shared" si="207"/>
        <v>4212.9166666666861</v>
      </c>
      <c r="AK173" s="40">
        <f t="shared" si="207"/>
        <v>3893.666666666657</v>
      </c>
      <c r="AL173" s="40">
        <f t="shared" si="207"/>
        <v>-4632.5833333332848</v>
      </c>
      <c r="AM173" s="40">
        <f t="shared" si="207"/>
        <v>-1763.0000000000873</v>
      </c>
      <c r="AN173" s="40">
        <f t="shared" si="207"/>
        <v>4581.4999999999418</v>
      </c>
      <c r="AO173" s="40">
        <f t="shared" si="207"/>
        <v>4331.2500000000291</v>
      </c>
      <c r="AP173" s="40">
        <f t="shared" si="207"/>
        <v>-686.25000000026193</v>
      </c>
      <c r="AQ173" s="40">
        <f t="shared" si="207"/>
        <v>1764.9166666667152</v>
      </c>
      <c r="AR173" s="40">
        <f t="shared" si="207"/>
        <v>2626.3333333333576</v>
      </c>
      <c r="AS173" s="40">
        <f t="shared" si="207"/>
        <v>1624.7499999999854</v>
      </c>
    </row>
    <row r="174" spans="1:45" x14ac:dyDescent="0.2">
      <c r="D174" s="110" t="s">
        <v>159</v>
      </c>
      <c r="E174" s="110" t="s">
        <v>160</v>
      </c>
      <c r="F174" s="5">
        <f t="shared" ref="F174:AS174" si="208">F74-F123</f>
        <v>-7</v>
      </c>
      <c r="G174" s="40">
        <f t="shared" si="208"/>
        <v>44084.666666667908</v>
      </c>
      <c r="H174" s="40">
        <f t="shared" si="208"/>
        <v>38576.083333333023</v>
      </c>
      <c r="I174" s="43">
        <f t="shared" si="208"/>
        <v>82660.749999994412</v>
      </c>
      <c r="J174" s="40">
        <f t="shared" si="208"/>
        <v>-2753.5833333333139</v>
      </c>
      <c r="K174" s="40">
        <f t="shared" si="208"/>
        <v>-2307.8333333333139</v>
      </c>
      <c r="L174" s="40">
        <f t="shared" si="208"/>
        <v>1707.6666666666861</v>
      </c>
      <c r="M174" s="40">
        <f t="shared" si="208"/>
        <v>7425.25</v>
      </c>
      <c r="N174" s="40">
        <f t="shared" si="208"/>
        <v>2661.1666666667443</v>
      </c>
      <c r="O174" s="40">
        <f t="shared" si="208"/>
        <v>4557.5</v>
      </c>
      <c r="P174" s="40">
        <f t="shared" si="208"/>
        <v>1881.8333333334303</v>
      </c>
      <c r="Q174" s="40">
        <f t="shared" si="208"/>
        <v>8170.9166666666279</v>
      </c>
      <c r="R174" s="40">
        <f t="shared" si="208"/>
        <v>6072.5833333334886</v>
      </c>
      <c r="S174" s="40">
        <f t="shared" si="208"/>
        <v>5305.2500000001164</v>
      </c>
      <c r="T174" s="40">
        <f t="shared" si="208"/>
        <v>-6858.5000000000582</v>
      </c>
      <c r="U174" s="40">
        <f t="shared" si="208"/>
        <v>-1699.1666666666279</v>
      </c>
      <c r="V174" s="40">
        <f t="shared" si="208"/>
        <v>6978.3333333333721</v>
      </c>
      <c r="W174" s="40">
        <f t="shared" si="208"/>
        <v>5178.1666666668025</v>
      </c>
      <c r="X174" s="40">
        <f t="shared" si="208"/>
        <v>-1495.583333333343</v>
      </c>
      <c r="Y174" s="40">
        <f t="shared" si="208"/>
        <v>884.49999999988358</v>
      </c>
      <c r="Z174" s="40">
        <f t="shared" si="208"/>
        <v>5881.25</v>
      </c>
      <c r="AA174" s="40">
        <f t="shared" si="208"/>
        <v>2494.9166666665842</v>
      </c>
      <c r="AB174" s="40">
        <f t="shared" si="208"/>
        <v>-2052.0833333334303</v>
      </c>
      <c r="AC174" s="40">
        <f t="shared" si="208"/>
        <v>-2142.5833333334886</v>
      </c>
      <c r="AD174" s="40">
        <f t="shared" si="208"/>
        <v>1703.0833333332557</v>
      </c>
      <c r="AE174" s="40">
        <f t="shared" si="208"/>
        <v>6647.4999999998836</v>
      </c>
      <c r="AF174" s="40">
        <f t="shared" si="208"/>
        <v>791.41666666686069</v>
      </c>
      <c r="AG174" s="40">
        <f t="shared" si="208"/>
        <v>970.16666666639503</v>
      </c>
      <c r="AH174" s="40">
        <f t="shared" si="208"/>
        <v>713.83333333331393</v>
      </c>
      <c r="AI174" s="40">
        <f t="shared" si="208"/>
        <v>6801.1666666666279</v>
      </c>
      <c r="AJ174" s="40">
        <f t="shared" si="208"/>
        <v>5259.8333333333721</v>
      </c>
      <c r="AK174" s="40">
        <f t="shared" si="208"/>
        <v>5465.7499999998254</v>
      </c>
      <c r="AL174" s="40">
        <f t="shared" si="208"/>
        <v>-6885.7499999999418</v>
      </c>
      <c r="AM174" s="40">
        <f t="shared" si="208"/>
        <v>-1133.0833333334303</v>
      </c>
      <c r="AN174" s="40">
        <f t="shared" si="208"/>
        <v>7799.0833333333721</v>
      </c>
      <c r="AO174" s="40">
        <f t="shared" si="208"/>
        <v>5609</v>
      </c>
      <c r="AP174" s="40">
        <f t="shared" si="208"/>
        <v>-1784.4166666665697</v>
      </c>
      <c r="AQ174" s="40">
        <f t="shared" si="208"/>
        <v>1457.7500000001455</v>
      </c>
      <c r="AR174" s="40">
        <f t="shared" si="208"/>
        <v>6690.9166666666861</v>
      </c>
      <c r="AS174" s="40">
        <f t="shared" si="208"/>
        <v>2664.5</v>
      </c>
    </row>
    <row r="175" spans="1:45" x14ac:dyDescent="0.2">
      <c r="D175" s="110" t="s">
        <v>191</v>
      </c>
      <c r="E175" s="110" t="s">
        <v>450</v>
      </c>
      <c r="F175" s="5">
        <f t="shared" ref="F175:AS175" si="209">F75-F124</f>
        <v>-11</v>
      </c>
      <c r="G175" s="40">
        <f t="shared" si="209"/>
        <v>27369.000000002328</v>
      </c>
      <c r="H175" s="40">
        <f t="shared" si="209"/>
        <v>25080.249999998137</v>
      </c>
      <c r="I175" s="43">
        <f t="shared" si="209"/>
        <v>52449.249999992549</v>
      </c>
      <c r="J175" s="40">
        <f t="shared" si="209"/>
        <v>-1505.0833333332557</v>
      </c>
      <c r="K175" s="40">
        <f t="shared" si="209"/>
        <v>-1229.0833333329356</v>
      </c>
      <c r="L175" s="40">
        <f t="shared" si="209"/>
        <v>1402.3333333331975</v>
      </c>
      <c r="M175" s="40">
        <f t="shared" si="209"/>
        <v>4910</v>
      </c>
      <c r="N175" s="40">
        <f t="shared" si="209"/>
        <v>1506.3333333337505</v>
      </c>
      <c r="O175" s="40">
        <f t="shared" si="209"/>
        <v>1077.0000000003201</v>
      </c>
      <c r="P175" s="40">
        <f t="shared" si="209"/>
        <v>829.16666666662786</v>
      </c>
      <c r="Q175" s="40">
        <f t="shared" si="209"/>
        <v>4775.3333333329647</v>
      </c>
      <c r="R175" s="40">
        <f t="shared" si="209"/>
        <v>2732.3333333336341</v>
      </c>
      <c r="S175" s="40">
        <f t="shared" si="209"/>
        <v>3930.8333333332266</v>
      </c>
      <c r="T175" s="40">
        <f t="shared" si="209"/>
        <v>-2072.8333333334303</v>
      </c>
      <c r="U175" s="40">
        <f t="shared" si="209"/>
        <v>-2028.9999999996508</v>
      </c>
      <c r="V175" s="40">
        <f t="shared" si="209"/>
        <v>4414.7500000000582</v>
      </c>
      <c r="W175" s="40">
        <f t="shared" si="209"/>
        <v>3600.0833333333139</v>
      </c>
      <c r="X175" s="40">
        <f t="shared" si="209"/>
        <v>-852.50000000005821</v>
      </c>
      <c r="Y175" s="40">
        <f t="shared" si="209"/>
        <v>506.74999999991269</v>
      </c>
      <c r="Z175" s="40">
        <f t="shared" si="209"/>
        <v>3993.6666666667297</v>
      </c>
      <c r="AA175" s="40">
        <f t="shared" si="209"/>
        <v>1378.9166666665697</v>
      </c>
      <c r="AB175" s="40">
        <f t="shared" si="209"/>
        <v>-1404.4166666666861</v>
      </c>
      <c r="AC175" s="40">
        <f t="shared" si="209"/>
        <v>-1241.0833333334012</v>
      </c>
      <c r="AD175" s="40">
        <f t="shared" si="209"/>
        <v>735.41666666659876</v>
      </c>
      <c r="AE175" s="40">
        <f t="shared" si="209"/>
        <v>4936.7500000003201</v>
      </c>
      <c r="AF175" s="40">
        <f t="shared" si="209"/>
        <v>550.66666666651145</v>
      </c>
      <c r="AG175" s="40">
        <f t="shared" si="209"/>
        <v>-170.16666666639503</v>
      </c>
      <c r="AH175" s="40">
        <f t="shared" si="209"/>
        <v>-141.33333333328483</v>
      </c>
      <c r="AI175" s="40">
        <f t="shared" si="209"/>
        <v>3848.2499999996508</v>
      </c>
      <c r="AJ175" s="40">
        <f t="shared" si="209"/>
        <v>2641.9999999997381</v>
      </c>
      <c r="AK175" s="40">
        <f t="shared" si="209"/>
        <v>3628.9166666667443</v>
      </c>
      <c r="AL175" s="40">
        <f t="shared" si="209"/>
        <v>-1911.916666666657</v>
      </c>
      <c r="AM175" s="40">
        <f t="shared" si="209"/>
        <v>-1310.9166666666861</v>
      </c>
      <c r="AN175" s="40">
        <f t="shared" si="209"/>
        <v>5126.4999999999418</v>
      </c>
      <c r="AO175" s="40">
        <f t="shared" si="209"/>
        <v>2821.9166666668607</v>
      </c>
      <c r="AP175" s="40">
        <f t="shared" si="209"/>
        <v>-430.50000000008731</v>
      </c>
      <c r="AQ175" s="40">
        <f t="shared" si="209"/>
        <v>1267.6666666665988</v>
      </c>
      <c r="AR175" s="40">
        <f t="shared" si="209"/>
        <v>4347.25</v>
      </c>
      <c r="AS175" s="40">
        <f t="shared" si="209"/>
        <v>1785.2499999999272</v>
      </c>
    </row>
    <row r="176" spans="1:45" x14ac:dyDescent="0.2">
      <c r="D176" s="110" t="s">
        <v>197</v>
      </c>
      <c r="E176" s="110" t="s">
        <v>198</v>
      </c>
      <c r="F176" s="5">
        <f t="shared" ref="F176:AS176" si="210">F76-F125</f>
        <v>-9</v>
      </c>
      <c r="G176" s="40">
        <f t="shared" si="210"/>
        <v>45575.499999989755</v>
      </c>
      <c r="H176" s="40">
        <f t="shared" si="210"/>
        <v>34168.416666670702</v>
      </c>
      <c r="I176" s="43">
        <f t="shared" si="210"/>
        <v>79743.916666671634</v>
      </c>
      <c r="J176" s="40">
        <f t="shared" si="210"/>
        <v>-3777.6666666668025</v>
      </c>
      <c r="K176" s="40">
        <f t="shared" si="210"/>
        <v>-3283.5000000002328</v>
      </c>
      <c r="L176" s="40">
        <f t="shared" si="210"/>
        <v>-979.83333333360497</v>
      </c>
      <c r="M176" s="40">
        <f t="shared" si="210"/>
        <v>6863.3333333334303</v>
      </c>
      <c r="N176" s="40">
        <f t="shared" si="210"/>
        <v>5058.8333333337214</v>
      </c>
      <c r="O176" s="40">
        <f t="shared" si="210"/>
        <v>6336.9999999996508</v>
      </c>
      <c r="P176" s="40">
        <f t="shared" si="210"/>
        <v>-979.83333333348855</v>
      </c>
      <c r="Q176" s="40">
        <f t="shared" si="210"/>
        <v>4625.4999999996508</v>
      </c>
      <c r="R176" s="40">
        <f t="shared" si="210"/>
        <v>4604.9999999994761</v>
      </c>
      <c r="S176" s="40">
        <f t="shared" si="210"/>
        <v>8386.999999999709</v>
      </c>
      <c r="T176" s="40">
        <f t="shared" si="210"/>
        <v>1523.5833333336632</v>
      </c>
      <c r="U176" s="40">
        <f t="shared" si="210"/>
        <v>-957.08333333372138</v>
      </c>
      <c r="V176" s="40">
        <f t="shared" si="210"/>
        <v>5709.0000000001746</v>
      </c>
      <c r="W176" s="40">
        <f t="shared" si="210"/>
        <v>5867.3333333334303</v>
      </c>
      <c r="X176" s="40">
        <f t="shared" si="210"/>
        <v>2009.3333333334886</v>
      </c>
      <c r="Y176" s="40">
        <f t="shared" si="210"/>
        <v>1945.6666666667006</v>
      </c>
      <c r="Z176" s="40">
        <f t="shared" si="210"/>
        <v>1302.9999999999127</v>
      </c>
      <c r="AA176" s="40">
        <f t="shared" si="210"/>
        <v>1318.8333333331975</v>
      </c>
      <c r="AB176" s="40">
        <f t="shared" si="210"/>
        <v>-4172.2499999998836</v>
      </c>
      <c r="AC176" s="40">
        <f t="shared" si="210"/>
        <v>-3281.75</v>
      </c>
      <c r="AD176" s="40">
        <f t="shared" si="210"/>
        <v>-1260.9166666670935</v>
      </c>
      <c r="AE176" s="40">
        <f t="shared" si="210"/>
        <v>5851.6666666670935</v>
      </c>
      <c r="AF176" s="40">
        <f t="shared" si="210"/>
        <v>-1270</v>
      </c>
      <c r="AG176" s="40">
        <f t="shared" si="210"/>
        <v>5533.9166666674428</v>
      </c>
      <c r="AH176" s="40">
        <f t="shared" si="210"/>
        <v>-1441.4166666656965</v>
      </c>
      <c r="AI176" s="40">
        <f t="shared" si="210"/>
        <v>3848.0833333337796</v>
      </c>
      <c r="AJ176" s="40">
        <f t="shared" si="210"/>
        <v>3612.5000000005239</v>
      </c>
      <c r="AK176" s="40">
        <f t="shared" si="210"/>
        <v>7250</v>
      </c>
      <c r="AL176" s="40">
        <f t="shared" si="210"/>
        <v>947.66666666720994</v>
      </c>
      <c r="AM176" s="40">
        <f t="shared" si="210"/>
        <v>6.6666666666278616</v>
      </c>
      <c r="AN176" s="40">
        <f t="shared" si="210"/>
        <v>5847.7500000000582</v>
      </c>
      <c r="AO176" s="40">
        <f t="shared" si="210"/>
        <v>5028.4166666667152</v>
      </c>
      <c r="AP176" s="40">
        <f t="shared" si="210"/>
        <v>1897.4999999998254</v>
      </c>
      <c r="AQ176" s="40">
        <f t="shared" si="210"/>
        <v>2552.3333333332557</v>
      </c>
      <c r="AR176" s="40">
        <f t="shared" si="210"/>
        <v>1464.5833333334012</v>
      </c>
      <c r="AS176" s="40">
        <f t="shared" si="210"/>
        <v>1753.6666666667734</v>
      </c>
    </row>
    <row r="177" spans="1:54" x14ac:dyDescent="0.2">
      <c r="D177" s="110" t="s">
        <v>205</v>
      </c>
      <c r="E177" s="110" t="s">
        <v>206</v>
      </c>
      <c r="F177" s="5">
        <f t="shared" ref="F177:AS177" si="211">F77-F126</f>
        <v>-11</v>
      </c>
      <c r="G177" s="40">
        <f t="shared" si="211"/>
        <v>30503.333333332092</v>
      </c>
      <c r="H177" s="40">
        <f t="shared" si="211"/>
        <v>30094.583333336748</v>
      </c>
      <c r="I177" s="43">
        <f t="shared" si="211"/>
        <v>60597.916666664183</v>
      </c>
      <c r="J177" s="40">
        <f t="shared" si="211"/>
        <v>-2786.7500000000582</v>
      </c>
      <c r="K177" s="40">
        <f t="shared" si="211"/>
        <v>-2292.6666666666861</v>
      </c>
      <c r="L177" s="40">
        <f t="shared" si="211"/>
        <v>750.33333333331393</v>
      </c>
      <c r="M177" s="40">
        <f t="shared" si="211"/>
        <v>6278.7500000001164</v>
      </c>
      <c r="N177" s="40">
        <f t="shared" si="211"/>
        <v>1926.1666666665697</v>
      </c>
      <c r="O177" s="40">
        <f t="shared" si="211"/>
        <v>1870.4999999999418</v>
      </c>
      <c r="P177" s="40">
        <f t="shared" si="211"/>
        <v>328.83333333302289</v>
      </c>
      <c r="Q177" s="40">
        <f t="shared" si="211"/>
        <v>5296.249999999709</v>
      </c>
      <c r="R177" s="40">
        <f t="shared" si="211"/>
        <v>2407.1666666666279</v>
      </c>
      <c r="S177" s="40">
        <f t="shared" si="211"/>
        <v>4480.1666666666861</v>
      </c>
      <c r="T177" s="40">
        <f t="shared" si="211"/>
        <v>-2856.0833333329065</v>
      </c>
      <c r="U177" s="40">
        <f t="shared" si="211"/>
        <v>-3557.8333333337214</v>
      </c>
      <c r="V177" s="40">
        <f t="shared" si="211"/>
        <v>6411.25</v>
      </c>
      <c r="W177" s="40">
        <f t="shared" si="211"/>
        <v>4576.9166666667152</v>
      </c>
      <c r="X177" s="40">
        <f t="shared" si="211"/>
        <v>-394.66666666665697</v>
      </c>
      <c r="Y177" s="40">
        <f t="shared" si="211"/>
        <v>459.6666666668898</v>
      </c>
      <c r="Z177" s="40">
        <f t="shared" si="211"/>
        <v>5264.4166666666715</v>
      </c>
      <c r="AA177" s="40">
        <f t="shared" si="211"/>
        <v>2340.9166666666861</v>
      </c>
      <c r="AB177" s="40">
        <f t="shared" si="211"/>
        <v>-2042.6666666667443</v>
      </c>
      <c r="AC177" s="40">
        <f t="shared" si="211"/>
        <v>-2261</v>
      </c>
      <c r="AD177" s="40">
        <f t="shared" si="211"/>
        <v>545.24999999994179</v>
      </c>
      <c r="AE177" s="40">
        <f t="shared" si="211"/>
        <v>6011.0833333331393</v>
      </c>
      <c r="AF177" s="40">
        <f t="shared" si="211"/>
        <v>684.33333333337214</v>
      </c>
      <c r="AG177" s="40">
        <f t="shared" si="211"/>
        <v>815.91666666674428</v>
      </c>
      <c r="AH177" s="40">
        <f t="shared" si="211"/>
        <v>-1225.8333333333721</v>
      </c>
      <c r="AI177" s="40">
        <f t="shared" si="211"/>
        <v>4905.3333333337214</v>
      </c>
      <c r="AJ177" s="40">
        <f t="shared" si="211"/>
        <v>2535.8333333332557</v>
      </c>
      <c r="AK177" s="40">
        <f t="shared" si="211"/>
        <v>4538.6666666665697</v>
      </c>
      <c r="AL177" s="40">
        <f t="shared" si="211"/>
        <v>-2477.7499999999418</v>
      </c>
      <c r="AM177" s="40">
        <f t="shared" si="211"/>
        <v>-2298.0833333332557</v>
      </c>
      <c r="AN177" s="40">
        <f t="shared" si="211"/>
        <v>6855.6666666671517</v>
      </c>
      <c r="AO177" s="40">
        <f t="shared" si="211"/>
        <v>4432.6666666665988</v>
      </c>
      <c r="AP177" s="40">
        <f t="shared" si="211"/>
        <v>-1040.5</v>
      </c>
      <c r="AQ177" s="40">
        <f t="shared" si="211"/>
        <v>1628.9166666666279</v>
      </c>
      <c r="AR177" s="40">
        <f t="shared" si="211"/>
        <v>5759.9166666666861</v>
      </c>
      <c r="AS177" s="40">
        <f t="shared" si="211"/>
        <v>2726.8333333333139</v>
      </c>
    </row>
    <row r="178" spans="1:54" x14ac:dyDescent="0.2">
      <c r="D178" s="110" t="s">
        <v>213</v>
      </c>
      <c r="E178" s="110" t="s">
        <v>214</v>
      </c>
      <c r="F178" s="5">
        <f t="shared" ref="F178:AS178" si="212">F78-F127</f>
        <v>-9</v>
      </c>
      <c r="G178" s="40">
        <f t="shared" si="212"/>
        <v>14457.083333332557</v>
      </c>
      <c r="H178" s="40">
        <f t="shared" si="212"/>
        <v>11991.833333332557</v>
      </c>
      <c r="I178" s="43">
        <f t="shared" si="212"/>
        <v>26448.91666666884</v>
      </c>
      <c r="J178" s="40">
        <f t="shared" si="212"/>
        <v>-2211.2500000000582</v>
      </c>
      <c r="K178" s="40">
        <f t="shared" si="212"/>
        <v>-1697.083333333343</v>
      </c>
      <c r="L178" s="40">
        <f t="shared" si="212"/>
        <v>173.91666666677338</v>
      </c>
      <c r="M178" s="40">
        <f t="shared" si="212"/>
        <v>3304.0000000001164</v>
      </c>
      <c r="N178" s="40">
        <f t="shared" si="212"/>
        <v>253.75000000005821</v>
      </c>
      <c r="O178" s="40">
        <f t="shared" si="212"/>
        <v>-318.16666666677338</v>
      </c>
      <c r="P178" s="40">
        <f t="shared" si="212"/>
        <v>431.91666666680248</v>
      </c>
      <c r="Q178" s="40">
        <f t="shared" si="212"/>
        <v>3799.2499999998254</v>
      </c>
      <c r="R178" s="40">
        <f t="shared" si="212"/>
        <v>2416.6666666667152</v>
      </c>
      <c r="S178" s="40">
        <f t="shared" si="212"/>
        <v>2468.1666666666861</v>
      </c>
      <c r="T178" s="40">
        <f t="shared" si="212"/>
        <v>-3638.7499999999709</v>
      </c>
      <c r="U178" s="40">
        <f t="shared" si="212"/>
        <v>-2144.8333333333721</v>
      </c>
      <c r="V178" s="40">
        <f t="shared" si="212"/>
        <v>3857.0833333331975</v>
      </c>
      <c r="W178" s="40">
        <f t="shared" si="212"/>
        <v>2851.0000000000873</v>
      </c>
      <c r="X178" s="40">
        <f t="shared" si="212"/>
        <v>-1366.8333333331975</v>
      </c>
      <c r="Y178" s="40">
        <f t="shared" si="212"/>
        <v>691.2500000000291</v>
      </c>
      <c r="Z178" s="40">
        <f t="shared" si="212"/>
        <v>4081.0833333332557</v>
      </c>
      <c r="AA178" s="40">
        <f t="shared" si="212"/>
        <v>1505.9166666666279</v>
      </c>
      <c r="AB178" s="40">
        <f t="shared" si="212"/>
        <v>-1999.5000000001019</v>
      </c>
      <c r="AC178" s="40">
        <f t="shared" si="212"/>
        <v>-2080.4166666665406</v>
      </c>
      <c r="AD178" s="40">
        <f t="shared" si="212"/>
        <v>213.75000000005821</v>
      </c>
      <c r="AE178" s="40">
        <f t="shared" si="212"/>
        <v>2700.4166666666861</v>
      </c>
      <c r="AF178" s="40">
        <f t="shared" si="212"/>
        <v>-323.16666666665697</v>
      </c>
      <c r="AG178" s="40">
        <f t="shared" si="212"/>
        <v>-553.83333333343035</v>
      </c>
      <c r="AH178" s="40">
        <f t="shared" si="212"/>
        <v>-149.49999999994179</v>
      </c>
      <c r="AI178" s="40">
        <f t="shared" si="212"/>
        <v>2505.0000000001455</v>
      </c>
      <c r="AJ178" s="40">
        <f t="shared" si="212"/>
        <v>2325.0833333333721</v>
      </c>
      <c r="AK178" s="40">
        <f t="shared" si="212"/>
        <v>1679.6666666665988</v>
      </c>
      <c r="AL178" s="40">
        <f t="shared" si="212"/>
        <v>-3502.5833333334303</v>
      </c>
      <c r="AM178" s="40">
        <f t="shared" si="212"/>
        <v>-1689.4166666666861</v>
      </c>
      <c r="AN178" s="40">
        <f t="shared" si="212"/>
        <v>3979.4166666665988</v>
      </c>
      <c r="AO178" s="40">
        <f t="shared" si="212"/>
        <v>2753.75</v>
      </c>
      <c r="AP178" s="40">
        <f t="shared" si="212"/>
        <v>-1123.5000000000291</v>
      </c>
      <c r="AQ178" s="40">
        <f t="shared" si="212"/>
        <v>1166.6666666666861</v>
      </c>
      <c r="AR178" s="40">
        <f t="shared" si="212"/>
        <v>4592.1666666666715</v>
      </c>
      <c r="AS178" s="40">
        <f t="shared" si="212"/>
        <v>1497.8333333332703</v>
      </c>
    </row>
    <row r="179" spans="1:54" x14ac:dyDescent="0.2">
      <c r="D179" s="117" t="s">
        <v>456</v>
      </c>
      <c r="E179" s="117" t="s">
        <v>115</v>
      </c>
      <c r="F179" s="113">
        <f t="shared" ref="F179:AS179" si="213">F79-F128</f>
        <v>-67</v>
      </c>
      <c r="G179" s="111">
        <f t="shared" si="213"/>
        <v>221501.83333331719</v>
      </c>
      <c r="H179" s="111">
        <f t="shared" si="213"/>
        <v>189118.25000001118</v>
      </c>
      <c r="I179" s="112">
        <f t="shared" si="213"/>
        <v>410620.08333333582</v>
      </c>
      <c r="J179" s="111">
        <f t="shared" si="213"/>
        <v>-16853.75</v>
      </c>
      <c r="K179" s="111">
        <f t="shared" si="213"/>
        <v>-14952.500000000233</v>
      </c>
      <c r="L179" s="111">
        <f t="shared" si="213"/>
        <v>4040.2499999997672</v>
      </c>
      <c r="M179" s="111">
        <f t="shared" si="213"/>
        <v>39091.5</v>
      </c>
      <c r="N179" s="111">
        <f t="shared" si="213"/>
        <v>16331.916666666977</v>
      </c>
      <c r="O179" s="111">
        <f t="shared" si="213"/>
        <v>18811.499999999534</v>
      </c>
      <c r="P179" s="111">
        <f t="shared" si="213"/>
        <v>6892.9166666665114</v>
      </c>
      <c r="Q179" s="111">
        <f t="shared" si="213"/>
        <v>37190.833333332092</v>
      </c>
      <c r="R179" s="111">
        <f t="shared" si="213"/>
        <v>26032.583333333489</v>
      </c>
      <c r="S179" s="111">
        <f t="shared" si="213"/>
        <v>33579.75</v>
      </c>
      <c r="T179" s="111">
        <f t="shared" si="213"/>
        <v>-24524.333333331859</v>
      </c>
      <c r="U179" s="111">
        <f t="shared" si="213"/>
        <v>-16418.750000000233</v>
      </c>
      <c r="V179" s="111">
        <f t="shared" si="213"/>
        <v>36914.416666666744</v>
      </c>
      <c r="W179" s="111">
        <f t="shared" si="213"/>
        <v>30637.250000000698</v>
      </c>
      <c r="X179" s="111">
        <f t="shared" si="213"/>
        <v>-3146.4166666662786</v>
      </c>
      <c r="Y179" s="111">
        <f t="shared" si="213"/>
        <v>8027.1666666667443</v>
      </c>
      <c r="Z179" s="111">
        <f t="shared" si="213"/>
        <v>27766.333333333139</v>
      </c>
      <c r="AA179" s="111">
        <f t="shared" si="213"/>
        <v>12081.166666666279</v>
      </c>
      <c r="AB179" s="111">
        <f t="shared" si="213"/>
        <v>-15751.583333333954</v>
      </c>
      <c r="AC179" s="111">
        <f t="shared" si="213"/>
        <v>-14950.416666666744</v>
      </c>
      <c r="AD179" s="111">
        <f t="shared" si="213"/>
        <v>3102.9166666653473</v>
      </c>
      <c r="AE179" s="111">
        <f t="shared" si="213"/>
        <v>35460.166666666977</v>
      </c>
      <c r="AF179" s="111">
        <f t="shared" si="213"/>
        <v>2958.8333333334886</v>
      </c>
      <c r="AG179" s="111">
        <f t="shared" si="213"/>
        <v>8337.8333333339542</v>
      </c>
      <c r="AH179" s="111">
        <f t="shared" si="213"/>
        <v>-589.49999999860302</v>
      </c>
      <c r="AI179" s="111">
        <f t="shared" si="213"/>
        <v>29486.000000001397</v>
      </c>
      <c r="AJ179" s="111">
        <f t="shared" si="213"/>
        <v>24563.500000000466</v>
      </c>
      <c r="AK179" s="111">
        <f t="shared" si="213"/>
        <v>30621.499999999534</v>
      </c>
      <c r="AL179" s="111">
        <f t="shared" si="213"/>
        <v>-24894.833333333023</v>
      </c>
      <c r="AM179" s="111">
        <f t="shared" si="213"/>
        <v>-9963.3333333332557</v>
      </c>
      <c r="AN179" s="111">
        <f t="shared" si="213"/>
        <v>39009.083333333954</v>
      </c>
      <c r="AO179" s="111">
        <f t="shared" si="213"/>
        <v>30100.916666666744</v>
      </c>
      <c r="AP179" s="111">
        <f t="shared" si="213"/>
        <v>-3941.5000000002328</v>
      </c>
      <c r="AQ179" s="111">
        <f t="shared" si="213"/>
        <v>12139.500000000466</v>
      </c>
      <c r="AR179" s="111">
        <f t="shared" si="213"/>
        <v>29563.416666666628</v>
      </c>
      <c r="AS179" s="111">
        <f t="shared" si="213"/>
        <v>13865.749999999767</v>
      </c>
    </row>
    <row r="180" spans="1:54" x14ac:dyDescent="0.2">
      <c r="J180" s="5"/>
      <c r="K180" s="5"/>
      <c r="AD180" s="5"/>
      <c r="AE180" s="5"/>
    </row>
    <row r="181" spans="1:54" s="221" customFormat="1" ht="33" customHeight="1" x14ac:dyDescent="0.25">
      <c r="D181" s="227" t="s">
        <v>460</v>
      </c>
      <c r="E181" s="226"/>
      <c r="F181" s="223"/>
      <c r="G181" s="225"/>
      <c r="H181" s="224"/>
      <c r="I181" s="223"/>
      <c r="AU181" s="222"/>
      <c r="AV181" s="222"/>
      <c r="AW181" s="222"/>
      <c r="AX181" s="222"/>
      <c r="AY181" s="222"/>
      <c r="AZ181" s="222"/>
      <c r="BA181" s="222"/>
      <c r="BB181" s="222"/>
    </row>
    <row r="182" spans="1:54" x14ac:dyDescent="0.2">
      <c r="A182" s="5" t="s">
        <v>407</v>
      </c>
      <c r="B182" s="5" t="s">
        <v>408</v>
      </c>
      <c r="C182" s="5" t="s">
        <v>409</v>
      </c>
      <c r="D182" s="4" t="s">
        <v>217</v>
      </c>
      <c r="E182" s="4" t="s">
        <v>114</v>
      </c>
      <c r="F182" s="34" t="s">
        <v>410</v>
      </c>
      <c r="G182" s="42" t="s">
        <v>89</v>
      </c>
      <c r="H182" s="42" t="s">
        <v>88</v>
      </c>
      <c r="I182" s="42" t="s">
        <v>411</v>
      </c>
      <c r="J182" s="42" t="s">
        <v>412</v>
      </c>
      <c r="K182" s="42" t="s">
        <v>413</v>
      </c>
      <c r="L182" s="42" t="s">
        <v>414</v>
      </c>
      <c r="M182" s="42" t="s">
        <v>415</v>
      </c>
      <c r="N182" s="42" t="s">
        <v>416</v>
      </c>
      <c r="O182" s="42" t="s">
        <v>417</v>
      </c>
      <c r="P182" s="42" t="s">
        <v>418</v>
      </c>
      <c r="Q182" s="42" t="s">
        <v>419</v>
      </c>
      <c r="R182" s="42" t="s">
        <v>420</v>
      </c>
      <c r="S182" s="42" t="s">
        <v>421</v>
      </c>
      <c r="T182" s="42" t="s">
        <v>422</v>
      </c>
      <c r="U182" s="42" t="s">
        <v>423</v>
      </c>
      <c r="V182" s="42" t="s">
        <v>424</v>
      </c>
      <c r="W182" s="42" t="s">
        <v>425</v>
      </c>
      <c r="X182" s="42" t="s">
        <v>426</v>
      </c>
      <c r="Y182" s="42" t="s">
        <v>427</v>
      </c>
      <c r="Z182" s="42" t="s">
        <v>428</v>
      </c>
      <c r="AA182" s="42" t="s">
        <v>429</v>
      </c>
      <c r="AB182" s="42" t="s">
        <v>430</v>
      </c>
      <c r="AC182" s="42" t="s">
        <v>431</v>
      </c>
      <c r="AD182" s="42" t="s">
        <v>432</v>
      </c>
      <c r="AE182" s="42" t="s">
        <v>433</v>
      </c>
      <c r="AF182" s="42" t="s">
        <v>434</v>
      </c>
      <c r="AG182" s="42" t="s">
        <v>435</v>
      </c>
      <c r="AH182" s="42" t="s">
        <v>436</v>
      </c>
      <c r="AI182" s="42" t="s">
        <v>437</v>
      </c>
      <c r="AJ182" s="42" t="s">
        <v>438</v>
      </c>
      <c r="AK182" s="42" t="s">
        <v>439</v>
      </c>
      <c r="AL182" s="42" t="s">
        <v>440</v>
      </c>
      <c r="AM182" s="42" t="s">
        <v>441</v>
      </c>
      <c r="AN182" s="42" t="s">
        <v>442</v>
      </c>
      <c r="AO182" s="42" t="s">
        <v>443</v>
      </c>
      <c r="AP182" s="42" t="s">
        <v>444</v>
      </c>
      <c r="AQ182" s="42" t="s">
        <v>445</v>
      </c>
      <c r="AR182" s="42" t="s">
        <v>446</v>
      </c>
      <c r="AS182" s="42" t="s">
        <v>447</v>
      </c>
    </row>
    <row r="183" spans="1:54" x14ac:dyDescent="0.2">
      <c r="A183" s="5">
        <v>1</v>
      </c>
      <c r="B183" s="5" t="s">
        <v>121</v>
      </c>
      <c r="C183" s="5" t="s">
        <v>122</v>
      </c>
      <c r="D183" s="110" t="s">
        <v>119</v>
      </c>
      <c r="E183" s="110" t="s">
        <v>120</v>
      </c>
      <c r="F183" s="5">
        <f t="shared" ref="F183:F218" si="214">F34-F83</f>
        <v>-1</v>
      </c>
      <c r="G183" s="41">
        <f t="shared" ref="G183:AS183" si="215">(G34-G83)/G83</f>
        <v>4.6731877410094427E-3</v>
      </c>
      <c r="H183" s="41">
        <f t="shared" si="215"/>
        <v>4.2229532032900764E-3</v>
      </c>
      <c r="I183" s="41">
        <f t="shared" si="215"/>
        <v>4.4466736745470197E-3</v>
      </c>
      <c r="J183" s="41">
        <f t="shared" si="215"/>
        <v>-9.4352730166352497E-3</v>
      </c>
      <c r="K183" s="41">
        <f t="shared" si="215"/>
        <v>-1.0379929813562993E-2</v>
      </c>
      <c r="L183" s="41">
        <f t="shared" si="215"/>
        <v>1.0689402653820419E-4</v>
      </c>
      <c r="M183" s="41">
        <f t="shared" si="215"/>
        <v>1.4045513960265528E-2</v>
      </c>
      <c r="N183" s="41">
        <f t="shared" si="215"/>
        <v>6.4322284117263491E-3</v>
      </c>
      <c r="O183" s="41">
        <f t="shared" si="215"/>
        <v>-3.1087142564347877E-3</v>
      </c>
      <c r="P183" s="41">
        <f t="shared" si="215"/>
        <v>-1.9236603229671344E-3</v>
      </c>
      <c r="Q183" s="41">
        <f t="shared" si="215"/>
        <v>1.8931260647003057E-2</v>
      </c>
      <c r="R183" s="41">
        <f t="shared" si="215"/>
        <v>1.6368795621244138E-2</v>
      </c>
      <c r="S183" s="41">
        <f t="shared" si="215"/>
        <v>7.4586858352585573E-3</v>
      </c>
      <c r="T183" s="41">
        <f t="shared" si="215"/>
        <v>-2.141492989242489E-2</v>
      </c>
      <c r="U183" s="41">
        <f t="shared" si="215"/>
        <v>-1.3224786765214628E-2</v>
      </c>
      <c r="V183" s="41">
        <f t="shared" si="215"/>
        <v>1.7060529806901151E-2</v>
      </c>
      <c r="W183" s="41">
        <f t="shared" si="215"/>
        <v>2.0220959052987857E-2</v>
      </c>
      <c r="X183" s="41">
        <f t="shared" si="215"/>
        <v>-3.2133629969853194E-3</v>
      </c>
      <c r="Y183" s="41">
        <f t="shared" si="215"/>
        <v>1.0859455470658782E-2</v>
      </c>
      <c r="Z183" s="41">
        <f t="shared" si="215"/>
        <v>4.5238569629102776E-2</v>
      </c>
      <c r="AA183" s="41">
        <f t="shared" si="215"/>
        <v>2.0003329151592482E-2</v>
      </c>
      <c r="AB183" s="41">
        <f t="shared" si="215"/>
        <v>-8.8646678403653967E-3</v>
      </c>
      <c r="AC183" s="41">
        <f t="shared" si="215"/>
        <v>-1.192033430809121E-2</v>
      </c>
      <c r="AD183" s="41">
        <f t="shared" si="215"/>
        <v>-1.2883514622667356E-4</v>
      </c>
      <c r="AE183" s="41">
        <f t="shared" si="215"/>
        <v>1.7020244958687009E-2</v>
      </c>
      <c r="AF183" s="41">
        <f t="shared" si="215"/>
        <v>8.2954209138890005E-3</v>
      </c>
      <c r="AG183" s="41">
        <f t="shared" si="215"/>
        <v>-1.8194625469600278E-2</v>
      </c>
      <c r="AH183" s="41">
        <f t="shared" si="215"/>
        <v>-1.8380726495360984E-3</v>
      </c>
      <c r="AI183" s="41">
        <f t="shared" si="215"/>
        <v>1.4271523792285698E-2</v>
      </c>
      <c r="AJ183" s="41">
        <f t="shared" si="215"/>
        <v>1.6228450796113854E-2</v>
      </c>
      <c r="AK183" s="41">
        <f t="shared" si="215"/>
        <v>5.5240838319543361E-3</v>
      </c>
      <c r="AL183" s="41">
        <f t="shared" si="215"/>
        <v>-2.4655296392741471E-2</v>
      </c>
      <c r="AM183" s="41">
        <f t="shared" si="215"/>
        <v>-6.765551726158699E-3</v>
      </c>
      <c r="AN183" s="41">
        <f t="shared" si="215"/>
        <v>2.009407854708237E-2</v>
      </c>
      <c r="AO183" s="41">
        <f t="shared" si="215"/>
        <v>2.237639852490643E-2</v>
      </c>
      <c r="AP183" s="41">
        <f t="shared" si="215"/>
        <v>-2.6856461323825896E-3</v>
      </c>
      <c r="AQ183" s="41">
        <f t="shared" si="215"/>
        <v>1.1128066511464852E-2</v>
      </c>
      <c r="AR183" s="41">
        <f t="shared" si="215"/>
        <v>3.2492653858569642E-2</v>
      </c>
      <c r="AS183" s="41">
        <f t="shared" si="215"/>
        <v>1.6861112256256118E-2</v>
      </c>
    </row>
    <row r="184" spans="1:54" x14ac:dyDescent="0.2">
      <c r="A184" s="5">
        <v>2</v>
      </c>
      <c r="B184" s="5" t="s">
        <v>121</v>
      </c>
      <c r="C184" s="5" t="s">
        <v>122</v>
      </c>
      <c r="D184" s="110" t="s">
        <v>129</v>
      </c>
      <c r="E184" s="110" t="s">
        <v>130</v>
      </c>
      <c r="F184" s="5">
        <f t="shared" si="214"/>
        <v>-2</v>
      </c>
      <c r="G184" s="41">
        <f t="shared" ref="G184:AS184" si="216">(G35-G84)/G84</f>
        <v>5.6034065710311521E-3</v>
      </c>
      <c r="H184" s="41">
        <f t="shared" si="216"/>
        <v>4.7856007843197846E-3</v>
      </c>
      <c r="I184" s="41">
        <f t="shared" si="216"/>
        <v>5.1949569982753805E-3</v>
      </c>
      <c r="J184" s="41">
        <f t="shared" si="216"/>
        <v>-7.24401628309089E-3</v>
      </c>
      <c r="K184" s="41">
        <f t="shared" si="216"/>
        <v>-9.4986357271748291E-3</v>
      </c>
      <c r="L184" s="41">
        <f t="shared" si="216"/>
        <v>9.7227382911377683E-4</v>
      </c>
      <c r="M184" s="41">
        <f t="shared" si="216"/>
        <v>2.0122756304097929E-2</v>
      </c>
      <c r="N184" s="41">
        <f t="shared" si="216"/>
        <v>5.4064862254042338E-3</v>
      </c>
      <c r="O184" s="41">
        <f t="shared" si="216"/>
        <v>-5.1852643797546845E-4</v>
      </c>
      <c r="P184" s="41">
        <f t="shared" si="216"/>
        <v>5.1340984090461868E-3</v>
      </c>
      <c r="Q184" s="41">
        <f t="shared" si="216"/>
        <v>1.6885747021816323E-2</v>
      </c>
      <c r="R184" s="41">
        <f t="shared" si="216"/>
        <v>1.058772516387204E-2</v>
      </c>
      <c r="S184" s="41">
        <f t="shared" si="216"/>
        <v>1.9454834256411271E-2</v>
      </c>
      <c r="T184" s="41">
        <f t="shared" si="216"/>
        <v>-2.1071390033705697E-2</v>
      </c>
      <c r="U184" s="41">
        <f t="shared" si="216"/>
        <v>-1.6142856928410863E-2</v>
      </c>
      <c r="V184" s="41">
        <f t="shared" si="216"/>
        <v>1.3766951393902927E-2</v>
      </c>
      <c r="W184" s="41">
        <f t="shared" si="216"/>
        <v>1.9114866355016545E-2</v>
      </c>
      <c r="X184" s="41">
        <f t="shared" si="216"/>
        <v>1.8825281011575919E-3</v>
      </c>
      <c r="Y184" s="41">
        <f t="shared" si="216"/>
        <v>1.357644980521674E-2</v>
      </c>
      <c r="Z184" s="41">
        <f t="shared" si="216"/>
        <v>4.2102867048531799E-2</v>
      </c>
      <c r="AA184" s="41">
        <f t="shared" si="216"/>
        <v>1.9170678377923883E-2</v>
      </c>
      <c r="AB184" s="41">
        <f t="shared" si="216"/>
        <v>-6.71261590677862E-3</v>
      </c>
      <c r="AC184" s="41">
        <f t="shared" si="216"/>
        <v>-8.1740692530104866E-3</v>
      </c>
      <c r="AD184" s="41">
        <f t="shared" si="216"/>
        <v>2.7991027932734391E-6</v>
      </c>
      <c r="AE184" s="41">
        <f t="shared" si="216"/>
        <v>1.8419882525258557E-2</v>
      </c>
      <c r="AF184" s="41">
        <f t="shared" si="216"/>
        <v>-1.2290130581550196E-3</v>
      </c>
      <c r="AG184" s="41">
        <f t="shared" si="216"/>
        <v>-1.7182542206708543E-4</v>
      </c>
      <c r="AH184" s="41">
        <f t="shared" si="216"/>
        <v>3.6315758566658803E-3</v>
      </c>
      <c r="AI184" s="41">
        <f t="shared" si="216"/>
        <v>1.0777350703277414E-2</v>
      </c>
      <c r="AJ184" s="41">
        <f t="shared" si="216"/>
        <v>1.256235220333958E-2</v>
      </c>
      <c r="AK184" s="41">
        <f t="shared" si="216"/>
        <v>1.8046262009083398E-2</v>
      </c>
      <c r="AL184" s="41">
        <f t="shared" si="216"/>
        <v>-2.3578835973636646E-2</v>
      </c>
      <c r="AM184" s="41">
        <f t="shared" si="216"/>
        <v>-1.1009942721279585E-2</v>
      </c>
      <c r="AN184" s="41">
        <f t="shared" si="216"/>
        <v>1.4941013471506344E-2</v>
      </c>
      <c r="AO184" s="41">
        <f t="shared" si="216"/>
        <v>1.9563842021188497E-2</v>
      </c>
      <c r="AP184" s="41">
        <f t="shared" si="216"/>
        <v>-2.2575471669697548E-3</v>
      </c>
      <c r="AQ184" s="41">
        <f t="shared" si="216"/>
        <v>1.6266353863423955E-2</v>
      </c>
      <c r="AR184" s="41">
        <f t="shared" si="216"/>
        <v>2.905895171263722E-2</v>
      </c>
      <c r="AS184" s="41">
        <f t="shared" si="216"/>
        <v>1.213986324685923E-2</v>
      </c>
    </row>
    <row r="185" spans="1:54" x14ac:dyDescent="0.2">
      <c r="A185" s="5">
        <v>3</v>
      </c>
      <c r="B185" s="5" t="s">
        <v>121</v>
      </c>
      <c r="C185" s="5" t="s">
        <v>122</v>
      </c>
      <c r="D185" s="110" t="s">
        <v>134</v>
      </c>
      <c r="E185" s="110" t="s">
        <v>135</v>
      </c>
      <c r="F185" s="5">
        <f t="shared" si="214"/>
        <v>0</v>
      </c>
      <c r="G185" s="41">
        <f t="shared" ref="G185:AS185" si="217">(G36-G85)/G85</f>
        <v>6.0422786868447043E-3</v>
      </c>
      <c r="H185" s="41">
        <f t="shared" si="217"/>
        <v>2.9497154106417891E-3</v>
      </c>
      <c r="I185" s="41">
        <f t="shared" si="217"/>
        <v>4.5124980096414588E-3</v>
      </c>
      <c r="J185" s="41">
        <f t="shared" si="217"/>
        <v>-1.0518025901295004E-2</v>
      </c>
      <c r="K185" s="41">
        <f t="shared" si="217"/>
        <v>-2.9742466796771503E-3</v>
      </c>
      <c r="L185" s="41">
        <f t="shared" si="217"/>
        <v>3.4796930806193305E-3</v>
      </c>
      <c r="M185" s="41">
        <f t="shared" si="217"/>
        <v>1.5391267848224848E-2</v>
      </c>
      <c r="N185" s="41">
        <f t="shared" si="217"/>
        <v>-5.5675632857681984E-3</v>
      </c>
      <c r="O185" s="41">
        <f t="shared" si="217"/>
        <v>1.8302579305338124E-3</v>
      </c>
      <c r="P185" s="41">
        <f t="shared" si="217"/>
        <v>1.0692799660687126E-2</v>
      </c>
      <c r="Q185" s="41">
        <f t="shared" si="217"/>
        <v>1.9680093175596641E-2</v>
      </c>
      <c r="R185" s="41">
        <f t="shared" si="217"/>
        <v>1.8026187053639727E-2</v>
      </c>
      <c r="S185" s="41">
        <f t="shared" si="217"/>
        <v>2.1135375824444139E-2</v>
      </c>
      <c r="T185" s="41">
        <f t="shared" si="217"/>
        <v>-2.6027735449105079E-2</v>
      </c>
      <c r="U185" s="41">
        <f t="shared" si="217"/>
        <v>-5.4688257220440123E-3</v>
      </c>
      <c r="V185" s="41">
        <f t="shared" si="217"/>
        <v>1.8078001808896956E-2</v>
      </c>
      <c r="W185" s="41">
        <f t="shared" si="217"/>
        <v>1.7733087511736155E-2</v>
      </c>
      <c r="X185" s="41">
        <f t="shared" si="217"/>
        <v>-2.7822152651955558E-3</v>
      </c>
      <c r="Y185" s="41">
        <f t="shared" si="217"/>
        <v>-3.002690529632643E-3</v>
      </c>
      <c r="Z185" s="41">
        <f t="shared" si="217"/>
        <v>5.0314371257485717E-2</v>
      </c>
      <c r="AA185" s="41">
        <f t="shared" si="217"/>
        <v>2.1437746379058379E-2</v>
      </c>
      <c r="AB185" s="41">
        <f t="shared" si="217"/>
        <v>-1.2056195898717027E-2</v>
      </c>
      <c r="AC185" s="41">
        <f t="shared" si="217"/>
        <v>-5.1840093404140379E-3</v>
      </c>
      <c r="AD185" s="41">
        <f t="shared" si="217"/>
        <v>3.4399070641432513E-3</v>
      </c>
      <c r="AE185" s="41">
        <f t="shared" si="217"/>
        <v>1.2217639713950696E-2</v>
      </c>
      <c r="AF185" s="41">
        <f t="shared" si="217"/>
        <v>-1.7191365223703948E-2</v>
      </c>
      <c r="AG185" s="41">
        <f t="shared" si="217"/>
        <v>-1.2435558032604706E-2</v>
      </c>
      <c r="AH185" s="41">
        <f t="shared" si="217"/>
        <v>6.2504919859268059E-3</v>
      </c>
      <c r="AI185" s="41">
        <f t="shared" si="217"/>
        <v>1.3799381940095383E-2</v>
      </c>
      <c r="AJ185" s="41">
        <f t="shared" si="217"/>
        <v>1.8946206275787116E-2</v>
      </c>
      <c r="AK185" s="41">
        <f t="shared" si="217"/>
        <v>1.6943980536482394E-2</v>
      </c>
      <c r="AL185" s="41">
        <f t="shared" si="217"/>
        <v>-2.4520742243736689E-2</v>
      </c>
      <c r="AM185" s="41">
        <f t="shared" si="217"/>
        <v>-2.7825614835805886E-3</v>
      </c>
      <c r="AN185" s="41">
        <f t="shared" si="217"/>
        <v>1.5469780844772654E-2</v>
      </c>
      <c r="AO185" s="41">
        <f t="shared" si="217"/>
        <v>2.1710649037141871E-2</v>
      </c>
      <c r="AP185" s="41">
        <f t="shared" si="217"/>
        <v>-3.3828663616526601E-3</v>
      </c>
      <c r="AQ185" s="41">
        <f t="shared" si="217"/>
        <v>-5.2933311354098726E-3</v>
      </c>
      <c r="AR185" s="41">
        <f t="shared" si="217"/>
        <v>3.8362985002125573E-2</v>
      </c>
      <c r="AS185" s="41">
        <f t="shared" si="217"/>
        <v>1.4024077363328353E-2</v>
      </c>
    </row>
    <row r="186" spans="1:54" x14ac:dyDescent="0.2">
      <c r="A186" s="5">
        <v>4</v>
      </c>
      <c r="B186" s="5" t="s">
        <v>121</v>
      </c>
      <c r="C186" s="5" t="s">
        <v>122</v>
      </c>
      <c r="D186" s="110" t="s">
        <v>138</v>
      </c>
      <c r="E186" s="110" t="s">
        <v>139</v>
      </c>
      <c r="F186" s="5">
        <f t="shared" si="214"/>
        <v>-3</v>
      </c>
      <c r="G186" s="41">
        <f t="shared" ref="G186:AS186" si="218">(G37-G86)/G86</f>
        <v>6.394078155950382E-3</v>
      </c>
      <c r="H186" s="41">
        <f t="shared" si="218"/>
        <v>4.6838256817067995E-3</v>
      </c>
      <c r="I186" s="41">
        <f t="shared" si="218"/>
        <v>5.5440700449483809E-3</v>
      </c>
      <c r="J186" s="41">
        <f t="shared" si="218"/>
        <v>-9.10042130688145E-3</v>
      </c>
      <c r="K186" s="41">
        <f t="shared" si="218"/>
        <v>-1.1912112114948643E-2</v>
      </c>
      <c r="L186" s="41">
        <f t="shared" si="218"/>
        <v>-1.6641207042224074E-3</v>
      </c>
      <c r="M186" s="41">
        <f t="shared" si="218"/>
        <v>2.3403299478322034E-2</v>
      </c>
      <c r="N186" s="41">
        <f t="shared" si="218"/>
        <v>6.3172332750219204E-3</v>
      </c>
      <c r="O186" s="41">
        <f t="shared" si="218"/>
        <v>1.1881958806156796E-2</v>
      </c>
      <c r="P186" s="41">
        <f t="shared" si="218"/>
        <v>4.3965196221680955E-3</v>
      </c>
      <c r="Q186" s="41">
        <f t="shared" si="218"/>
        <v>1.306039819172789E-2</v>
      </c>
      <c r="R186" s="41">
        <f t="shared" si="218"/>
        <v>9.7899200145961131E-3</v>
      </c>
      <c r="S186" s="41">
        <f t="shared" si="218"/>
        <v>2.1217705768574645E-2</v>
      </c>
      <c r="T186" s="41">
        <f t="shared" si="218"/>
        <v>-1.6800373868275119E-2</v>
      </c>
      <c r="U186" s="41">
        <f t="shared" si="218"/>
        <v>-4.983181031484641E-3</v>
      </c>
      <c r="V186" s="41">
        <f t="shared" si="218"/>
        <v>2.0101890874495293E-2</v>
      </c>
      <c r="W186" s="41">
        <f t="shared" si="218"/>
        <v>1.580301460275204E-2</v>
      </c>
      <c r="X186" s="41">
        <f t="shared" si="218"/>
        <v>-4.2562796770354277E-3</v>
      </c>
      <c r="Y186" s="41">
        <f t="shared" si="218"/>
        <v>1.2540826901420846E-2</v>
      </c>
      <c r="Z186" s="41">
        <f t="shared" si="218"/>
        <v>3.5274520902402483E-2</v>
      </c>
      <c r="AA186" s="41">
        <f t="shared" si="218"/>
        <v>1.6065855427001945E-2</v>
      </c>
      <c r="AB186" s="41">
        <f t="shared" si="218"/>
        <v>-1.1383495696513798E-2</v>
      </c>
      <c r="AC186" s="41">
        <f t="shared" si="218"/>
        <v>-1.1171539950730922E-2</v>
      </c>
      <c r="AD186" s="41">
        <f t="shared" si="218"/>
        <v>3.1214585362932538E-4</v>
      </c>
      <c r="AE186" s="41">
        <f t="shared" si="218"/>
        <v>1.7621551237009557E-2</v>
      </c>
      <c r="AF186" s="41">
        <f t="shared" si="218"/>
        <v>-1.1320506471597098E-3</v>
      </c>
      <c r="AG186" s="41">
        <f t="shared" si="218"/>
        <v>4.6201885472347912E-3</v>
      </c>
      <c r="AH186" s="41">
        <f t="shared" si="218"/>
        <v>-2.1811854996787471E-4</v>
      </c>
      <c r="AI186" s="41">
        <f t="shared" si="218"/>
        <v>8.9028597193453601E-3</v>
      </c>
      <c r="AJ186" s="41">
        <f t="shared" si="218"/>
        <v>1.041456949972772E-2</v>
      </c>
      <c r="AK186" s="41">
        <f t="shared" si="218"/>
        <v>2.1236033504363847E-2</v>
      </c>
      <c r="AL186" s="41">
        <f t="shared" si="218"/>
        <v>-1.7161206851097874E-2</v>
      </c>
      <c r="AM186" s="41">
        <f t="shared" si="218"/>
        <v>3.2255924219112071E-4</v>
      </c>
      <c r="AN186" s="41">
        <f t="shared" si="218"/>
        <v>1.6259517411890471E-2</v>
      </c>
      <c r="AO186" s="41">
        <f t="shared" si="218"/>
        <v>1.9294415138041789E-2</v>
      </c>
      <c r="AP186" s="41">
        <f t="shared" si="218"/>
        <v>-6.2580722880539088E-3</v>
      </c>
      <c r="AQ186" s="41">
        <f t="shared" si="218"/>
        <v>1.3653474048814267E-2</v>
      </c>
      <c r="AR186" s="41">
        <f t="shared" si="218"/>
        <v>2.8452048830878849E-2</v>
      </c>
      <c r="AS186" s="41">
        <f t="shared" si="218"/>
        <v>1.0112951086437071E-2</v>
      </c>
    </row>
    <row r="187" spans="1:54" x14ac:dyDescent="0.2">
      <c r="A187" s="5">
        <v>5</v>
      </c>
      <c r="B187" s="5" t="s">
        <v>145</v>
      </c>
      <c r="C187" s="5" t="s">
        <v>449</v>
      </c>
      <c r="D187" s="110" t="s">
        <v>143</v>
      </c>
      <c r="E187" s="110" t="s">
        <v>144</v>
      </c>
      <c r="F187" s="5">
        <f t="shared" si="214"/>
        <v>-7</v>
      </c>
      <c r="G187" s="41">
        <f t="shared" ref="G187:AS187" si="219">(G38-G87)/G87</f>
        <v>7.8366218304804537E-3</v>
      </c>
      <c r="H187" s="41">
        <f t="shared" si="219"/>
        <v>6.771557133089078E-3</v>
      </c>
      <c r="I187" s="41">
        <f t="shared" si="219"/>
        <v>7.3038202555839246E-3</v>
      </c>
      <c r="J187" s="41">
        <f t="shared" si="219"/>
        <v>-1.3053301193455033E-2</v>
      </c>
      <c r="K187" s="41">
        <f t="shared" si="219"/>
        <v>-6.0603988043781759E-3</v>
      </c>
      <c r="L187" s="41">
        <f t="shared" si="219"/>
        <v>6.3365119049321426E-3</v>
      </c>
      <c r="M187" s="41">
        <f t="shared" si="219"/>
        <v>2.1316585193236853E-2</v>
      </c>
      <c r="N187" s="41">
        <f t="shared" si="219"/>
        <v>8.012179016412959E-3</v>
      </c>
      <c r="O187" s="41">
        <f t="shared" si="219"/>
        <v>5.8400440405603849E-3</v>
      </c>
      <c r="P187" s="41">
        <f t="shared" si="219"/>
        <v>8.883080400988886E-3</v>
      </c>
      <c r="Q187" s="41">
        <f t="shared" si="219"/>
        <v>2.0302935039023376E-2</v>
      </c>
      <c r="R187" s="41">
        <f t="shared" si="219"/>
        <v>1.8478203341390814E-2</v>
      </c>
      <c r="S187" s="41">
        <f t="shared" si="219"/>
        <v>1.8640129726588798E-2</v>
      </c>
      <c r="T187" s="41">
        <f t="shared" si="219"/>
        <v>-1.8638528983257532E-2</v>
      </c>
      <c r="U187" s="41">
        <f t="shared" si="219"/>
        <v>-1.3391721797777872E-2</v>
      </c>
      <c r="V187" s="41">
        <f t="shared" si="219"/>
        <v>1.7055834626744378E-2</v>
      </c>
      <c r="W187" s="41">
        <f t="shared" si="219"/>
        <v>2.2049033058380553E-2</v>
      </c>
      <c r="X187" s="41">
        <f t="shared" si="219"/>
        <v>-1.8637431894059596E-3</v>
      </c>
      <c r="Y187" s="41">
        <f t="shared" si="219"/>
        <v>1.3086234348991308E-2</v>
      </c>
      <c r="Z187" s="41">
        <f t="shared" si="219"/>
        <v>3.475770321624614E-2</v>
      </c>
      <c r="AA187" s="41">
        <f t="shared" si="219"/>
        <v>2.3435532611432934E-2</v>
      </c>
      <c r="AB187" s="41">
        <f t="shared" si="219"/>
        <v>-1.5169965782134176E-2</v>
      </c>
      <c r="AC187" s="41">
        <f t="shared" si="219"/>
        <v>-4.9097571213030872E-3</v>
      </c>
      <c r="AD187" s="41">
        <f t="shared" si="219"/>
        <v>6.958256888600369E-3</v>
      </c>
      <c r="AE187" s="41">
        <f t="shared" si="219"/>
        <v>1.9882402259289125E-2</v>
      </c>
      <c r="AF187" s="41">
        <f t="shared" si="219"/>
        <v>8.5153206999827868E-3</v>
      </c>
      <c r="AG187" s="41">
        <f t="shared" si="219"/>
        <v>3.1574477795909875E-3</v>
      </c>
      <c r="AH187" s="41">
        <f t="shared" si="219"/>
        <v>4.6849017457703344E-3</v>
      </c>
      <c r="AI187" s="41">
        <f t="shared" si="219"/>
        <v>1.5909889742391093E-2</v>
      </c>
      <c r="AJ187" s="41">
        <f t="shared" si="219"/>
        <v>1.7508425012512558E-2</v>
      </c>
      <c r="AK187" s="41">
        <f t="shared" si="219"/>
        <v>1.4933587769226557E-2</v>
      </c>
      <c r="AL187" s="41">
        <f t="shared" si="219"/>
        <v>-2.206102673291618E-2</v>
      </c>
      <c r="AM187" s="41">
        <f t="shared" si="219"/>
        <v>-1.0385663327991568E-2</v>
      </c>
      <c r="AN187" s="41">
        <f t="shared" si="219"/>
        <v>1.8887746636367924E-2</v>
      </c>
      <c r="AO187" s="41">
        <f t="shared" si="219"/>
        <v>2.3087691620906181E-2</v>
      </c>
      <c r="AP187" s="41">
        <f t="shared" si="219"/>
        <v>8.548822038926461E-4</v>
      </c>
      <c r="AQ187" s="41">
        <f t="shared" si="219"/>
        <v>1.2079972984255153E-2</v>
      </c>
      <c r="AR187" s="41">
        <f t="shared" si="219"/>
        <v>2.1485229786882189E-2</v>
      </c>
      <c r="AS187" s="41">
        <f t="shared" si="219"/>
        <v>1.591688703902518E-2</v>
      </c>
    </row>
    <row r="188" spans="1:54" x14ac:dyDescent="0.2">
      <c r="A188" s="5">
        <v>6</v>
      </c>
      <c r="B188" s="5" t="s">
        <v>145</v>
      </c>
      <c r="C188" s="5" t="s">
        <v>449</v>
      </c>
      <c r="D188" s="110" t="s">
        <v>150</v>
      </c>
      <c r="E188" s="110" t="s">
        <v>151</v>
      </c>
      <c r="F188" s="5">
        <f t="shared" si="214"/>
        <v>-6</v>
      </c>
      <c r="G188" s="41">
        <f t="shared" ref="G188:AS188" si="220">(G39-G88)/G88</f>
        <v>9.4430371265721135E-3</v>
      </c>
      <c r="H188" s="41">
        <f t="shared" si="220"/>
        <v>8.4484339970672499E-3</v>
      </c>
      <c r="I188" s="41">
        <f t="shared" si="220"/>
        <v>8.9519391009856061E-3</v>
      </c>
      <c r="J188" s="41">
        <f t="shared" si="220"/>
        <v>-1.0058066794081331E-2</v>
      </c>
      <c r="K188" s="41">
        <f t="shared" si="220"/>
        <v>-9.1043399783501261E-3</v>
      </c>
      <c r="L188" s="41">
        <f t="shared" si="220"/>
        <v>2.4146445846411628E-3</v>
      </c>
      <c r="M188" s="41">
        <f t="shared" si="220"/>
        <v>2.4636403420503532E-2</v>
      </c>
      <c r="N188" s="41">
        <f t="shared" si="220"/>
        <v>2.4274496228401117E-2</v>
      </c>
      <c r="O188" s="41">
        <f t="shared" si="220"/>
        <v>2.4563538914248131E-2</v>
      </c>
      <c r="P188" s="41">
        <f t="shared" si="220"/>
        <v>1.1393923199341186E-2</v>
      </c>
      <c r="Q188" s="41">
        <f t="shared" si="220"/>
        <v>1.4708078621961452E-2</v>
      </c>
      <c r="R188" s="41">
        <f t="shared" si="220"/>
        <v>1.0776954274032949E-2</v>
      </c>
      <c r="S188" s="41">
        <f t="shared" si="220"/>
        <v>1.8013663392398929E-2</v>
      </c>
      <c r="T188" s="41">
        <f t="shared" si="220"/>
        <v>-1.2976631070252657E-2</v>
      </c>
      <c r="U188" s="41">
        <f t="shared" si="220"/>
        <v>-7.7989447965734282E-3</v>
      </c>
      <c r="V188" s="41">
        <f t="shared" si="220"/>
        <v>2.0445210622887927E-2</v>
      </c>
      <c r="W188" s="41">
        <f t="shared" si="220"/>
        <v>1.8083817512323037E-2</v>
      </c>
      <c r="X188" s="41">
        <f t="shared" si="220"/>
        <v>-7.5649538106219221E-3</v>
      </c>
      <c r="Y188" s="41">
        <f t="shared" si="220"/>
        <v>1.1728448190248427E-2</v>
      </c>
      <c r="Z188" s="41">
        <f t="shared" si="220"/>
        <v>2.555670688715039E-2</v>
      </c>
      <c r="AA188" s="41">
        <f t="shared" si="220"/>
        <v>2.0139340038978704E-2</v>
      </c>
      <c r="AB188" s="41">
        <f t="shared" si="220"/>
        <v>-1.0062686413709707E-2</v>
      </c>
      <c r="AC188" s="41">
        <f t="shared" si="220"/>
        <v>-1.0855797406569319E-2</v>
      </c>
      <c r="AD188" s="41">
        <f t="shared" si="220"/>
        <v>2.0162313061753258E-3</v>
      </c>
      <c r="AE188" s="41">
        <f t="shared" si="220"/>
        <v>2.5049149780276718E-2</v>
      </c>
      <c r="AF188" s="41">
        <f t="shared" si="220"/>
        <v>1.8733315617186361E-2</v>
      </c>
      <c r="AG188" s="41">
        <f t="shared" si="220"/>
        <v>1.7806502626785545E-2</v>
      </c>
      <c r="AH188" s="41">
        <f t="shared" si="220"/>
        <v>3.594505204952849E-3</v>
      </c>
      <c r="AI188" s="41">
        <f t="shared" si="220"/>
        <v>1.2309513321571241E-2</v>
      </c>
      <c r="AJ188" s="41">
        <f t="shared" si="220"/>
        <v>1.6261345707656655E-2</v>
      </c>
      <c r="AK188" s="41">
        <f t="shared" si="220"/>
        <v>2.1468671840616741E-2</v>
      </c>
      <c r="AL188" s="41">
        <f t="shared" si="220"/>
        <v>-1.4055962911740718E-2</v>
      </c>
      <c r="AM188" s="41">
        <f t="shared" si="220"/>
        <v>-4.1626042281837821E-3</v>
      </c>
      <c r="AN188" s="41">
        <f t="shared" si="220"/>
        <v>1.8737686862864245E-2</v>
      </c>
      <c r="AO188" s="41">
        <f t="shared" si="220"/>
        <v>2.079838741270134E-2</v>
      </c>
      <c r="AP188" s="41">
        <f t="shared" si="220"/>
        <v>-7.6808903362974787E-3</v>
      </c>
      <c r="AQ188" s="41">
        <f t="shared" si="220"/>
        <v>8.005668863302947E-3</v>
      </c>
      <c r="AR188" s="41">
        <f t="shared" si="220"/>
        <v>2.6608533751246978E-2</v>
      </c>
      <c r="AS188" s="41">
        <f t="shared" si="220"/>
        <v>1.1746023053963406E-2</v>
      </c>
    </row>
    <row r="189" spans="1:54" x14ac:dyDescent="0.2">
      <c r="A189" s="5">
        <v>7</v>
      </c>
      <c r="B189" s="5" t="s">
        <v>145</v>
      </c>
      <c r="C189" s="5" t="s">
        <v>449</v>
      </c>
      <c r="D189" s="110" t="s">
        <v>154</v>
      </c>
      <c r="E189" s="110" t="s">
        <v>155</v>
      </c>
      <c r="F189" s="5">
        <f t="shared" si="214"/>
        <v>-1</v>
      </c>
      <c r="G189" s="41">
        <f t="shared" ref="G189:AS189" si="221">(G40-G89)/G89</f>
        <v>7.0291390088108368E-3</v>
      </c>
      <c r="H189" s="41">
        <f t="shared" si="221"/>
        <v>6.7055344107180672E-3</v>
      </c>
      <c r="I189" s="41">
        <f t="shared" si="221"/>
        <v>6.8680033151775994E-3</v>
      </c>
      <c r="J189" s="41">
        <f t="shared" si="221"/>
        <v>-3.6866915336150013E-3</v>
      </c>
      <c r="K189" s="41">
        <f t="shared" si="221"/>
        <v>-5.9258456443130681E-3</v>
      </c>
      <c r="L189" s="41">
        <f t="shared" si="221"/>
        <v>1.6226502015111968E-3</v>
      </c>
      <c r="M189" s="41">
        <f t="shared" si="221"/>
        <v>1.4265244529092716E-2</v>
      </c>
      <c r="N189" s="41">
        <f t="shared" si="221"/>
        <v>1.0955042658932802E-2</v>
      </c>
      <c r="O189" s="41">
        <f t="shared" si="221"/>
        <v>1.0380833726653282E-2</v>
      </c>
      <c r="P189" s="41">
        <f t="shared" si="221"/>
        <v>6.2344123118364091E-3</v>
      </c>
      <c r="Q189" s="41">
        <f t="shared" si="221"/>
        <v>1.6174818183136149E-2</v>
      </c>
      <c r="R189" s="41">
        <f t="shared" si="221"/>
        <v>1.3538360072436152E-2</v>
      </c>
      <c r="S189" s="41">
        <f t="shared" si="221"/>
        <v>1.3204615211310328E-2</v>
      </c>
      <c r="T189" s="41">
        <f t="shared" si="221"/>
        <v>-2.1231013421471441E-2</v>
      </c>
      <c r="U189" s="41">
        <f t="shared" si="221"/>
        <v>-8.8890178310153754E-3</v>
      </c>
      <c r="V189" s="41">
        <f t="shared" si="221"/>
        <v>2.0333174627511511E-2</v>
      </c>
      <c r="W189" s="41">
        <f t="shared" si="221"/>
        <v>2.376935397757737E-2</v>
      </c>
      <c r="X189" s="41">
        <f t="shared" si="221"/>
        <v>-4.2114097159975383E-3</v>
      </c>
      <c r="Y189" s="41">
        <f t="shared" si="221"/>
        <v>8.6368988539618149E-3</v>
      </c>
      <c r="Z189" s="41">
        <f t="shared" si="221"/>
        <v>3.7592258255986243E-2</v>
      </c>
      <c r="AA189" s="41">
        <f t="shared" si="221"/>
        <v>1.8725119631439052E-2</v>
      </c>
      <c r="AB189" s="41">
        <f t="shared" si="221"/>
        <v>-7.65023861222861E-3</v>
      </c>
      <c r="AC189" s="41">
        <f t="shared" si="221"/>
        <v>-4.4288515667727001E-3</v>
      </c>
      <c r="AD189" s="41">
        <f t="shared" si="221"/>
        <v>4.5158200017561224E-3</v>
      </c>
      <c r="AE189" s="41">
        <f t="shared" si="221"/>
        <v>1.6057420087052545E-2</v>
      </c>
      <c r="AF189" s="41">
        <f t="shared" si="221"/>
        <v>8.8189955324195525E-3</v>
      </c>
      <c r="AG189" s="41">
        <f t="shared" si="221"/>
        <v>7.8057176160619994E-3</v>
      </c>
      <c r="AH189" s="41">
        <f t="shared" si="221"/>
        <v>2.2362341268536254E-3</v>
      </c>
      <c r="AI189" s="41">
        <f t="shared" si="221"/>
        <v>1.4706418955900457E-2</v>
      </c>
      <c r="AJ189" s="41">
        <f t="shared" si="221"/>
        <v>1.4240145322435593E-2</v>
      </c>
      <c r="AK189" s="41">
        <f t="shared" si="221"/>
        <v>1.4223320404533845E-2</v>
      </c>
      <c r="AL189" s="41">
        <f t="shared" si="221"/>
        <v>-2.2038071721040581E-2</v>
      </c>
      <c r="AM189" s="41">
        <f t="shared" si="221"/>
        <v>-5.8322951804563221E-3</v>
      </c>
      <c r="AN189" s="41">
        <f t="shared" si="221"/>
        <v>1.9926568394426476E-2</v>
      </c>
      <c r="AO189" s="41">
        <f t="shared" si="221"/>
        <v>2.1123445305107635E-2</v>
      </c>
      <c r="AP189" s="41">
        <f t="shared" si="221"/>
        <v>-5.9527161424528137E-3</v>
      </c>
      <c r="AQ189" s="41">
        <f t="shared" si="221"/>
        <v>1.2343182035249737E-2</v>
      </c>
      <c r="AR189" s="41">
        <f t="shared" si="221"/>
        <v>2.5928169924599908E-2</v>
      </c>
      <c r="AS189" s="41">
        <f t="shared" si="221"/>
        <v>1.7476642761338361E-2</v>
      </c>
    </row>
    <row r="190" spans="1:54" x14ac:dyDescent="0.2">
      <c r="A190" s="5">
        <v>8</v>
      </c>
      <c r="B190" s="5" t="s">
        <v>159</v>
      </c>
      <c r="C190" s="5" t="s">
        <v>160</v>
      </c>
      <c r="D190" s="110" t="s">
        <v>132</v>
      </c>
      <c r="E190" s="110" t="s">
        <v>133</v>
      </c>
      <c r="F190" s="5">
        <f t="shared" si="214"/>
        <v>-4</v>
      </c>
      <c r="G190" s="41">
        <f t="shared" ref="G190:AS190" si="222">(G41-G90)/G90</f>
        <v>1.0012621750849668E-2</v>
      </c>
      <c r="H190" s="41">
        <f t="shared" si="222"/>
        <v>7.5146674342580176E-3</v>
      </c>
      <c r="I190" s="41">
        <f t="shared" si="222"/>
        <v>8.7911172878993582E-3</v>
      </c>
      <c r="J190" s="41">
        <f t="shared" si="222"/>
        <v>-5.5880111760221955E-3</v>
      </c>
      <c r="K190" s="41">
        <f t="shared" si="222"/>
        <v>-1.3603857280616227E-2</v>
      </c>
      <c r="L190" s="41">
        <f t="shared" si="222"/>
        <v>4.0510376404742608E-3</v>
      </c>
      <c r="M190" s="41">
        <f t="shared" si="222"/>
        <v>2.0454746007000476E-2</v>
      </c>
      <c r="N190" s="41">
        <f t="shared" si="222"/>
        <v>2.5246584530659373E-2</v>
      </c>
      <c r="O190" s="41">
        <f t="shared" si="222"/>
        <v>3.5376639219273011E-2</v>
      </c>
      <c r="P190" s="41">
        <f t="shared" si="222"/>
        <v>6.3734878629779545E-3</v>
      </c>
      <c r="Q190" s="41">
        <f t="shared" si="222"/>
        <v>1.3105175810992209E-2</v>
      </c>
      <c r="R190" s="41">
        <f t="shared" si="222"/>
        <v>9.0284999382436483E-3</v>
      </c>
      <c r="S190" s="41">
        <f t="shared" si="222"/>
        <v>1.5851099935205962E-2</v>
      </c>
      <c r="T190" s="41">
        <f t="shared" si="222"/>
        <v>-9.8271435577081713E-3</v>
      </c>
      <c r="U190" s="41">
        <f t="shared" si="222"/>
        <v>-3.7121842908843702E-4</v>
      </c>
      <c r="V190" s="41">
        <f t="shared" si="222"/>
        <v>1.7698804530893838E-2</v>
      </c>
      <c r="W190" s="41">
        <f t="shared" si="222"/>
        <v>1.6309893244816808E-2</v>
      </c>
      <c r="X190" s="41">
        <f t="shared" si="222"/>
        <v>8.3066362325306085E-3</v>
      </c>
      <c r="Y190" s="41">
        <f t="shared" si="222"/>
        <v>-3.4260931252438932E-3</v>
      </c>
      <c r="Z190" s="41">
        <f t="shared" si="222"/>
        <v>3.0558555390916786E-2</v>
      </c>
      <c r="AA190" s="41">
        <f t="shared" si="222"/>
        <v>1.3673680966123654E-2</v>
      </c>
      <c r="AB190" s="41">
        <f t="shared" si="222"/>
        <v>-4.6348444636459592E-3</v>
      </c>
      <c r="AC190" s="41">
        <f t="shared" si="222"/>
        <v>-1.0897869585744391E-2</v>
      </c>
      <c r="AD190" s="41">
        <f t="shared" si="222"/>
        <v>1.3894243489422919E-3</v>
      </c>
      <c r="AE190" s="41">
        <f t="shared" si="222"/>
        <v>1.9083810015983301E-2</v>
      </c>
      <c r="AF190" s="41">
        <f t="shared" si="222"/>
        <v>1.7180877279447868E-2</v>
      </c>
      <c r="AG190" s="41">
        <f t="shared" si="222"/>
        <v>1.345956673398566E-2</v>
      </c>
      <c r="AH190" s="41">
        <f t="shared" si="222"/>
        <v>2.8720537572059159E-3</v>
      </c>
      <c r="AI190" s="41">
        <f t="shared" si="222"/>
        <v>8.6290257503027785E-3</v>
      </c>
      <c r="AJ190" s="41">
        <f t="shared" si="222"/>
        <v>9.789353303574895E-3</v>
      </c>
      <c r="AK190" s="41">
        <f t="shared" si="222"/>
        <v>2.6649168289208783E-2</v>
      </c>
      <c r="AL190" s="41">
        <f t="shared" si="222"/>
        <v>-1.1641751799407993E-2</v>
      </c>
      <c r="AM190" s="41">
        <f t="shared" si="222"/>
        <v>8.4693063943363221E-4</v>
      </c>
      <c r="AN190" s="41">
        <f t="shared" si="222"/>
        <v>1.2490790688221521E-2</v>
      </c>
      <c r="AO190" s="41">
        <f t="shared" si="222"/>
        <v>2.3933826563618192E-2</v>
      </c>
      <c r="AP190" s="41">
        <f t="shared" si="222"/>
        <v>-3.1798313119506599E-3</v>
      </c>
      <c r="AQ190" s="41">
        <f t="shared" si="222"/>
        <v>5.1000271131995739E-3</v>
      </c>
      <c r="AR190" s="41">
        <f t="shared" si="222"/>
        <v>2.3803707359021629E-2</v>
      </c>
      <c r="AS190" s="41">
        <f t="shared" si="222"/>
        <v>5.3079193985802776E-3</v>
      </c>
    </row>
    <row r="191" spans="1:54" x14ac:dyDescent="0.2">
      <c r="A191" s="5">
        <v>9</v>
      </c>
      <c r="B191" s="5" t="s">
        <v>159</v>
      </c>
      <c r="C191" s="5" t="s">
        <v>160</v>
      </c>
      <c r="D191" s="110" t="s">
        <v>136</v>
      </c>
      <c r="E191" s="110" t="s">
        <v>137</v>
      </c>
      <c r="F191" s="5">
        <f t="shared" si="214"/>
        <v>0</v>
      </c>
      <c r="G191" s="41">
        <f t="shared" ref="G191:AS191" si="223">(G42-G91)/G91</f>
        <v>8.0039744766107652E-3</v>
      </c>
      <c r="H191" s="41">
        <f t="shared" si="223"/>
        <v>6.4468736987675739E-3</v>
      </c>
      <c r="I191" s="41">
        <f t="shared" si="223"/>
        <v>7.2298721121551186E-3</v>
      </c>
      <c r="J191" s="41">
        <f t="shared" si="223"/>
        <v>-2.3020522033933358E-3</v>
      </c>
      <c r="K191" s="41">
        <f t="shared" si="223"/>
        <v>-3.4839571882697741E-3</v>
      </c>
      <c r="L191" s="41">
        <f t="shared" si="223"/>
        <v>2.3092979914522524E-3</v>
      </c>
      <c r="M191" s="41">
        <f t="shared" si="223"/>
        <v>2.3370434505449199E-2</v>
      </c>
      <c r="N191" s="41">
        <f t="shared" si="223"/>
        <v>2.4961107017113748E-2</v>
      </c>
      <c r="O191" s="41">
        <f t="shared" si="223"/>
        <v>1.9530598365179577E-2</v>
      </c>
      <c r="P191" s="41">
        <f t="shared" si="223"/>
        <v>4.7000655667517946E-3</v>
      </c>
      <c r="Q191" s="41">
        <f t="shared" si="223"/>
        <v>1.5038810922357823E-2</v>
      </c>
      <c r="R191" s="41">
        <f t="shared" si="223"/>
        <v>1.1875018157521393E-2</v>
      </c>
      <c r="S191" s="41">
        <f t="shared" si="223"/>
        <v>1.1018211937131851E-2</v>
      </c>
      <c r="T191" s="41">
        <f t="shared" si="223"/>
        <v>-1.999875373643124E-2</v>
      </c>
      <c r="U191" s="41">
        <f t="shared" si="223"/>
        <v>3.1615487523207141E-3</v>
      </c>
      <c r="V191" s="41">
        <f t="shared" si="223"/>
        <v>1.8613739201975739E-2</v>
      </c>
      <c r="W191" s="41">
        <f t="shared" si="223"/>
        <v>7.9902823901744358E-3</v>
      </c>
      <c r="X191" s="41">
        <f t="shared" si="223"/>
        <v>2.8430470775274972E-4</v>
      </c>
      <c r="Y191" s="41">
        <f t="shared" si="223"/>
        <v>1.9556410932948026E-3</v>
      </c>
      <c r="Z191" s="41">
        <f t="shared" si="223"/>
        <v>1.5901796140144267E-2</v>
      </c>
      <c r="AA191" s="41">
        <f t="shared" si="223"/>
        <v>1.2116657720519539E-2</v>
      </c>
      <c r="AB191" s="41">
        <f t="shared" si="223"/>
        <v>-3.1204256604472312E-3</v>
      </c>
      <c r="AC191" s="41">
        <f t="shared" si="223"/>
        <v>-5.1293739864312982E-3</v>
      </c>
      <c r="AD191" s="41">
        <f t="shared" si="223"/>
        <v>6.6072100535024773E-3</v>
      </c>
      <c r="AE191" s="41">
        <f t="shared" si="223"/>
        <v>2.2386599268838743E-2</v>
      </c>
      <c r="AF191" s="41">
        <f t="shared" si="223"/>
        <v>1.6765873235478738E-2</v>
      </c>
      <c r="AG191" s="41">
        <f t="shared" si="223"/>
        <v>2.7313428979535803E-3</v>
      </c>
      <c r="AH191" s="41">
        <f t="shared" si="223"/>
        <v>-1.8537979242182381E-3</v>
      </c>
      <c r="AI191" s="41">
        <f t="shared" si="223"/>
        <v>1.2128239735271499E-2</v>
      </c>
      <c r="AJ191" s="41">
        <f t="shared" si="223"/>
        <v>1.4334046736871508E-2</v>
      </c>
      <c r="AK191" s="41">
        <f t="shared" si="223"/>
        <v>2.2310205718338225E-2</v>
      </c>
      <c r="AL191" s="41">
        <f t="shared" si="223"/>
        <v>-2.2054712926878519E-2</v>
      </c>
      <c r="AM191" s="41">
        <f t="shared" si="223"/>
        <v>-2.0840117225672415E-3</v>
      </c>
      <c r="AN191" s="41">
        <f t="shared" si="223"/>
        <v>2.2429774929984762E-2</v>
      </c>
      <c r="AO191" s="41">
        <f t="shared" si="223"/>
        <v>1.273429127572692E-2</v>
      </c>
      <c r="AP191" s="41">
        <f t="shared" si="223"/>
        <v>-2.6426191429975683E-3</v>
      </c>
      <c r="AQ191" s="41">
        <f t="shared" si="223"/>
        <v>-4.1643199699732111E-4</v>
      </c>
      <c r="AR191" s="41">
        <f t="shared" si="223"/>
        <v>1.698989777343413E-2</v>
      </c>
      <c r="AS191" s="41">
        <f t="shared" si="223"/>
        <v>1.1493138917644273E-2</v>
      </c>
    </row>
    <row r="192" spans="1:54" x14ac:dyDescent="0.2">
      <c r="A192" s="5">
        <v>10</v>
      </c>
      <c r="B192" s="5" t="s">
        <v>159</v>
      </c>
      <c r="C192" s="5" t="s">
        <v>160</v>
      </c>
      <c r="D192" s="110" t="s">
        <v>161</v>
      </c>
      <c r="E192" s="110" t="s">
        <v>162</v>
      </c>
      <c r="F192" s="5">
        <f t="shared" si="214"/>
        <v>0</v>
      </c>
      <c r="G192" s="41">
        <f t="shared" ref="G192:AS192" si="224">(G43-G92)/G92</f>
        <v>1.1328987016646063E-2</v>
      </c>
      <c r="H192" s="41">
        <f t="shared" si="224"/>
        <v>1.0376204183457281E-2</v>
      </c>
      <c r="I192" s="41">
        <f t="shared" si="224"/>
        <v>1.0860910669605709E-2</v>
      </c>
      <c r="J192" s="41">
        <f t="shared" si="224"/>
        <v>-4.5797780988470092E-3</v>
      </c>
      <c r="K192" s="41">
        <f t="shared" si="224"/>
        <v>6.6592010000536429E-3</v>
      </c>
      <c r="L192" s="41">
        <f t="shared" si="224"/>
        <v>1.2977613863937285E-2</v>
      </c>
      <c r="M192" s="41">
        <f t="shared" si="224"/>
        <v>2.325627969619307E-2</v>
      </c>
      <c r="N192" s="41">
        <f t="shared" si="224"/>
        <v>-1.5200118545480109E-2</v>
      </c>
      <c r="O192" s="41">
        <f t="shared" si="224"/>
        <v>2.3698419579868304E-2</v>
      </c>
      <c r="P192" s="41">
        <f t="shared" si="224"/>
        <v>6.1113997952048351E-3</v>
      </c>
      <c r="Q192" s="41">
        <f t="shared" si="224"/>
        <v>2.4204741967780611E-2</v>
      </c>
      <c r="R192" s="41">
        <f t="shared" si="224"/>
        <v>2.8272552029637146E-2</v>
      </c>
      <c r="S192" s="41">
        <f t="shared" si="224"/>
        <v>2.2154925853823653E-2</v>
      </c>
      <c r="T192" s="41">
        <f t="shared" si="224"/>
        <v>-9.6177317775718463E-3</v>
      </c>
      <c r="U192" s="41">
        <f t="shared" si="224"/>
        <v>-7.585787720456146E-4</v>
      </c>
      <c r="V192" s="41">
        <f t="shared" si="224"/>
        <v>1.6456381910075046E-2</v>
      </c>
      <c r="W192" s="41">
        <f t="shared" si="224"/>
        <v>2.3132349896826495E-2</v>
      </c>
      <c r="X192" s="41">
        <f t="shared" si="224"/>
        <v>-1.4565266170400728E-3</v>
      </c>
      <c r="Y192" s="41">
        <f t="shared" si="224"/>
        <v>1.4109679240107933E-4</v>
      </c>
      <c r="Z192" s="41">
        <f t="shared" si="224"/>
        <v>4.4168514412414019E-2</v>
      </c>
      <c r="AA192" s="41">
        <f t="shared" si="224"/>
        <v>1.9483346338655935E-2</v>
      </c>
      <c r="AB192" s="41">
        <f t="shared" si="224"/>
        <v>8.0893473207657306E-4</v>
      </c>
      <c r="AC192" s="41">
        <f t="shared" si="224"/>
        <v>3.2308195648612925E-3</v>
      </c>
      <c r="AD192" s="41">
        <f t="shared" si="224"/>
        <v>1.3632353359706369E-2</v>
      </c>
      <c r="AE192" s="41">
        <f t="shared" si="224"/>
        <v>2.2355472414030859E-2</v>
      </c>
      <c r="AF192" s="41">
        <f t="shared" si="224"/>
        <v>-2.3037312979219512E-2</v>
      </c>
      <c r="AG192" s="41">
        <f t="shared" si="224"/>
        <v>1.4330985991764321E-2</v>
      </c>
      <c r="AH192" s="41">
        <f t="shared" si="224"/>
        <v>8.3507392139685142E-3</v>
      </c>
      <c r="AI192" s="41">
        <f t="shared" si="224"/>
        <v>3.1384646126562867E-2</v>
      </c>
      <c r="AJ192" s="41">
        <f t="shared" si="224"/>
        <v>1.7841916139990199E-2</v>
      </c>
      <c r="AK192" s="41">
        <f t="shared" si="224"/>
        <v>2.8086357322975829E-2</v>
      </c>
      <c r="AL192" s="41">
        <f t="shared" si="224"/>
        <v>-1.4266994806703766E-2</v>
      </c>
      <c r="AM192" s="41">
        <f t="shared" si="224"/>
        <v>2.1754644159706705E-3</v>
      </c>
      <c r="AN192" s="41">
        <f t="shared" si="224"/>
        <v>2.7312932644764639E-2</v>
      </c>
      <c r="AO192" s="41">
        <f t="shared" si="224"/>
        <v>1.4886376840464292E-2</v>
      </c>
      <c r="AP192" s="41">
        <f t="shared" si="224"/>
        <v>-3.2703902763814275E-3</v>
      </c>
      <c r="AQ192" s="41">
        <f t="shared" si="224"/>
        <v>-1.7703106500533965E-3</v>
      </c>
      <c r="AR192" s="41">
        <f t="shared" si="224"/>
        <v>3.8068755210392428E-2</v>
      </c>
      <c r="AS192" s="41">
        <f t="shared" si="224"/>
        <v>2.0482774287963908E-2</v>
      </c>
    </row>
    <row r="193" spans="1:45" x14ac:dyDescent="0.2">
      <c r="A193" s="5">
        <v>11</v>
      </c>
      <c r="B193" s="5" t="s">
        <v>159</v>
      </c>
      <c r="C193" s="5" t="s">
        <v>160</v>
      </c>
      <c r="D193" s="110" t="s">
        <v>163</v>
      </c>
      <c r="E193" s="110" t="s">
        <v>164</v>
      </c>
      <c r="F193" s="5">
        <f t="shared" si="214"/>
        <v>0</v>
      </c>
      <c r="G193" s="41">
        <f t="shared" ref="G193:AS193" si="225">(G44-G93)/G93</f>
        <v>5.9064185962046248E-3</v>
      </c>
      <c r="H193" s="41">
        <f t="shared" si="225"/>
        <v>5.9629914876491172E-3</v>
      </c>
      <c r="I193" s="41">
        <f t="shared" si="225"/>
        <v>5.9347172292407158E-3</v>
      </c>
      <c r="J193" s="41">
        <f t="shared" si="225"/>
        <v>-6.7339435187344105E-3</v>
      </c>
      <c r="K193" s="41">
        <f t="shared" si="225"/>
        <v>-9.0432019514694439E-3</v>
      </c>
      <c r="L193" s="41">
        <f t="shared" si="225"/>
        <v>2.2909818176432648E-3</v>
      </c>
      <c r="M193" s="41">
        <f t="shared" si="225"/>
        <v>2.1377824514607652E-2</v>
      </c>
      <c r="N193" s="41">
        <f t="shared" si="225"/>
        <v>7.9716936131039133E-3</v>
      </c>
      <c r="O193" s="41">
        <f t="shared" si="225"/>
        <v>2.6636568848753613E-3</v>
      </c>
      <c r="P193" s="41">
        <f t="shared" si="225"/>
        <v>3.9270587892152346E-3</v>
      </c>
      <c r="Q193" s="41">
        <f t="shared" si="225"/>
        <v>2.0245920388775283E-2</v>
      </c>
      <c r="R193" s="41">
        <f t="shared" si="225"/>
        <v>1.3059901414487587E-2</v>
      </c>
      <c r="S193" s="41">
        <f t="shared" si="225"/>
        <v>3.7994125072947521E-3</v>
      </c>
      <c r="T193" s="41">
        <f t="shared" si="225"/>
        <v>-1.9586370365408137E-2</v>
      </c>
      <c r="U193" s="41">
        <f t="shared" si="225"/>
        <v>-8.0262050799304874E-3</v>
      </c>
      <c r="V193" s="41">
        <f t="shared" si="225"/>
        <v>2.2208805519259786E-2</v>
      </c>
      <c r="W193" s="41">
        <f t="shared" si="225"/>
        <v>2.0091462344040856E-2</v>
      </c>
      <c r="X193" s="41">
        <f t="shared" si="225"/>
        <v>-1.1631475570832266E-2</v>
      </c>
      <c r="Y193" s="41">
        <f t="shared" si="225"/>
        <v>-6.058131284071654E-4</v>
      </c>
      <c r="Z193" s="41">
        <f t="shared" si="225"/>
        <v>5.4574566192739114E-2</v>
      </c>
      <c r="AA193" s="41">
        <f t="shared" si="225"/>
        <v>2.9617754399447391E-2</v>
      </c>
      <c r="AB193" s="41">
        <f t="shared" si="225"/>
        <v>-2.9649973742338141E-3</v>
      </c>
      <c r="AC193" s="41">
        <f t="shared" si="225"/>
        <v>-8.2925590262175174E-3</v>
      </c>
      <c r="AD193" s="41">
        <f t="shared" si="225"/>
        <v>2.0969131903522099E-3</v>
      </c>
      <c r="AE193" s="41">
        <f t="shared" si="225"/>
        <v>2.2954454181865439E-2</v>
      </c>
      <c r="AF193" s="41">
        <f t="shared" si="225"/>
        <v>-5.5444832391839929E-4</v>
      </c>
      <c r="AG193" s="41">
        <f t="shared" si="225"/>
        <v>-2.3559690192502683E-3</v>
      </c>
      <c r="AH193" s="41">
        <f t="shared" si="225"/>
        <v>7.5534464206877313E-3</v>
      </c>
      <c r="AI193" s="41">
        <f t="shared" si="225"/>
        <v>1.495690013702718E-2</v>
      </c>
      <c r="AJ193" s="41">
        <f t="shared" si="225"/>
        <v>1.5469844742907237E-2</v>
      </c>
      <c r="AK193" s="41">
        <f t="shared" si="225"/>
        <v>1.0914968253681987E-2</v>
      </c>
      <c r="AL193" s="41">
        <f t="shared" si="225"/>
        <v>-2.668681740972477E-2</v>
      </c>
      <c r="AM193" s="41">
        <f t="shared" si="225"/>
        <v>-3.4386395667678768E-3</v>
      </c>
      <c r="AN193" s="41">
        <f t="shared" si="225"/>
        <v>2.299637259598895E-2</v>
      </c>
      <c r="AO193" s="41">
        <f t="shared" si="225"/>
        <v>1.868270974295682E-2</v>
      </c>
      <c r="AP193" s="41">
        <f t="shared" si="225"/>
        <v>-5.7229275513503691E-3</v>
      </c>
      <c r="AQ193" s="41">
        <f t="shared" si="225"/>
        <v>3.9154291167190994E-3</v>
      </c>
      <c r="AR193" s="41">
        <f t="shared" si="225"/>
        <v>4.3339635932227269E-2</v>
      </c>
      <c r="AS193" s="41">
        <f t="shared" si="225"/>
        <v>1.4459879608797821E-2</v>
      </c>
    </row>
    <row r="194" spans="1:45" x14ac:dyDescent="0.2">
      <c r="A194" s="5">
        <v>12</v>
      </c>
      <c r="B194" s="5" t="s">
        <v>159</v>
      </c>
      <c r="C194" s="5" t="s">
        <v>160</v>
      </c>
      <c r="D194" s="110" t="s">
        <v>169</v>
      </c>
      <c r="E194" s="110" t="s">
        <v>170</v>
      </c>
      <c r="F194" s="5">
        <f t="shared" si="214"/>
        <v>0</v>
      </c>
      <c r="G194" s="41">
        <f t="shared" ref="G194:AS194" si="226">(G45-G94)/G94</f>
        <v>3.4413484939842835E-3</v>
      </c>
      <c r="H194" s="41">
        <f t="shared" si="226"/>
        <v>4.5957386021295756E-3</v>
      </c>
      <c r="I194" s="41">
        <f t="shared" si="226"/>
        <v>4.0225347121528527E-3</v>
      </c>
      <c r="J194" s="41">
        <f t="shared" si="226"/>
        <v>-1.3498784653342229E-2</v>
      </c>
      <c r="K194" s="41">
        <f t="shared" si="226"/>
        <v>-1.1690032887659747E-2</v>
      </c>
      <c r="L194" s="41">
        <f t="shared" si="226"/>
        <v>1.8082745816655147E-3</v>
      </c>
      <c r="M194" s="41">
        <f t="shared" si="226"/>
        <v>1.5144637182820508E-2</v>
      </c>
      <c r="N194" s="41">
        <f t="shared" si="226"/>
        <v>1.2736572037849829E-2</v>
      </c>
      <c r="O194" s="41">
        <f t="shared" si="226"/>
        <v>-6.2814436748091836E-3</v>
      </c>
      <c r="P194" s="41">
        <f t="shared" si="226"/>
        <v>-6.0072966210148945E-3</v>
      </c>
      <c r="Q194" s="41">
        <f t="shared" si="226"/>
        <v>1.5912722360675379E-2</v>
      </c>
      <c r="R194" s="41">
        <f t="shared" si="226"/>
        <v>5.6582964371928472E-3</v>
      </c>
      <c r="S194" s="41">
        <f t="shared" si="226"/>
        <v>1.0359625515643804E-2</v>
      </c>
      <c r="T194" s="41">
        <f t="shared" si="226"/>
        <v>-2.3325802105741887E-2</v>
      </c>
      <c r="U194" s="41">
        <f t="shared" si="226"/>
        <v>-8.316031005043422E-3</v>
      </c>
      <c r="V194" s="41">
        <f t="shared" si="226"/>
        <v>1.7239531589875918E-2</v>
      </c>
      <c r="W194" s="41">
        <f t="shared" si="226"/>
        <v>2.0241222007189429E-2</v>
      </c>
      <c r="X194" s="41">
        <f t="shared" si="226"/>
        <v>-1.3330898466033868E-2</v>
      </c>
      <c r="Y194" s="41">
        <f t="shared" si="226"/>
        <v>4.9506684570024021E-3</v>
      </c>
      <c r="Z194" s="41">
        <f t="shared" si="226"/>
        <v>4.8698744475497519E-2</v>
      </c>
      <c r="AA194" s="41">
        <f t="shared" si="226"/>
        <v>2.1902170841776633E-2</v>
      </c>
      <c r="AB194" s="41">
        <f t="shared" si="226"/>
        <v>-9.8696381292874905E-3</v>
      </c>
      <c r="AC194" s="41">
        <f t="shared" si="226"/>
        <v>-9.3142186116034736E-3</v>
      </c>
      <c r="AD194" s="41">
        <f t="shared" si="226"/>
        <v>1.157711748036665E-3</v>
      </c>
      <c r="AE194" s="41">
        <f t="shared" si="226"/>
        <v>1.1819137749736067E-2</v>
      </c>
      <c r="AF194" s="41">
        <f t="shared" si="226"/>
        <v>1.0769899956505048E-2</v>
      </c>
      <c r="AG194" s="41">
        <f t="shared" si="226"/>
        <v>-6.0744816380788472E-3</v>
      </c>
      <c r="AH194" s="41">
        <f t="shared" si="226"/>
        <v>-2.6515236630843654E-3</v>
      </c>
      <c r="AI194" s="41">
        <f t="shared" si="226"/>
        <v>1.9534810623921095E-2</v>
      </c>
      <c r="AJ194" s="41">
        <f t="shared" si="226"/>
        <v>3.4736016126956054E-3</v>
      </c>
      <c r="AK194" s="41">
        <f t="shared" si="226"/>
        <v>9.4597658796533295E-3</v>
      </c>
      <c r="AL194" s="41">
        <f t="shared" si="226"/>
        <v>-1.9361722533926751E-2</v>
      </c>
      <c r="AM194" s="41">
        <f t="shared" si="226"/>
        <v>-8.6754911281403287E-3</v>
      </c>
      <c r="AN194" s="41">
        <f t="shared" si="226"/>
        <v>2.6431296325845496E-2</v>
      </c>
      <c r="AO194" s="41">
        <f t="shared" si="226"/>
        <v>9.1879585453844854E-3</v>
      </c>
      <c r="AP194" s="41">
        <f t="shared" si="226"/>
        <v>-7.768555357385902E-3</v>
      </c>
      <c r="AQ194" s="41">
        <f t="shared" si="226"/>
        <v>7.0029252725837144E-3</v>
      </c>
      <c r="AR194" s="41">
        <f t="shared" si="226"/>
        <v>5.1503317949698285E-2</v>
      </c>
      <c r="AS194" s="41">
        <f t="shared" si="226"/>
        <v>1.3898760167417116E-2</v>
      </c>
    </row>
    <row r="195" spans="1:45" x14ac:dyDescent="0.2">
      <c r="A195" s="5">
        <v>13</v>
      </c>
      <c r="B195" s="5" t="s">
        <v>159</v>
      </c>
      <c r="C195" s="5" t="s">
        <v>160</v>
      </c>
      <c r="D195" s="110" t="s">
        <v>173</v>
      </c>
      <c r="E195" s="110" t="s">
        <v>174</v>
      </c>
      <c r="F195" s="5">
        <f t="shared" si="214"/>
        <v>0</v>
      </c>
      <c r="G195" s="41">
        <f t="shared" ref="G195:AS195" si="227">(G46-G95)/G95</f>
        <v>5.488761073143539E-3</v>
      </c>
      <c r="H195" s="41">
        <f t="shared" si="227"/>
        <v>4.2825798375380067E-3</v>
      </c>
      <c r="I195" s="41">
        <f t="shared" si="227"/>
        <v>4.8932281919223195E-3</v>
      </c>
      <c r="J195" s="41">
        <f t="shared" si="227"/>
        <v>-1.3158695640143526E-2</v>
      </c>
      <c r="K195" s="41">
        <f t="shared" si="227"/>
        <v>-1.1743421434121696E-2</v>
      </c>
      <c r="L195" s="41">
        <f t="shared" si="227"/>
        <v>3.4692861661142463E-3</v>
      </c>
      <c r="M195" s="41">
        <f t="shared" si="227"/>
        <v>8.0449096741504432E-3</v>
      </c>
      <c r="N195" s="41">
        <f t="shared" si="227"/>
        <v>-8.779193694326531E-4</v>
      </c>
      <c r="O195" s="41">
        <f t="shared" si="227"/>
        <v>2.0196987356861265E-3</v>
      </c>
      <c r="P195" s="41">
        <f t="shared" si="227"/>
        <v>1.1864754762650557E-2</v>
      </c>
      <c r="Q195" s="41">
        <f t="shared" si="227"/>
        <v>1.4461555547329447E-2</v>
      </c>
      <c r="R195" s="41">
        <f t="shared" si="227"/>
        <v>1.2968229589441629E-2</v>
      </c>
      <c r="S195" s="41">
        <f t="shared" si="227"/>
        <v>1.9359009555524956E-2</v>
      </c>
      <c r="T195" s="41">
        <f t="shared" si="227"/>
        <v>-1.3631770604944839E-2</v>
      </c>
      <c r="U195" s="41">
        <f t="shared" si="227"/>
        <v>-5.7273572703644016E-3</v>
      </c>
      <c r="V195" s="41">
        <f t="shared" si="227"/>
        <v>1.4463496222135495E-2</v>
      </c>
      <c r="W195" s="41">
        <f t="shared" si="227"/>
        <v>1.9129650532908736E-2</v>
      </c>
      <c r="X195" s="41">
        <f t="shared" si="227"/>
        <v>-4.6062387632721125E-3</v>
      </c>
      <c r="Y195" s="41">
        <f t="shared" si="227"/>
        <v>9.4263538360218595E-3</v>
      </c>
      <c r="Z195" s="41">
        <f t="shared" si="227"/>
        <v>4.3390660306301974E-2</v>
      </c>
      <c r="AA195" s="41">
        <f t="shared" si="227"/>
        <v>2.3083322319058491E-2</v>
      </c>
      <c r="AB195" s="41">
        <f t="shared" si="227"/>
        <v>-1.6582952771330314E-2</v>
      </c>
      <c r="AC195" s="41">
        <f t="shared" si="227"/>
        <v>-1.0473868439321295E-2</v>
      </c>
      <c r="AD195" s="41">
        <f t="shared" si="227"/>
        <v>5.4823434276981699E-5</v>
      </c>
      <c r="AE195" s="41">
        <f t="shared" si="227"/>
        <v>1.3710494118508151E-2</v>
      </c>
      <c r="AF195" s="41">
        <f t="shared" si="227"/>
        <v>-5.6458267413651182E-3</v>
      </c>
      <c r="AG195" s="41">
        <f t="shared" si="227"/>
        <v>9.5234650946921754E-4</v>
      </c>
      <c r="AH195" s="41">
        <f t="shared" si="227"/>
        <v>7.8446945143543763E-4</v>
      </c>
      <c r="AI195" s="41">
        <f t="shared" si="227"/>
        <v>9.4002452745710341E-3</v>
      </c>
      <c r="AJ195" s="41">
        <f t="shared" si="227"/>
        <v>1.2768843527037551E-2</v>
      </c>
      <c r="AK195" s="41">
        <f t="shared" si="227"/>
        <v>1.1270371466556716E-2</v>
      </c>
      <c r="AL195" s="41">
        <f t="shared" si="227"/>
        <v>-1.447849280548166E-2</v>
      </c>
      <c r="AM195" s="41">
        <f t="shared" si="227"/>
        <v>2.8052185695770232E-5</v>
      </c>
      <c r="AN195" s="41">
        <f t="shared" si="227"/>
        <v>1.5821405513252659E-2</v>
      </c>
      <c r="AO195" s="41">
        <f t="shared" si="227"/>
        <v>2.4649363571824037E-2</v>
      </c>
      <c r="AP195" s="41">
        <f t="shared" si="227"/>
        <v>-1.1756066215843056E-2</v>
      </c>
      <c r="AQ195" s="41">
        <f t="shared" si="227"/>
        <v>1.5995602214983778E-2</v>
      </c>
      <c r="AR195" s="41">
        <f t="shared" si="227"/>
        <v>4.4500402377925768E-2</v>
      </c>
      <c r="AS195" s="41">
        <f t="shared" si="227"/>
        <v>1.27522808957676E-2</v>
      </c>
    </row>
    <row r="196" spans="1:45" x14ac:dyDescent="0.2">
      <c r="A196" s="5">
        <v>14</v>
      </c>
      <c r="B196" s="5" t="s">
        <v>159</v>
      </c>
      <c r="C196" s="5" t="s">
        <v>160</v>
      </c>
      <c r="D196" s="110" t="s">
        <v>177</v>
      </c>
      <c r="E196" s="110" t="s">
        <v>178</v>
      </c>
      <c r="F196" s="5">
        <f t="shared" si="214"/>
        <v>0</v>
      </c>
      <c r="G196" s="41">
        <f t="shared" ref="G196:AS196" si="228">(G47-G96)/G96</f>
        <v>4.2845954299691718E-3</v>
      </c>
      <c r="H196" s="41">
        <f t="shared" si="228"/>
        <v>4.3830371983411926E-3</v>
      </c>
      <c r="I196" s="41">
        <f t="shared" si="228"/>
        <v>4.3341520358240173E-3</v>
      </c>
      <c r="J196" s="41">
        <f t="shared" si="228"/>
        <v>-2.08342420145111E-2</v>
      </c>
      <c r="K196" s="41">
        <f t="shared" si="228"/>
        <v>-1.1391666698438767E-2</v>
      </c>
      <c r="L196" s="41">
        <f t="shared" si="228"/>
        <v>6.6594691292010547E-3</v>
      </c>
      <c r="M196" s="41">
        <f t="shared" si="228"/>
        <v>1.9189694423363775E-2</v>
      </c>
      <c r="N196" s="41">
        <f t="shared" si="228"/>
        <v>-1.2324313393016647E-2</v>
      </c>
      <c r="O196" s="41">
        <f t="shared" si="228"/>
        <v>-6.4614556223623098E-3</v>
      </c>
      <c r="P196" s="41">
        <f t="shared" si="228"/>
        <v>6.870341059939427E-3</v>
      </c>
      <c r="Q196" s="41">
        <f t="shared" si="228"/>
        <v>1.8845181489154074E-2</v>
      </c>
      <c r="R196" s="41">
        <f t="shared" si="228"/>
        <v>1.6590398591357303E-2</v>
      </c>
      <c r="S196" s="41">
        <f t="shared" si="228"/>
        <v>1.2864465634128703E-2</v>
      </c>
      <c r="T196" s="41">
        <f t="shared" si="228"/>
        <v>-2.3510575285669622E-2</v>
      </c>
      <c r="U196" s="41">
        <f t="shared" si="228"/>
        <v>-1.2814817730445675E-2</v>
      </c>
      <c r="V196" s="41">
        <f t="shared" si="228"/>
        <v>2.1264732625367218E-2</v>
      </c>
      <c r="W196" s="41">
        <f t="shared" si="228"/>
        <v>1.8110391688281553E-2</v>
      </c>
      <c r="X196" s="41">
        <f t="shared" si="228"/>
        <v>-5.5606799314800457E-3</v>
      </c>
      <c r="Y196" s="41">
        <f t="shared" si="228"/>
        <v>6.0155463181506144E-3</v>
      </c>
      <c r="Z196" s="41">
        <f t="shared" si="228"/>
        <v>3.9062500000000291E-2</v>
      </c>
      <c r="AA196" s="41">
        <f t="shared" si="228"/>
        <v>2.4795667652810698E-2</v>
      </c>
      <c r="AB196" s="41">
        <f t="shared" si="228"/>
        <v>-1.0158891572392779E-2</v>
      </c>
      <c r="AC196" s="41">
        <f t="shared" si="228"/>
        <v>-1.5705911089398596E-2</v>
      </c>
      <c r="AD196" s="41">
        <f t="shared" si="228"/>
        <v>3.263806881164183E-3</v>
      </c>
      <c r="AE196" s="41">
        <f t="shared" si="228"/>
        <v>1.6750627817613491E-2</v>
      </c>
      <c r="AF196" s="41">
        <f t="shared" si="228"/>
        <v>-8.2846546866808587E-3</v>
      </c>
      <c r="AG196" s="41">
        <f t="shared" si="228"/>
        <v>-1.8154322836378433E-3</v>
      </c>
      <c r="AH196" s="41">
        <f t="shared" si="228"/>
        <v>2.3361857300739615E-3</v>
      </c>
      <c r="AI196" s="41">
        <f t="shared" si="228"/>
        <v>1.4270050840930103E-2</v>
      </c>
      <c r="AJ196" s="41">
        <f t="shared" si="228"/>
        <v>1.35753121293339E-2</v>
      </c>
      <c r="AK196" s="41">
        <f t="shared" si="228"/>
        <v>4.7454590546816694E-3</v>
      </c>
      <c r="AL196" s="41">
        <f t="shared" si="228"/>
        <v>-2.5553244654587144E-2</v>
      </c>
      <c r="AM196" s="41">
        <f t="shared" si="228"/>
        <v>-5.2342813899222728E-3</v>
      </c>
      <c r="AN196" s="41">
        <f t="shared" si="228"/>
        <v>2.4569420829355433E-2</v>
      </c>
      <c r="AO196" s="41">
        <f t="shared" si="228"/>
        <v>1.9200755909614908E-2</v>
      </c>
      <c r="AP196" s="41">
        <f t="shared" si="228"/>
        <v>-1.2157232129675913E-2</v>
      </c>
      <c r="AQ196" s="41">
        <f t="shared" si="228"/>
        <v>7.3923653787936923E-3</v>
      </c>
      <c r="AR196" s="41">
        <f t="shared" si="228"/>
        <v>4.6638152646039842E-2</v>
      </c>
      <c r="AS196" s="41">
        <f t="shared" si="228"/>
        <v>1.8725603077876067E-2</v>
      </c>
    </row>
    <row r="197" spans="1:45" x14ac:dyDescent="0.2">
      <c r="A197" s="5">
        <v>15</v>
      </c>
      <c r="B197" s="5" t="s">
        <v>159</v>
      </c>
      <c r="C197" s="5" t="s">
        <v>160</v>
      </c>
      <c r="D197" s="110" t="s">
        <v>179</v>
      </c>
      <c r="E197" s="110" t="s">
        <v>180</v>
      </c>
      <c r="F197" s="5">
        <f t="shared" si="214"/>
        <v>0</v>
      </c>
      <c r="G197" s="41">
        <f t="shared" ref="G197:AS197" si="229">(G48-G97)/G97</f>
        <v>9.2022222165231305E-3</v>
      </c>
      <c r="H197" s="41">
        <f t="shared" si="229"/>
        <v>8.6808641060059453E-3</v>
      </c>
      <c r="I197" s="41">
        <f t="shared" si="229"/>
        <v>8.9426892742411196E-3</v>
      </c>
      <c r="J197" s="41">
        <f t="shared" si="229"/>
        <v>-9.4574148200656412E-3</v>
      </c>
      <c r="K197" s="41">
        <f t="shared" si="229"/>
        <v>-4.5330502347953284E-3</v>
      </c>
      <c r="L197" s="41">
        <f t="shared" si="229"/>
        <v>6.152184342251941E-3</v>
      </c>
      <c r="M197" s="41">
        <f t="shared" si="229"/>
        <v>3.2686808125483496E-2</v>
      </c>
      <c r="N197" s="41">
        <f t="shared" si="229"/>
        <v>1.2287480971967291E-2</v>
      </c>
      <c r="O197" s="41">
        <f t="shared" si="229"/>
        <v>3.1575904471782715E-3</v>
      </c>
      <c r="P197" s="41">
        <f t="shared" si="229"/>
        <v>1.2128418549349482E-3</v>
      </c>
      <c r="Q197" s="41">
        <f t="shared" si="229"/>
        <v>2.2280161778547143E-2</v>
      </c>
      <c r="R197" s="41">
        <f t="shared" si="229"/>
        <v>1.3003084538521333E-2</v>
      </c>
      <c r="S197" s="41">
        <f t="shared" si="229"/>
        <v>2.1021497015299283E-2</v>
      </c>
      <c r="T197" s="41">
        <f t="shared" si="229"/>
        <v>-1.097245450776814E-2</v>
      </c>
      <c r="U197" s="41">
        <f t="shared" si="229"/>
        <v>-4.9116083641642435E-3</v>
      </c>
      <c r="V197" s="41">
        <f t="shared" si="229"/>
        <v>2.5158336229556572E-2</v>
      </c>
      <c r="W197" s="41">
        <f t="shared" si="229"/>
        <v>2.0076162914119663E-2</v>
      </c>
      <c r="X197" s="41">
        <f t="shared" si="229"/>
        <v>-1.110532357656392E-2</v>
      </c>
      <c r="Y197" s="41">
        <f t="shared" si="229"/>
        <v>5.5105646167748872E-3</v>
      </c>
      <c r="Z197" s="41">
        <f t="shared" si="229"/>
        <v>5.318685893796532E-2</v>
      </c>
      <c r="AA197" s="41">
        <f t="shared" si="229"/>
        <v>2.2946830215579847E-2</v>
      </c>
      <c r="AB197" s="41">
        <f t="shared" si="229"/>
        <v>-9.9851533880955991E-3</v>
      </c>
      <c r="AC197" s="41">
        <f t="shared" si="229"/>
        <v>5.4758924684331306E-4</v>
      </c>
      <c r="AD197" s="41">
        <f t="shared" si="229"/>
        <v>8.6525830831996331E-3</v>
      </c>
      <c r="AE197" s="41">
        <f t="shared" si="229"/>
        <v>2.5755977794582836E-2</v>
      </c>
      <c r="AF197" s="41">
        <f t="shared" si="229"/>
        <v>4.7597149673604877E-3</v>
      </c>
      <c r="AG197" s="41">
        <f t="shared" si="229"/>
        <v>-4.7024428604058284E-3</v>
      </c>
      <c r="AH197" s="41">
        <f t="shared" si="229"/>
        <v>-1.4156156590090106E-3</v>
      </c>
      <c r="AI197" s="41">
        <f t="shared" si="229"/>
        <v>1.7100352274067712E-2</v>
      </c>
      <c r="AJ197" s="41">
        <f t="shared" si="229"/>
        <v>1.6239685891401619E-2</v>
      </c>
      <c r="AK197" s="41">
        <f t="shared" si="229"/>
        <v>1.8090656548546507E-2</v>
      </c>
      <c r="AL197" s="41">
        <f t="shared" si="229"/>
        <v>-5.7530417774667667E-3</v>
      </c>
      <c r="AM197" s="41">
        <f t="shared" si="229"/>
        <v>-2.3624684505798997E-3</v>
      </c>
      <c r="AN197" s="41">
        <f t="shared" si="229"/>
        <v>2.5555190750034956E-2</v>
      </c>
      <c r="AO197" s="41">
        <f t="shared" si="229"/>
        <v>1.8782798562551356E-2</v>
      </c>
      <c r="AP197" s="41">
        <f t="shared" si="229"/>
        <v>-8.7072517793655001E-3</v>
      </c>
      <c r="AQ197" s="41">
        <f t="shared" si="229"/>
        <v>1.0874039188656887E-2</v>
      </c>
      <c r="AR197" s="41">
        <f t="shared" si="229"/>
        <v>5.4891278526518927E-2</v>
      </c>
      <c r="AS197" s="41">
        <f t="shared" si="229"/>
        <v>1.4500766108016433E-2</v>
      </c>
    </row>
    <row r="198" spans="1:45" x14ac:dyDescent="0.2">
      <c r="A198" s="5">
        <v>16</v>
      </c>
      <c r="B198" s="5" t="s">
        <v>159</v>
      </c>
      <c r="C198" s="5" t="s">
        <v>160</v>
      </c>
      <c r="D198" s="110" t="s">
        <v>183</v>
      </c>
      <c r="E198" s="110" t="s">
        <v>184</v>
      </c>
      <c r="F198" s="5">
        <f t="shared" si="214"/>
        <v>-2</v>
      </c>
      <c r="G198" s="41">
        <f t="shared" ref="G198:AS198" si="230">(G49-G98)/G98</f>
        <v>7.8177381837677504E-3</v>
      </c>
      <c r="H198" s="41">
        <f t="shared" si="230"/>
        <v>5.900384339009245E-3</v>
      </c>
      <c r="I198" s="41">
        <f t="shared" si="230"/>
        <v>6.8614267233377112E-3</v>
      </c>
      <c r="J198" s="41">
        <f t="shared" si="230"/>
        <v>-1.3779170008299277E-2</v>
      </c>
      <c r="K198" s="41">
        <f t="shared" si="230"/>
        <v>-7.5106238060390872E-3</v>
      </c>
      <c r="L198" s="41">
        <f t="shared" si="230"/>
        <v>5.9530950095979269E-3</v>
      </c>
      <c r="M198" s="41">
        <f t="shared" si="230"/>
        <v>2.7557041911645978E-2</v>
      </c>
      <c r="N198" s="41">
        <f t="shared" si="230"/>
        <v>-3.642567819933946E-3</v>
      </c>
      <c r="O198" s="41">
        <f t="shared" si="230"/>
        <v>1.0000317055930751E-2</v>
      </c>
      <c r="P198" s="41">
        <f t="shared" si="230"/>
        <v>3.7125838490656977E-3</v>
      </c>
      <c r="Q198" s="41">
        <f t="shared" si="230"/>
        <v>2.2693807600162069E-2</v>
      </c>
      <c r="R198" s="41">
        <f t="shared" si="230"/>
        <v>1.9389825293500137E-2</v>
      </c>
      <c r="S198" s="41">
        <f t="shared" si="230"/>
        <v>1.8616129715233749E-2</v>
      </c>
      <c r="T198" s="41">
        <f t="shared" si="230"/>
        <v>-1.5885266721388437E-2</v>
      </c>
      <c r="U198" s="41">
        <f t="shared" si="230"/>
        <v>-7.372343000439513E-3</v>
      </c>
      <c r="V198" s="41">
        <f t="shared" si="230"/>
        <v>2.033553411057952E-2</v>
      </c>
      <c r="W198" s="41">
        <f t="shared" si="230"/>
        <v>2.2472408383639866E-2</v>
      </c>
      <c r="X198" s="41">
        <f t="shared" si="230"/>
        <v>-1.1444453267687013E-2</v>
      </c>
      <c r="Y198" s="41">
        <f t="shared" si="230"/>
        <v>9.6094092864043457E-3</v>
      </c>
      <c r="Z198" s="41">
        <f t="shared" si="230"/>
        <v>4.4379172229638976E-2</v>
      </c>
      <c r="AA198" s="41">
        <f t="shared" si="230"/>
        <v>2.2348113123382994E-2</v>
      </c>
      <c r="AB198" s="41">
        <f t="shared" si="230"/>
        <v>-1.2620700847367869E-2</v>
      </c>
      <c r="AC198" s="41">
        <f t="shared" si="230"/>
        <v>-7.8629388005693381E-3</v>
      </c>
      <c r="AD198" s="41">
        <f t="shared" si="230"/>
        <v>7.2369940102941744E-3</v>
      </c>
      <c r="AE198" s="41">
        <f t="shared" si="230"/>
        <v>2.2677418222658032E-2</v>
      </c>
      <c r="AF198" s="41">
        <f t="shared" si="230"/>
        <v>-9.0026331400962726E-3</v>
      </c>
      <c r="AG198" s="41">
        <f t="shared" si="230"/>
        <v>7.381453851148809E-4</v>
      </c>
      <c r="AH198" s="41">
        <f t="shared" si="230"/>
        <v>-1.1189349058239716E-3</v>
      </c>
      <c r="AI198" s="41">
        <f t="shared" si="230"/>
        <v>1.8621041475677225E-2</v>
      </c>
      <c r="AJ198" s="41">
        <f t="shared" si="230"/>
        <v>1.7917383573920823E-2</v>
      </c>
      <c r="AK198" s="41">
        <f t="shared" si="230"/>
        <v>1.5857393594710834E-2</v>
      </c>
      <c r="AL198" s="41">
        <f t="shared" si="230"/>
        <v>-1.6398153292082163E-2</v>
      </c>
      <c r="AM198" s="41">
        <f t="shared" si="230"/>
        <v>-7.3653198653188656E-3</v>
      </c>
      <c r="AN198" s="41">
        <f t="shared" si="230"/>
        <v>1.9958031461088026E-2</v>
      </c>
      <c r="AO198" s="41">
        <f t="shared" si="230"/>
        <v>2.5294329890018643E-2</v>
      </c>
      <c r="AP198" s="41">
        <f t="shared" si="230"/>
        <v>-4.0397299696713221E-3</v>
      </c>
      <c r="AQ198" s="41">
        <f t="shared" si="230"/>
        <v>4.7308441115560653E-3</v>
      </c>
      <c r="AR198" s="41">
        <f t="shared" si="230"/>
        <v>3.5754322067969226E-2</v>
      </c>
      <c r="AS198" s="41">
        <f t="shared" si="230"/>
        <v>1.8594946995496572E-2</v>
      </c>
    </row>
    <row r="199" spans="1:45" x14ac:dyDescent="0.2">
      <c r="A199" s="5">
        <v>17</v>
      </c>
      <c r="B199" s="5" t="s">
        <v>159</v>
      </c>
      <c r="C199" s="5" t="s">
        <v>160</v>
      </c>
      <c r="D199" s="110" t="s">
        <v>185</v>
      </c>
      <c r="E199" s="110" t="s">
        <v>186</v>
      </c>
      <c r="F199" s="5">
        <f t="shared" si="214"/>
        <v>-1</v>
      </c>
      <c r="G199" s="41">
        <f t="shared" ref="G199:AS199" si="231">(G50-G99)/G99</f>
        <v>7.1615057939291371E-3</v>
      </c>
      <c r="H199" s="41">
        <f t="shared" si="231"/>
        <v>7.3196979320165377E-3</v>
      </c>
      <c r="I199" s="41">
        <f t="shared" si="231"/>
        <v>7.2412340073311227E-3</v>
      </c>
      <c r="J199" s="41">
        <f t="shared" si="231"/>
        <v>-1.4490474171533938E-2</v>
      </c>
      <c r="K199" s="41">
        <f t="shared" si="231"/>
        <v>-1.1528307759536196E-5</v>
      </c>
      <c r="L199" s="41">
        <f t="shared" si="231"/>
        <v>-1.3218564276551276E-3</v>
      </c>
      <c r="M199" s="41">
        <f t="shared" si="231"/>
        <v>2.1185480939915322E-2</v>
      </c>
      <c r="N199" s="41">
        <f t="shared" si="231"/>
        <v>1.2362766994875745E-2</v>
      </c>
      <c r="O199" s="41">
        <f t="shared" si="231"/>
        <v>-1.7901614533609787E-3</v>
      </c>
      <c r="P199" s="41">
        <f t="shared" si="231"/>
        <v>6.9266098508479626E-3</v>
      </c>
      <c r="Q199" s="41">
        <f t="shared" si="231"/>
        <v>2.6357807855758569E-2</v>
      </c>
      <c r="R199" s="41">
        <f t="shared" si="231"/>
        <v>1.8878501762235766E-2</v>
      </c>
      <c r="S199" s="41">
        <f t="shared" si="231"/>
        <v>4.2705136188078939E-3</v>
      </c>
      <c r="T199" s="41">
        <f t="shared" si="231"/>
        <v>-2.0964293104636374E-2</v>
      </c>
      <c r="U199" s="41">
        <f t="shared" si="231"/>
        <v>-4.9092849519748807E-3</v>
      </c>
      <c r="V199" s="41">
        <f t="shared" si="231"/>
        <v>1.9605902019990091E-2</v>
      </c>
      <c r="W199" s="41">
        <f t="shared" si="231"/>
        <v>1.2715238915193952E-2</v>
      </c>
      <c r="X199" s="41">
        <f t="shared" si="231"/>
        <v>-4.6034248047577284E-3</v>
      </c>
      <c r="Y199" s="41">
        <f t="shared" si="231"/>
        <v>6.6741971921869024E-3</v>
      </c>
      <c r="Z199" s="41">
        <f t="shared" si="231"/>
        <v>4.7987050284580481E-2</v>
      </c>
      <c r="AA199" s="41">
        <f t="shared" si="231"/>
        <v>3.1570649850364056E-2</v>
      </c>
      <c r="AB199" s="41">
        <f t="shared" si="231"/>
        <v>-4.4727965977424565E-3</v>
      </c>
      <c r="AC199" s="41">
        <f t="shared" si="231"/>
        <v>-7.4081282615809096E-3</v>
      </c>
      <c r="AD199" s="41">
        <f t="shared" si="231"/>
        <v>9.912692058430823E-4</v>
      </c>
      <c r="AE199" s="41">
        <f t="shared" si="231"/>
        <v>1.7307207039176518E-2</v>
      </c>
      <c r="AF199" s="41">
        <f t="shared" si="231"/>
        <v>2.0654271469309142E-2</v>
      </c>
      <c r="AG199" s="41">
        <f t="shared" si="231"/>
        <v>-8.1009334056484725E-3</v>
      </c>
      <c r="AH199" s="41">
        <f t="shared" si="231"/>
        <v>4.8430420956589249E-3</v>
      </c>
      <c r="AI199" s="41">
        <f t="shared" si="231"/>
        <v>2.0285329955716108E-2</v>
      </c>
      <c r="AJ199" s="41">
        <f t="shared" si="231"/>
        <v>1.2972527844806965E-2</v>
      </c>
      <c r="AK199" s="41">
        <f t="shared" si="231"/>
        <v>5.4923632418505761E-3</v>
      </c>
      <c r="AL199" s="41">
        <f t="shared" si="231"/>
        <v>-2.2337628972393078E-2</v>
      </c>
      <c r="AM199" s="41">
        <f t="shared" si="231"/>
        <v>-2.5046148682686844E-3</v>
      </c>
      <c r="AN199" s="41">
        <f t="shared" si="231"/>
        <v>2.30898553289389E-2</v>
      </c>
      <c r="AO199" s="41">
        <f t="shared" si="231"/>
        <v>1.9850327798799326E-2</v>
      </c>
      <c r="AP199" s="41">
        <f t="shared" si="231"/>
        <v>-4.3369465203460999E-3</v>
      </c>
      <c r="AQ199" s="41">
        <f t="shared" si="231"/>
        <v>1.0961812506853059E-2</v>
      </c>
      <c r="AR199" s="41">
        <f t="shared" si="231"/>
        <v>3.9922423570770048E-2</v>
      </c>
      <c r="AS199" s="41">
        <f t="shared" si="231"/>
        <v>2.185523541812923E-2</v>
      </c>
    </row>
    <row r="200" spans="1:45" x14ac:dyDescent="0.2">
      <c r="A200" s="5">
        <v>18</v>
      </c>
      <c r="B200" s="5" t="s">
        <v>159</v>
      </c>
      <c r="C200" s="5" t="s">
        <v>160</v>
      </c>
      <c r="D200" s="110" t="s">
        <v>187</v>
      </c>
      <c r="E200" s="110" t="s">
        <v>188</v>
      </c>
      <c r="F200" s="5">
        <f t="shared" si="214"/>
        <v>0</v>
      </c>
      <c r="G200" s="41">
        <f t="shared" ref="G200:AS200" si="232">(G51-G100)/G100</f>
        <v>5.5589717541662245E-3</v>
      </c>
      <c r="H200" s="41">
        <f t="shared" si="232"/>
        <v>6.0712682153716974E-3</v>
      </c>
      <c r="I200" s="41">
        <f t="shared" si="232"/>
        <v>5.8149311793996216E-3</v>
      </c>
      <c r="J200" s="41">
        <f t="shared" si="232"/>
        <v>-1.0569092001055309E-2</v>
      </c>
      <c r="K200" s="41">
        <f t="shared" si="232"/>
        <v>-1.0639474169175725E-3</v>
      </c>
      <c r="L200" s="41">
        <f t="shared" si="232"/>
        <v>3.7224313160995823E-3</v>
      </c>
      <c r="M200" s="41">
        <f t="shared" si="232"/>
        <v>1.2828344532681323E-2</v>
      </c>
      <c r="N200" s="41">
        <f t="shared" si="232"/>
        <v>9.6101879010814222E-3</v>
      </c>
      <c r="O200" s="41">
        <f t="shared" si="232"/>
        <v>-6.8554602130340792E-4</v>
      </c>
      <c r="P200" s="41">
        <f t="shared" si="232"/>
        <v>-2.7518458966286816E-3</v>
      </c>
      <c r="Q200" s="41">
        <f t="shared" si="232"/>
        <v>2.0726063745773182E-2</v>
      </c>
      <c r="R200" s="41">
        <f t="shared" si="232"/>
        <v>1.6676893821194388E-2</v>
      </c>
      <c r="S200" s="41">
        <f t="shared" si="232"/>
        <v>1.3472671191803379E-2</v>
      </c>
      <c r="T200" s="41">
        <f t="shared" si="232"/>
        <v>-2.8573747704418877E-2</v>
      </c>
      <c r="U200" s="41">
        <f t="shared" si="232"/>
        <v>-1.2073212900753742E-3</v>
      </c>
      <c r="V200" s="41">
        <f t="shared" si="232"/>
        <v>2.1186240841017643E-2</v>
      </c>
      <c r="W200" s="41">
        <f t="shared" si="232"/>
        <v>1.4675884975721719E-2</v>
      </c>
      <c r="X200" s="41">
        <f t="shared" si="232"/>
        <v>-9.7378563203519061E-3</v>
      </c>
      <c r="Y200" s="41">
        <f t="shared" si="232"/>
        <v>2.9857782666777395E-3</v>
      </c>
      <c r="Z200" s="41">
        <f t="shared" si="232"/>
        <v>4.3392524774890431E-2</v>
      </c>
      <c r="AA200" s="41">
        <f t="shared" si="232"/>
        <v>2.7286830107641175E-2</v>
      </c>
      <c r="AB200" s="41">
        <f t="shared" si="232"/>
        <v>-9.019714223373514E-3</v>
      </c>
      <c r="AC200" s="41">
        <f t="shared" si="232"/>
        <v>1.7178165782014856E-4</v>
      </c>
      <c r="AD200" s="41">
        <f t="shared" si="232"/>
        <v>6.3117757225315922E-3</v>
      </c>
      <c r="AE200" s="41">
        <f t="shared" si="232"/>
        <v>1.3322191775322973E-2</v>
      </c>
      <c r="AF200" s="41">
        <f t="shared" si="232"/>
        <v>1.010131360781874E-2</v>
      </c>
      <c r="AG200" s="41">
        <f t="shared" si="232"/>
        <v>-3.0157851988761092E-3</v>
      </c>
      <c r="AH200" s="41">
        <f t="shared" si="232"/>
        <v>-3.1981539769390617E-4</v>
      </c>
      <c r="AI200" s="41">
        <f t="shared" si="232"/>
        <v>2.1230781862595551E-2</v>
      </c>
      <c r="AJ200" s="41">
        <f t="shared" si="232"/>
        <v>1.376316234523605E-2</v>
      </c>
      <c r="AK200" s="41">
        <f t="shared" si="232"/>
        <v>9.6744915737899603E-3</v>
      </c>
      <c r="AL200" s="41">
        <f t="shared" si="232"/>
        <v>-2.4136545587118072E-2</v>
      </c>
      <c r="AM200" s="41">
        <f t="shared" si="232"/>
        <v>-4.1182652728121013E-3</v>
      </c>
      <c r="AN200" s="41">
        <f t="shared" si="232"/>
        <v>2.3725205570131996E-2</v>
      </c>
      <c r="AO200" s="41">
        <f t="shared" si="232"/>
        <v>1.6936595494829947E-2</v>
      </c>
      <c r="AP200" s="41">
        <f t="shared" si="232"/>
        <v>-8.5223493414921369E-3</v>
      </c>
      <c r="AQ200" s="41">
        <f t="shared" si="232"/>
        <v>2.1504652799402557E-3</v>
      </c>
      <c r="AR200" s="41">
        <f t="shared" si="232"/>
        <v>4.1447168103572428E-2</v>
      </c>
      <c r="AS200" s="41">
        <f t="shared" si="232"/>
        <v>1.7678053250521249E-2</v>
      </c>
    </row>
    <row r="201" spans="1:45" x14ac:dyDescent="0.2">
      <c r="A201" s="5">
        <v>19</v>
      </c>
      <c r="B201" s="5" t="s">
        <v>191</v>
      </c>
      <c r="C201" s="5" t="s">
        <v>192</v>
      </c>
      <c r="D201" s="110" t="s">
        <v>148</v>
      </c>
      <c r="E201" s="110" t="s">
        <v>149</v>
      </c>
      <c r="F201" s="5">
        <f t="shared" si="214"/>
        <v>-8</v>
      </c>
      <c r="G201" s="41">
        <f t="shared" ref="G201:AS201" si="233">(G52-G101)/G101</f>
        <v>8.7740930005801611E-3</v>
      </c>
      <c r="H201" s="41">
        <f t="shared" si="233"/>
        <v>7.6246543398411516E-3</v>
      </c>
      <c r="I201" s="41">
        <f t="shared" si="233"/>
        <v>8.2042736743969027E-3</v>
      </c>
      <c r="J201" s="41">
        <f t="shared" si="233"/>
        <v>-6.5619156545580377E-3</v>
      </c>
      <c r="K201" s="41">
        <f t="shared" si="233"/>
        <v>-6.0668904441423263E-3</v>
      </c>
      <c r="L201" s="41">
        <f t="shared" si="233"/>
        <v>5.7890457001384234E-3</v>
      </c>
      <c r="M201" s="41">
        <f t="shared" si="233"/>
        <v>2.7692216654260551E-2</v>
      </c>
      <c r="N201" s="41">
        <f t="shared" si="233"/>
        <v>8.9740722030829945E-3</v>
      </c>
      <c r="O201" s="41">
        <f t="shared" si="233"/>
        <v>7.5710589087303439E-3</v>
      </c>
      <c r="P201" s="41">
        <f t="shared" si="233"/>
        <v>1.9992121513631076E-3</v>
      </c>
      <c r="Q201" s="41">
        <f t="shared" si="233"/>
        <v>1.6065753645407698E-2</v>
      </c>
      <c r="R201" s="41">
        <f t="shared" si="233"/>
        <v>1.0109316994848599E-2</v>
      </c>
      <c r="S201" s="41">
        <f t="shared" si="233"/>
        <v>1.9977764776310865E-2</v>
      </c>
      <c r="T201" s="41">
        <f t="shared" si="233"/>
        <v>-4.4504537343508367E-4</v>
      </c>
      <c r="U201" s="41">
        <f t="shared" si="233"/>
        <v>-9.514797098981587E-3</v>
      </c>
      <c r="V201" s="41">
        <f t="shared" si="233"/>
        <v>2.0768028093043369E-2</v>
      </c>
      <c r="W201" s="41">
        <f t="shared" si="233"/>
        <v>2.0026483808467329E-2</v>
      </c>
      <c r="X201" s="41">
        <f t="shared" si="233"/>
        <v>3.5499278670621611E-4</v>
      </c>
      <c r="Y201" s="41">
        <f t="shared" si="233"/>
        <v>6.5572325658254556E-3</v>
      </c>
      <c r="Z201" s="41">
        <f t="shared" si="233"/>
        <v>4.5889045129619346E-2</v>
      </c>
      <c r="AA201" s="41">
        <f t="shared" si="233"/>
        <v>1.824917105600412E-2</v>
      </c>
      <c r="AB201" s="41">
        <f t="shared" si="233"/>
        <v>-6.4272294900688878E-3</v>
      </c>
      <c r="AC201" s="41">
        <f t="shared" si="233"/>
        <v>-6.2543235457460031E-3</v>
      </c>
      <c r="AD201" s="41">
        <f t="shared" si="233"/>
        <v>2.9252805423179546E-3</v>
      </c>
      <c r="AE201" s="41">
        <f t="shared" si="233"/>
        <v>2.6547237905056142E-2</v>
      </c>
      <c r="AF201" s="41">
        <f t="shared" si="233"/>
        <v>2.8851410803851108E-3</v>
      </c>
      <c r="AG201" s="41">
        <f t="shared" si="233"/>
        <v>3.0943642431917253E-4</v>
      </c>
      <c r="AH201" s="41">
        <f t="shared" si="233"/>
        <v>-2.3409234653555848E-3</v>
      </c>
      <c r="AI201" s="41">
        <f t="shared" si="233"/>
        <v>1.1524899313775436E-2</v>
      </c>
      <c r="AJ201" s="41">
        <f t="shared" si="233"/>
        <v>9.8031743242976317E-3</v>
      </c>
      <c r="AK201" s="41">
        <f t="shared" si="233"/>
        <v>2.1245031857554351E-2</v>
      </c>
      <c r="AL201" s="41">
        <f t="shared" si="233"/>
        <v>-1.6273099574685358E-3</v>
      </c>
      <c r="AM201" s="41">
        <f t="shared" si="233"/>
        <v>-3.2455746359113082E-3</v>
      </c>
      <c r="AN201" s="41">
        <f t="shared" si="233"/>
        <v>2.1572131381617551E-2</v>
      </c>
      <c r="AO201" s="41">
        <f t="shared" si="233"/>
        <v>1.8018636762754472E-2</v>
      </c>
      <c r="AP201" s="41">
        <f t="shared" si="233"/>
        <v>2.5195415157757456E-3</v>
      </c>
      <c r="AQ201" s="41">
        <f t="shared" si="233"/>
        <v>1.1922008126383563E-2</v>
      </c>
      <c r="AR201" s="41">
        <f t="shared" si="233"/>
        <v>3.5078651905364716E-2</v>
      </c>
      <c r="AS201" s="41">
        <f t="shared" si="233"/>
        <v>1.7193739786955695E-2</v>
      </c>
    </row>
    <row r="202" spans="1:45" x14ac:dyDescent="0.2">
      <c r="A202" s="5">
        <v>20</v>
      </c>
      <c r="B202" s="5" t="s">
        <v>191</v>
      </c>
      <c r="C202" s="5" t="s">
        <v>192</v>
      </c>
      <c r="D202" s="110" t="s">
        <v>171</v>
      </c>
      <c r="E202" s="110" t="s">
        <v>172</v>
      </c>
      <c r="F202" s="5">
        <f t="shared" si="214"/>
        <v>-2</v>
      </c>
      <c r="G202" s="41">
        <f t="shared" ref="G202:AS202" si="234">(G53-G102)/G102</f>
        <v>7.8485359404914523E-3</v>
      </c>
      <c r="H202" s="41">
        <f t="shared" si="234"/>
        <v>7.8877415371790896E-3</v>
      </c>
      <c r="I202" s="41">
        <f t="shared" si="234"/>
        <v>7.8683329530629884E-3</v>
      </c>
      <c r="J202" s="41">
        <f t="shared" si="234"/>
        <v>-7.3376895676907448E-3</v>
      </c>
      <c r="K202" s="41">
        <f t="shared" si="234"/>
        <v>-1.3366805128135143E-3</v>
      </c>
      <c r="L202" s="41">
        <f t="shared" si="234"/>
        <v>8.4368792527778312E-3</v>
      </c>
      <c r="M202" s="41">
        <f t="shared" si="234"/>
        <v>2.1318471129401596E-2</v>
      </c>
      <c r="N202" s="41">
        <f t="shared" si="234"/>
        <v>7.0676481698408438E-3</v>
      </c>
      <c r="O202" s="41">
        <f t="shared" si="234"/>
        <v>5.0043226707439225E-3</v>
      </c>
      <c r="P202" s="41">
        <f t="shared" si="234"/>
        <v>6.0237609403396893E-3</v>
      </c>
      <c r="Q202" s="41">
        <f t="shared" si="234"/>
        <v>2.0401482440817843E-2</v>
      </c>
      <c r="R202" s="41">
        <f t="shared" si="234"/>
        <v>1.3046320026144096E-2</v>
      </c>
      <c r="S202" s="41">
        <f t="shared" si="234"/>
        <v>1.3810404546523516E-2</v>
      </c>
      <c r="T202" s="41">
        <f t="shared" si="234"/>
        <v>-9.7378182802951487E-3</v>
      </c>
      <c r="U202" s="41">
        <f t="shared" si="234"/>
        <v>-8.2661302724418052E-3</v>
      </c>
      <c r="V202" s="41">
        <f t="shared" si="234"/>
        <v>1.8845326251708677E-2</v>
      </c>
      <c r="W202" s="41">
        <f t="shared" si="234"/>
        <v>2.4187084076637243E-2</v>
      </c>
      <c r="X202" s="41">
        <f t="shared" si="234"/>
        <v>-8.6903887753291085E-3</v>
      </c>
      <c r="Y202" s="41">
        <f t="shared" si="234"/>
        <v>-4.4222428902092158E-4</v>
      </c>
      <c r="Z202" s="41">
        <f t="shared" si="234"/>
        <v>4.4181999773478912E-2</v>
      </c>
      <c r="AA202" s="41">
        <f t="shared" si="234"/>
        <v>1.7994848200108573E-2</v>
      </c>
      <c r="AB202" s="41">
        <f t="shared" si="234"/>
        <v>-8.3889232590051519E-3</v>
      </c>
      <c r="AC202" s="41">
        <f t="shared" si="234"/>
        <v>-4.0434497559348045E-5</v>
      </c>
      <c r="AD202" s="41">
        <f t="shared" si="234"/>
        <v>5.7856778853614902E-3</v>
      </c>
      <c r="AE202" s="41">
        <f t="shared" si="234"/>
        <v>2.5487272291502164E-2</v>
      </c>
      <c r="AF202" s="41">
        <f t="shared" si="234"/>
        <v>7.2139592043956513E-3</v>
      </c>
      <c r="AG202" s="41">
        <f t="shared" si="234"/>
        <v>1.7565864898914101E-3</v>
      </c>
      <c r="AH202" s="41">
        <f t="shared" si="234"/>
        <v>2.3845014594592404E-3</v>
      </c>
      <c r="AI202" s="41">
        <f t="shared" si="234"/>
        <v>1.6845366566873628E-2</v>
      </c>
      <c r="AJ202" s="41">
        <f t="shared" si="234"/>
        <v>1.3824681089324458E-2</v>
      </c>
      <c r="AK202" s="41">
        <f t="shared" si="234"/>
        <v>1.4342410900724441E-2</v>
      </c>
      <c r="AL202" s="41">
        <f t="shared" si="234"/>
        <v>-1.0340371640119609E-2</v>
      </c>
      <c r="AM202" s="41">
        <f t="shared" si="234"/>
        <v>-5.6939115816872984E-3</v>
      </c>
      <c r="AN202" s="41">
        <f t="shared" si="234"/>
        <v>2.4485540266309003E-2</v>
      </c>
      <c r="AO202" s="41">
        <f t="shared" si="234"/>
        <v>1.4809473266300379E-2</v>
      </c>
      <c r="AP202" s="41">
        <f t="shared" si="234"/>
        <v>-5.5639902916397232E-3</v>
      </c>
      <c r="AQ202" s="41">
        <f t="shared" si="234"/>
        <v>4.4894530361109857E-3</v>
      </c>
      <c r="AR202" s="41">
        <f t="shared" si="234"/>
        <v>4.0313349355234895E-2</v>
      </c>
      <c r="AS202" s="41">
        <f t="shared" si="234"/>
        <v>1.6684647427251953E-2</v>
      </c>
    </row>
    <row r="203" spans="1:45" x14ac:dyDescent="0.2">
      <c r="A203" s="5">
        <v>21</v>
      </c>
      <c r="B203" s="5" t="s">
        <v>191</v>
      </c>
      <c r="C203" s="5" t="s">
        <v>192</v>
      </c>
      <c r="D203" s="110" t="s">
        <v>193</v>
      </c>
      <c r="E203" s="110" t="s">
        <v>194</v>
      </c>
      <c r="F203" s="5">
        <f t="shared" si="214"/>
        <v>-1</v>
      </c>
      <c r="G203" s="41">
        <f t="shared" ref="G203:AS203" si="235">(G54-G103)/G103</f>
        <v>4.6630652507876243E-3</v>
      </c>
      <c r="H203" s="41">
        <f t="shared" si="235"/>
        <v>4.3546448048496387E-3</v>
      </c>
      <c r="I203" s="41">
        <f t="shared" si="235"/>
        <v>4.5079302128220632E-3</v>
      </c>
      <c r="J203" s="41">
        <f t="shared" si="235"/>
        <v>-1.3806888678790959E-2</v>
      </c>
      <c r="K203" s="41">
        <f t="shared" si="235"/>
        <v>-1.0608403674189866E-2</v>
      </c>
      <c r="L203" s="41">
        <f t="shared" si="235"/>
        <v>3.9692323266291097E-3</v>
      </c>
      <c r="M203" s="41">
        <f t="shared" si="235"/>
        <v>1.4003812819725764E-2</v>
      </c>
      <c r="N203" s="41">
        <f t="shared" si="235"/>
        <v>5.3113944098066562E-3</v>
      </c>
      <c r="O203" s="41">
        <f t="shared" si="235"/>
        <v>-2.4982074550412734E-3</v>
      </c>
      <c r="P203" s="41">
        <f t="shared" si="235"/>
        <v>2.6641285735397634E-3</v>
      </c>
      <c r="Q203" s="41">
        <f t="shared" si="235"/>
        <v>1.8587434378317721E-2</v>
      </c>
      <c r="R203" s="41">
        <f t="shared" si="235"/>
        <v>8.2761523765777969E-3</v>
      </c>
      <c r="S203" s="41">
        <f t="shared" si="235"/>
        <v>1.200111189843673E-2</v>
      </c>
      <c r="T203" s="41">
        <f t="shared" si="235"/>
        <v>-2.3155178820577962E-2</v>
      </c>
      <c r="U203" s="41">
        <f t="shared" si="235"/>
        <v>-6.2752430519384715E-3</v>
      </c>
      <c r="V203" s="41">
        <f t="shared" si="235"/>
        <v>2.075871130673429E-2</v>
      </c>
      <c r="W203" s="41">
        <f t="shared" si="235"/>
        <v>1.6942421811317457E-2</v>
      </c>
      <c r="X203" s="41">
        <f t="shared" si="235"/>
        <v>-1.063376694718534E-2</v>
      </c>
      <c r="Y203" s="41">
        <f t="shared" si="235"/>
        <v>3.2118923806569539E-3</v>
      </c>
      <c r="Z203" s="41">
        <f t="shared" si="235"/>
        <v>4.7835823958069977E-2</v>
      </c>
      <c r="AA203" s="41">
        <f t="shared" si="235"/>
        <v>1.8985654283110279E-2</v>
      </c>
      <c r="AB203" s="41">
        <f t="shared" si="235"/>
        <v>-1.1810653006962917E-2</v>
      </c>
      <c r="AC203" s="41">
        <f t="shared" si="235"/>
        <v>-1.35127741185659E-2</v>
      </c>
      <c r="AD203" s="41">
        <f t="shared" si="235"/>
        <v>1.3694074711997184E-3</v>
      </c>
      <c r="AE203" s="41">
        <f t="shared" si="235"/>
        <v>1.8753023025865168E-2</v>
      </c>
      <c r="AF203" s="41">
        <f t="shared" si="235"/>
        <v>-1.7705355728688049E-3</v>
      </c>
      <c r="AG203" s="41">
        <f t="shared" si="235"/>
        <v>-6.1053502582088569E-3</v>
      </c>
      <c r="AH203" s="41">
        <f t="shared" si="235"/>
        <v>-1.0361359825164974E-5</v>
      </c>
      <c r="AI203" s="41">
        <f t="shared" si="235"/>
        <v>1.9113339913825054E-2</v>
      </c>
      <c r="AJ203" s="41">
        <f t="shared" si="235"/>
        <v>8.1954333949913593E-3</v>
      </c>
      <c r="AK203" s="41">
        <f t="shared" si="235"/>
        <v>7.2968518767662621E-3</v>
      </c>
      <c r="AL203" s="41">
        <f t="shared" si="235"/>
        <v>-1.810794613770152E-2</v>
      </c>
      <c r="AM203" s="41">
        <f t="shared" si="235"/>
        <v>-8.9597649215649063E-3</v>
      </c>
      <c r="AN203" s="41">
        <f t="shared" si="235"/>
        <v>2.5201941230608774E-2</v>
      </c>
      <c r="AO203" s="41">
        <f t="shared" si="235"/>
        <v>1.1604915485777393E-2</v>
      </c>
      <c r="AP203" s="41">
        <f t="shared" si="235"/>
        <v>-6.5785987600707535E-3</v>
      </c>
      <c r="AQ203" s="41">
        <f t="shared" si="235"/>
        <v>5.0980800545305802E-3</v>
      </c>
      <c r="AR203" s="41">
        <f t="shared" si="235"/>
        <v>4.8086057350069551E-2</v>
      </c>
      <c r="AS203" s="41">
        <f t="shared" si="235"/>
        <v>1.1406667224905199E-2</v>
      </c>
    </row>
    <row r="204" spans="1:45" x14ac:dyDescent="0.2">
      <c r="A204" s="5">
        <v>22</v>
      </c>
      <c r="B204" s="5" t="s">
        <v>197</v>
      </c>
      <c r="C204" s="5" t="s">
        <v>198</v>
      </c>
      <c r="D204" s="110" t="s">
        <v>195</v>
      </c>
      <c r="E204" s="110" t="s">
        <v>196</v>
      </c>
      <c r="F204" s="5">
        <f t="shared" si="214"/>
        <v>-4</v>
      </c>
      <c r="G204" s="41">
        <f t="shared" ref="G204:AS204" si="236">(G55-G104)/G104</f>
        <v>6.8878719472622975E-3</v>
      </c>
      <c r="H204" s="41">
        <f t="shared" si="236"/>
        <v>6.6504925187062863E-3</v>
      </c>
      <c r="I204" s="41">
        <f t="shared" si="236"/>
        <v>6.7726533033857549E-3</v>
      </c>
      <c r="J204" s="41">
        <f t="shared" si="236"/>
        <v>-7.5692975100560668E-3</v>
      </c>
      <c r="K204" s="41">
        <f t="shared" si="236"/>
        <v>-6.5431153931102921E-3</v>
      </c>
      <c r="L204" s="41">
        <f t="shared" si="236"/>
        <v>-1.9492812025555307E-3</v>
      </c>
      <c r="M204" s="41">
        <f t="shared" si="236"/>
        <v>1.955498899061291E-2</v>
      </c>
      <c r="N204" s="41">
        <f t="shared" si="236"/>
        <v>1.5010933339545745E-2</v>
      </c>
      <c r="O204" s="41">
        <f t="shared" si="236"/>
        <v>6.5151164571035031E-3</v>
      </c>
      <c r="P204" s="41">
        <f t="shared" si="236"/>
        <v>-8.033840934833501E-3</v>
      </c>
      <c r="Q204" s="41">
        <f t="shared" si="236"/>
        <v>4.0015524079654889E-3</v>
      </c>
      <c r="R204" s="41">
        <f t="shared" si="236"/>
        <v>9.5070079581426863E-3</v>
      </c>
      <c r="S204" s="41">
        <f t="shared" si="236"/>
        <v>2.1595544217529919E-2</v>
      </c>
      <c r="T204" s="41">
        <f t="shared" si="236"/>
        <v>4.5268383975222391E-3</v>
      </c>
      <c r="U204" s="41">
        <f t="shared" si="236"/>
        <v>3.9316297138578789E-3</v>
      </c>
      <c r="V204" s="41">
        <f t="shared" si="236"/>
        <v>1.3981050264975241E-2</v>
      </c>
      <c r="W204" s="41">
        <f t="shared" si="236"/>
        <v>3.3238640746316953E-2</v>
      </c>
      <c r="X204" s="41">
        <f t="shared" si="236"/>
        <v>2.7682518031438435E-2</v>
      </c>
      <c r="Y204" s="41">
        <f t="shared" si="236"/>
        <v>1.9628952272244794E-2</v>
      </c>
      <c r="Z204" s="41">
        <f t="shared" si="236"/>
        <v>4.7530093978321994E-3</v>
      </c>
      <c r="AA204" s="41">
        <f t="shared" si="236"/>
        <v>2.0397959422826087E-2</v>
      </c>
      <c r="AB204" s="41">
        <f t="shared" si="236"/>
        <v>-1.1732443007760985E-2</v>
      </c>
      <c r="AC204" s="41">
        <f t="shared" si="236"/>
        <v>-7.6206123175935839E-3</v>
      </c>
      <c r="AD204" s="41">
        <f t="shared" si="236"/>
        <v>-2.4750498077731478E-3</v>
      </c>
      <c r="AE204" s="41">
        <f t="shared" si="236"/>
        <v>2.0206494701332189E-2</v>
      </c>
      <c r="AF204" s="41">
        <f t="shared" si="236"/>
        <v>1.8515969776386663E-4</v>
      </c>
      <c r="AG204" s="41">
        <f t="shared" si="236"/>
        <v>1.1019623793540686E-2</v>
      </c>
      <c r="AH204" s="41">
        <f t="shared" si="236"/>
        <v>-5.0637533527874909E-3</v>
      </c>
      <c r="AI204" s="41">
        <f t="shared" si="236"/>
        <v>4.7280055504273742E-3</v>
      </c>
      <c r="AJ204" s="41">
        <f t="shared" si="236"/>
        <v>1.438903759904993E-2</v>
      </c>
      <c r="AK204" s="41">
        <f t="shared" si="236"/>
        <v>2.5878160242012799E-2</v>
      </c>
      <c r="AL204" s="41">
        <f t="shared" si="236"/>
        <v>3.883454577032958E-3</v>
      </c>
      <c r="AM204" s="41">
        <f t="shared" si="236"/>
        <v>-8.5258132450333408E-4</v>
      </c>
      <c r="AN204" s="41">
        <f t="shared" si="236"/>
        <v>2.0838211191760846E-2</v>
      </c>
      <c r="AO204" s="41">
        <f t="shared" si="236"/>
        <v>2.2964604852896614E-2</v>
      </c>
      <c r="AP204" s="41">
        <f t="shared" si="236"/>
        <v>1.4755698133524411E-2</v>
      </c>
      <c r="AQ204" s="41">
        <f t="shared" si="236"/>
        <v>2.6308730517279152E-2</v>
      </c>
      <c r="AR204" s="41">
        <f t="shared" si="236"/>
        <v>7.9685869912837579E-3</v>
      </c>
      <c r="AS204" s="41">
        <f t="shared" si="236"/>
        <v>1.1837889867399028E-2</v>
      </c>
    </row>
    <row r="205" spans="1:45" x14ac:dyDescent="0.2">
      <c r="A205" s="5">
        <v>23</v>
      </c>
      <c r="B205" s="5" t="s">
        <v>197</v>
      </c>
      <c r="C205" s="5" t="s">
        <v>198</v>
      </c>
      <c r="D205" s="110" t="s">
        <v>199</v>
      </c>
      <c r="E205" s="110" t="s">
        <v>200</v>
      </c>
      <c r="F205" s="5">
        <f t="shared" si="214"/>
        <v>0</v>
      </c>
      <c r="G205" s="41">
        <f t="shared" ref="G205:AS205" si="237">(G56-G105)/G105</f>
        <v>7.897719004494862E-3</v>
      </c>
      <c r="H205" s="41">
        <f t="shared" si="237"/>
        <v>5.0119238684111968E-3</v>
      </c>
      <c r="I205" s="41">
        <f t="shared" si="237"/>
        <v>6.4495673613217119E-3</v>
      </c>
      <c r="J205" s="41">
        <f t="shared" si="237"/>
        <v>-1.8599912486366572E-2</v>
      </c>
      <c r="K205" s="41">
        <f t="shared" si="237"/>
        <v>-1.4910341760728753E-2</v>
      </c>
      <c r="L205" s="41">
        <f t="shared" si="237"/>
        <v>-3.967867100824243E-3</v>
      </c>
      <c r="M205" s="41">
        <f t="shared" si="237"/>
        <v>2.3180098893516108E-2</v>
      </c>
      <c r="N205" s="41">
        <f t="shared" si="237"/>
        <v>1.3566632399627762E-2</v>
      </c>
      <c r="O205" s="41">
        <f t="shared" si="237"/>
        <v>8.0539804378233909E-3</v>
      </c>
      <c r="P205" s="41">
        <f t="shared" si="237"/>
        <v>-3.8232839184133027E-3</v>
      </c>
      <c r="Q205" s="41">
        <f t="shared" si="237"/>
        <v>1.6520563923412179E-2</v>
      </c>
      <c r="R205" s="41">
        <f t="shared" si="237"/>
        <v>1.5065162552856445E-2</v>
      </c>
      <c r="S205" s="41">
        <f t="shared" si="237"/>
        <v>1.9827645402733535E-2</v>
      </c>
      <c r="T205" s="41">
        <f t="shared" si="237"/>
        <v>-1.4466148266773112E-3</v>
      </c>
      <c r="U205" s="41">
        <f t="shared" si="237"/>
        <v>-7.6333256164792807E-3</v>
      </c>
      <c r="V205" s="41">
        <f t="shared" si="237"/>
        <v>2.6607757868787437E-2</v>
      </c>
      <c r="W205" s="41">
        <f t="shared" si="237"/>
        <v>3.5834890227966244E-2</v>
      </c>
      <c r="X205" s="41">
        <f t="shared" si="237"/>
        <v>1.443615771315441E-2</v>
      </c>
      <c r="Y205" s="41">
        <f t="shared" si="237"/>
        <v>1.5061978341004797E-2</v>
      </c>
      <c r="Z205" s="41">
        <f t="shared" si="237"/>
        <v>1.7624228542340376E-2</v>
      </c>
      <c r="AA205" s="41">
        <f t="shared" si="237"/>
        <v>1.4298575813640505E-2</v>
      </c>
      <c r="AB205" s="41">
        <f t="shared" si="237"/>
        <v>-2.1247731126808691E-2</v>
      </c>
      <c r="AC205" s="41">
        <f t="shared" si="237"/>
        <v>-1.6291780056425814E-2</v>
      </c>
      <c r="AD205" s="41">
        <f t="shared" si="237"/>
        <v>-8.7250898684307192E-4</v>
      </c>
      <c r="AE205" s="41">
        <f t="shared" si="237"/>
        <v>1.8242647282460018E-2</v>
      </c>
      <c r="AF205" s="41">
        <f t="shared" si="237"/>
        <v>-1.0342920010193021E-3</v>
      </c>
      <c r="AG205" s="41">
        <f t="shared" si="237"/>
        <v>1.1293811218791676E-3</v>
      </c>
      <c r="AH205" s="41">
        <f t="shared" si="237"/>
        <v>-6.8469019016015979E-3</v>
      </c>
      <c r="AI205" s="41">
        <f t="shared" si="237"/>
        <v>1.5095703603507087E-2</v>
      </c>
      <c r="AJ205" s="41">
        <f t="shared" si="237"/>
        <v>6.1331772779344255E-3</v>
      </c>
      <c r="AK205" s="41">
        <f t="shared" si="237"/>
        <v>1.8419958961510167E-2</v>
      </c>
      <c r="AL205" s="41">
        <f t="shared" si="237"/>
        <v>-2.4329830802961232E-3</v>
      </c>
      <c r="AM205" s="41">
        <f t="shared" si="237"/>
        <v>-4.072123285104522E-3</v>
      </c>
      <c r="AN205" s="41">
        <f t="shared" si="237"/>
        <v>2.8150665445789366E-2</v>
      </c>
      <c r="AO205" s="41">
        <f t="shared" si="237"/>
        <v>3.3359839528540151E-2</v>
      </c>
      <c r="AP205" s="41">
        <f t="shared" si="237"/>
        <v>1.4188972184781731E-2</v>
      </c>
      <c r="AQ205" s="41">
        <f t="shared" si="237"/>
        <v>1.1972641069484154E-2</v>
      </c>
      <c r="AR205" s="41">
        <f t="shared" si="237"/>
        <v>9.432613318205928E-3</v>
      </c>
      <c r="AS205" s="41">
        <f t="shared" si="237"/>
        <v>1.8498567718121948E-2</v>
      </c>
    </row>
    <row r="206" spans="1:45" x14ac:dyDescent="0.2">
      <c r="A206" s="5">
        <v>24</v>
      </c>
      <c r="B206" s="5" t="s">
        <v>197</v>
      </c>
      <c r="C206" s="5" t="s">
        <v>198</v>
      </c>
      <c r="D206" s="110" t="s">
        <v>201</v>
      </c>
      <c r="E206" s="110" t="s">
        <v>202</v>
      </c>
      <c r="F206" s="5">
        <f t="shared" si="214"/>
        <v>-1</v>
      </c>
      <c r="G206" s="41">
        <f t="shared" ref="G206:AS206" si="238">(G57-G106)/G106</f>
        <v>4.1363308115352085E-3</v>
      </c>
      <c r="H206" s="41">
        <f t="shared" si="238"/>
        <v>4.9586986269057349E-3</v>
      </c>
      <c r="I206" s="41">
        <f t="shared" si="238"/>
        <v>4.5467080504167758E-3</v>
      </c>
      <c r="J206" s="41">
        <f t="shared" si="238"/>
        <v>-1.784852127915498E-2</v>
      </c>
      <c r="K206" s="41">
        <f t="shared" si="238"/>
        <v>-1.7384660262402069E-2</v>
      </c>
      <c r="L206" s="41">
        <f t="shared" si="238"/>
        <v>-1.6963005227692033E-3</v>
      </c>
      <c r="M206" s="41">
        <f t="shared" si="238"/>
        <v>2.4232315139599902E-2</v>
      </c>
      <c r="N206" s="41">
        <f t="shared" si="238"/>
        <v>9.1462917869846675E-3</v>
      </c>
      <c r="O206" s="41">
        <f t="shared" si="238"/>
        <v>8.3686320968518208E-3</v>
      </c>
      <c r="P206" s="41">
        <f t="shared" si="238"/>
        <v>-3.003548076219169E-4</v>
      </c>
      <c r="Q206" s="41">
        <f t="shared" si="238"/>
        <v>1.2484093272010699E-4</v>
      </c>
      <c r="R206" s="41">
        <f t="shared" si="238"/>
        <v>-5.1252431779840891E-3</v>
      </c>
      <c r="S206" s="41">
        <f t="shared" si="238"/>
        <v>1.1929623505777295E-2</v>
      </c>
      <c r="T206" s="41">
        <f t="shared" si="238"/>
        <v>8.1106636779004482E-3</v>
      </c>
      <c r="U206" s="41">
        <f t="shared" si="238"/>
        <v>-1.1700278714446486E-2</v>
      </c>
      <c r="V206" s="41">
        <f t="shared" si="238"/>
        <v>2.2775668230214277E-2</v>
      </c>
      <c r="W206" s="41">
        <f t="shared" si="238"/>
        <v>2.7687362993924772E-2</v>
      </c>
      <c r="X206" s="41">
        <f t="shared" si="238"/>
        <v>1.6547380666656747E-3</v>
      </c>
      <c r="Y206" s="41">
        <f t="shared" si="238"/>
        <v>1.4128384354674631E-2</v>
      </c>
      <c r="Z206" s="41">
        <f t="shared" si="238"/>
        <v>2.6173446137385235E-2</v>
      </c>
      <c r="AA206" s="41">
        <f t="shared" si="238"/>
        <v>2.8419768059950477E-2</v>
      </c>
      <c r="AB206" s="41">
        <f t="shared" si="238"/>
        <v>-1.7729196050776261E-2</v>
      </c>
      <c r="AC206" s="41">
        <f t="shared" si="238"/>
        <v>-1.6553308839480259E-2</v>
      </c>
      <c r="AD206" s="41">
        <f t="shared" si="238"/>
        <v>-4.9428527826646659E-3</v>
      </c>
      <c r="AE206" s="41">
        <f t="shared" si="238"/>
        <v>2.0718582722700787E-2</v>
      </c>
      <c r="AF206" s="41">
        <f t="shared" si="238"/>
        <v>-5.983832807571263E-3</v>
      </c>
      <c r="AG206" s="41">
        <f t="shared" si="238"/>
        <v>1.129454529718539E-2</v>
      </c>
      <c r="AH206" s="41">
        <f t="shared" si="238"/>
        <v>-2.5012407360975549E-3</v>
      </c>
      <c r="AI206" s="41">
        <f t="shared" si="238"/>
        <v>5.1912006578948644E-3</v>
      </c>
      <c r="AJ206" s="41">
        <f t="shared" si="238"/>
        <v>-8.7404087038330631E-4</v>
      </c>
      <c r="AK206" s="41">
        <f t="shared" si="238"/>
        <v>2.0158878957831139E-2</v>
      </c>
      <c r="AL206" s="41">
        <f t="shared" si="238"/>
        <v>5.402827589403649E-3</v>
      </c>
      <c r="AM206" s="41">
        <f t="shared" si="238"/>
        <v>-2.3151320318500509E-3</v>
      </c>
      <c r="AN206" s="41">
        <f t="shared" si="238"/>
        <v>2.1191918010109688E-2</v>
      </c>
      <c r="AO206" s="41">
        <f t="shared" si="238"/>
        <v>2.447754497953207E-2</v>
      </c>
      <c r="AP206" s="41">
        <f t="shared" si="238"/>
        <v>5.9851261016204693E-3</v>
      </c>
      <c r="AQ206" s="41">
        <f t="shared" si="238"/>
        <v>1.3904241466063257E-2</v>
      </c>
      <c r="AR206" s="41">
        <f t="shared" si="238"/>
        <v>2.3313563937423818E-2</v>
      </c>
      <c r="AS206" s="41">
        <f t="shared" si="238"/>
        <v>1.9556474262475431E-2</v>
      </c>
    </row>
    <row r="207" spans="1:45" x14ac:dyDescent="0.2">
      <c r="A207" s="5">
        <v>25</v>
      </c>
      <c r="B207" s="5" t="s">
        <v>197</v>
      </c>
      <c r="C207" s="5" t="s">
        <v>198</v>
      </c>
      <c r="D207" s="110" t="s">
        <v>203</v>
      </c>
      <c r="E207" s="110" t="s">
        <v>204</v>
      </c>
      <c r="F207" s="5">
        <f t="shared" si="214"/>
        <v>-4</v>
      </c>
      <c r="G207" s="41">
        <f t="shared" ref="G207:AS207" si="239">(G58-G107)/G107</f>
        <v>1.0394124644583903E-2</v>
      </c>
      <c r="H207" s="41">
        <f t="shared" si="239"/>
        <v>7.2181091839646433E-3</v>
      </c>
      <c r="I207" s="41">
        <f t="shared" si="239"/>
        <v>8.8403634606289416E-3</v>
      </c>
      <c r="J207" s="41">
        <f t="shared" si="239"/>
        <v>-1.4534569048953729E-2</v>
      </c>
      <c r="K207" s="41">
        <f t="shared" si="239"/>
        <v>-9.0298299316156471E-3</v>
      </c>
      <c r="L207" s="41">
        <f t="shared" si="239"/>
        <v>-4.0106011055243817E-3</v>
      </c>
      <c r="M207" s="41">
        <f t="shared" si="239"/>
        <v>2.3181188943782332E-2</v>
      </c>
      <c r="N207" s="41">
        <f t="shared" si="239"/>
        <v>1.5595899913169738E-2</v>
      </c>
      <c r="O207" s="41">
        <f t="shared" si="239"/>
        <v>1.8332382725482387E-2</v>
      </c>
      <c r="P207" s="41">
        <f t="shared" si="239"/>
        <v>2.0654765459689854E-3</v>
      </c>
      <c r="Q207" s="41">
        <f t="shared" si="239"/>
        <v>1.0062255908995191E-2</v>
      </c>
      <c r="R207" s="41">
        <f t="shared" si="239"/>
        <v>1.1915691848813494E-2</v>
      </c>
      <c r="S207" s="41">
        <f t="shared" si="239"/>
        <v>2.2483062564729012E-2</v>
      </c>
      <c r="T207" s="41">
        <f t="shared" si="239"/>
        <v>4.9750124776976323E-3</v>
      </c>
      <c r="U207" s="41">
        <f t="shared" si="239"/>
        <v>-4.5950659861659427E-4</v>
      </c>
      <c r="V207" s="41">
        <f t="shared" si="239"/>
        <v>2.2934375021267446E-2</v>
      </c>
      <c r="W207" s="41">
        <f t="shared" si="239"/>
        <v>2.9229515091409974E-2</v>
      </c>
      <c r="X207" s="41">
        <f t="shared" si="239"/>
        <v>1.4604846051134336E-2</v>
      </c>
      <c r="Y207" s="41">
        <f t="shared" si="239"/>
        <v>2.0214810424413126E-2</v>
      </c>
      <c r="Z207" s="41">
        <f t="shared" si="239"/>
        <v>2.3988407348994163E-2</v>
      </c>
      <c r="AA207" s="41">
        <f t="shared" si="239"/>
        <v>2.3419603872680154E-2</v>
      </c>
      <c r="AB207" s="41">
        <f t="shared" si="239"/>
        <v>-1.6108797612102186E-2</v>
      </c>
      <c r="AC207" s="41">
        <f t="shared" si="239"/>
        <v>-9.2795160447326861E-3</v>
      </c>
      <c r="AD207" s="41">
        <f t="shared" si="239"/>
        <v>-6.4977548011294576E-3</v>
      </c>
      <c r="AE207" s="41">
        <f t="shared" si="239"/>
        <v>2.0260196571865851E-2</v>
      </c>
      <c r="AF207" s="41">
        <f t="shared" si="239"/>
        <v>-4.8527300760274339E-3</v>
      </c>
      <c r="AG207" s="41">
        <f t="shared" si="239"/>
        <v>1.3119243455475146E-2</v>
      </c>
      <c r="AH207" s="41">
        <f t="shared" si="239"/>
        <v>5.1299632394445551E-4</v>
      </c>
      <c r="AI207" s="41">
        <f t="shared" si="239"/>
        <v>7.0571448045632186E-3</v>
      </c>
      <c r="AJ207" s="41">
        <f t="shared" si="239"/>
        <v>1.0281366088046841E-2</v>
      </c>
      <c r="AK207" s="41">
        <f t="shared" si="239"/>
        <v>1.8873463603105819E-2</v>
      </c>
      <c r="AL207" s="41">
        <f t="shared" si="239"/>
        <v>4.1722084351741026E-3</v>
      </c>
      <c r="AM207" s="41">
        <f t="shared" si="239"/>
        <v>3.4643094237131952E-3</v>
      </c>
      <c r="AN207" s="41">
        <f t="shared" si="239"/>
        <v>2.2515691928000622E-2</v>
      </c>
      <c r="AO207" s="41">
        <f t="shared" si="239"/>
        <v>2.3938904244384315E-2</v>
      </c>
      <c r="AP207" s="41">
        <f t="shared" si="239"/>
        <v>1.2806545955279186E-2</v>
      </c>
      <c r="AQ207" s="41">
        <f t="shared" si="239"/>
        <v>2.2519819053163529E-2</v>
      </c>
      <c r="AR207" s="41">
        <f t="shared" si="239"/>
        <v>2.0669868313649455E-2</v>
      </c>
      <c r="AS207" s="41">
        <f t="shared" si="239"/>
        <v>1.97697101384906E-2</v>
      </c>
    </row>
    <row r="208" spans="1:45" x14ac:dyDescent="0.2">
      <c r="A208" s="5">
        <v>26</v>
      </c>
      <c r="B208" s="5" t="s">
        <v>205</v>
      </c>
      <c r="C208" s="5" t="s">
        <v>453</v>
      </c>
      <c r="D208" s="110" t="s">
        <v>181</v>
      </c>
      <c r="E208" s="110" t="s">
        <v>182</v>
      </c>
      <c r="F208" s="5">
        <f t="shared" si="214"/>
        <v>-4</v>
      </c>
      <c r="G208" s="41">
        <f t="shared" ref="G208:AS208" si="240">(G59-G108)/G108</f>
        <v>4.4051798033952925E-3</v>
      </c>
      <c r="H208" s="41">
        <f t="shared" si="240"/>
        <v>4.1337494808212465E-3</v>
      </c>
      <c r="I208" s="41">
        <f t="shared" si="240"/>
        <v>4.2686822790975578E-3</v>
      </c>
      <c r="J208" s="41">
        <f t="shared" si="240"/>
        <v>-1.7485675833802512E-2</v>
      </c>
      <c r="K208" s="41">
        <f t="shared" si="240"/>
        <v>-1.3842713099036782E-2</v>
      </c>
      <c r="L208" s="41">
        <f t="shared" si="240"/>
        <v>5.3849346337405323E-3</v>
      </c>
      <c r="M208" s="41">
        <f t="shared" si="240"/>
        <v>1.7031352678257106E-2</v>
      </c>
      <c r="N208" s="41">
        <f t="shared" si="240"/>
        <v>-4.9969285545828314E-3</v>
      </c>
      <c r="O208" s="41">
        <f t="shared" si="240"/>
        <v>4.6008488038490579E-3</v>
      </c>
      <c r="P208" s="41">
        <f t="shared" si="240"/>
        <v>1.1898258162041425E-3</v>
      </c>
      <c r="Q208" s="41">
        <f t="shared" si="240"/>
        <v>1.5426014512107946E-2</v>
      </c>
      <c r="R208" s="41">
        <f t="shared" si="240"/>
        <v>1.0104437441053602E-2</v>
      </c>
      <c r="S208" s="41">
        <f t="shared" si="240"/>
        <v>1.2509405927357706E-2</v>
      </c>
      <c r="T208" s="41">
        <f t="shared" si="240"/>
        <v>-1.2465778123621252E-2</v>
      </c>
      <c r="U208" s="41">
        <f t="shared" si="240"/>
        <v>-1.2820615540632243E-2</v>
      </c>
      <c r="V208" s="41">
        <f t="shared" si="240"/>
        <v>1.6372808211188229E-2</v>
      </c>
      <c r="W208" s="41">
        <f t="shared" si="240"/>
        <v>1.8885110785869994E-2</v>
      </c>
      <c r="X208" s="41">
        <f t="shared" si="240"/>
        <v>-3.3123297298987904E-3</v>
      </c>
      <c r="Y208" s="41">
        <f t="shared" si="240"/>
        <v>7.8138120619068653E-4</v>
      </c>
      <c r="Z208" s="41">
        <f t="shared" si="240"/>
        <v>4.461361137084123E-2</v>
      </c>
      <c r="AA208" s="41">
        <f t="shared" si="240"/>
        <v>2.9239807151408378E-2</v>
      </c>
      <c r="AB208" s="41">
        <f t="shared" si="240"/>
        <v>-1.4342812305149645E-2</v>
      </c>
      <c r="AC208" s="41">
        <f t="shared" si="240"/>
        <v>-1.287182371887613E-2</v>
      </c>
      <c r="AD208" s="41">
        <f t="shared" si="240"/>
        <v>1.3874312954686673E-3</v>
      </c>
      <c r="AE208" s="41">
        <f t="shared" si="240"/>
        <v>1.9951558063123504E-2</v>
      </c>
      <c r="AF208" s="41">
        <f t="shared" si="240"/>
        <v>-1.0331825942319304E-2</v>
      </c>
      <c r="AG208" s="41">
        <f t="shared" si="240"/>
        <v>3.3200408960308418E-3</v>
      </c>
      <c r="AH208" s="41">
        <f t="shared" si="240"/>
        <v>-4.9337231639379441E-3</v>
      </c>
      <c r="AI208" s="41">
        <f t="shared" si="240"/>
        <v>1.6026552019713178E-2</v>
      </c>
      <c r="AJ208" s="41">
        <f t="shared" si="240"/>
        <v>7.1615259614268229E-3</v>
      </c>
      <c r="AK208" s="41">
        <f t="shared" si="240"/>
        <v>1.2539867488846191E-2</v>
      </c>
      <c r="AL208" s="41">
        <f t="shared" si="240"/>
        <v>-1.2035005636295172E-2</v>
      </c>
      <c r="AM208" s="41">
        <f t="shared" si="240"/>
        <v>-1.2247401601635517E-2</v>
      </c>
      <c r="AN208" s="41">
        <f t="shared" si="240"/>
        <v>2.1333249493331943E-2</v>
      </c>
      <c r="AO208" s="41">
        <f t="shared" si="240"/>
        <v>1.9199031007195222E-2</v>
      </c>
      <c r="AP208" s="41">
        <f t="shared" si="240"/>
        <v>-6.6248968047933595E-3</v>
      </c>
      <c r="AQ208" s="41">
        <f t="shared" si="240"/>
        <v>6.1502850662570408E-3</v>
      </c>
      <c r="AR208" s="41">
        <f t="shared" si="240"/>
        <v>4.1611954031800895E-2</v>
      </c>
      <c r="AS208" s="41">
        <f t="shared" si="240"/>
        <v>1.7373420349784136E-2</v>
      </c>
    </row>
    <row r="209" spans="1:45" x14ac:dyDescent="0.2">
      <c r="A209" s="5">
        <v>27</v>
      </c>
      <c r="B209" s="5" t="s">
        <v>205</v>
      </c>
      <c r="C209" s="5" t="s">
        <v>453</v>
      </c>
      <c r="D209" s="110" t="s">
        <v>189</v>
      </c>
      <c r="E209" s="110" t="s">
        <v>190</v>
      </c>
      <c r="F209" s="5">
        <f t="shared" si="214"/>
        <v>-2</v>
      </c>
      <c r="G209" s="41">
        <f t="shared" ref="G209:AS209" si="241">(G60-G109)/G109</f>
        <v>8.1104596937043357E-3</v>
      </c>
      <c r="H209" s="41">
        <f t="shared" si="241"/>
        <v>7.9794960675073495E-3</v>
      </c>
      <c r="I209" s="41">
        <f t="shared" si="241"/>
        <v>8.0442698411185964E-3</v>
      </c>
      <c r="J209" s="41">
        <f t="shared" si="241"/>
        <v>-9.2054031436366104E-3</v>
      </c>
      <c r="K209" s="41">
        <f t="shared" si="241"/>
        <v>-5.2434225297695472E-4</v>
      </c>
      <c r="L209" s="41">
        <f t="shared" si="241"/>
        <v>4.8613436348996326E-3</v>
      </c>
      <c r="M209" s="41">
        <f t="shared" si="241"/>
        <v>2.5313530437906524E-2</v>
      </c>
      <c r="N209" s="41">
        <f t="shared" si="241"/>
        <v>1.9885576183408353E-3</v>
      </c>
      <c r="O209" s="41">
        <f t="shared" si="241"/>
        <v>3.38434290950285E-3</v>
      </c>
      <c r="P209" s="41">
        <f t="shared" si="241"/>
        <v>2.8787666573295884E-3</v>
      </c>
      <c r="Q209" s="41">
        <f t="shared" si="241"/>
        <v>1.6590893709281046E-2</v>
      </c>
      <c r="R209" s="41">
        <f t="shared" si="241"/>
        <v>1.4380369614933441E-2</v>
      </c>
      <c r="S209" s="41">
        <f t="shared" si="241"/>
        <v>2.0907546372210817E-2</v>
      </c>
      <c r="T209" s="41">
        <f t="shared" si="241"/>
        <v>-9.8492019143416511E-3</v>
      </c>
      <c r="U209" s="41">
        <f t="shared" si="241"/>
        <v>-6.985494947130912E-3</v>
      </c>
      <c r="V209" s="41">
        <f t="shared" si="241"/>
        <v>2.3519148375279117E-2</v>
      </c>
      <c r="W209" s="41">
        <f t="shared" si="241"/>
        <v>1.7846335964672225E-2</v>
      </c>
      <c r="X209" s="41">
        <f t="shared" si="241"/>
        <v>-5.2026751111408113E-3</v>
      </c>
      <c r="Y209" s="41">
        <f t="shared" si="241"/>
        <v>2.2298707625526609E-3</v>
      </c>
      <c r="Z209" s="41">
        <f t="shared" si="241"/>
        <v>4.600309613323729E-2</v>
      </c>
      <c r="AA209" s="41">
        <f t="shared" si="241"/>
        <v>2.7982804427734615E-2</v>
      </c>
      <c r="AB209" s="41">
        <f t="shared" si="241"/>
        <v>-5.610662785860328E-3</v>
      </c>
      <c r="AC209" s="41">
        <f t="shared" si="241"/>
        <v>-3.9777967645745734E-3</v>
      </c>
      <c r="AD209" s="41">
        <f t="shared" si="241"/>
        <v>6.7660434831047257E-3</v>
      </c>
      <c r="AE209" s="41">
        <f t="shared" si="241"/>
        <v>2.4386387666627977E-2</v>
      </c>
      <c r="AF209" s="41">
        <f t="shared" si="241"/>
        <v>1.5146674623809535E-3</v>
      </c>
      <c r="AG209" s="41">
        <f t="shared" si="241"/>
        <v>-3.0431629707580029E-3</v>
      </c>
      <c r="AH209" s="41">
        <f t="shared" si="241"/>
        <v>-8.9092956853630608E-4</v>
      </c>
      <c r="AI209" s="41">
        <f t="shared" si="241"/>
        <v>2.0291563382967288E-2</v>
      </c>
      <c r="AJ209" s="41">
        <f t="shared" si="241"/>
        <v>1.5687130513870155E-2</v>
      </c>
      <c r="AK209" s="41">
        <f t="shared" si="241"/>
        <v>1.8104168222648747E-2</v>
      </c>
      <c r="AL209" s="41">
        <f t="shared" si="241"/>
        <v>-1.078211248173969E-2</v>
      </c>
      <c r="AM209" s="41">
        <f t="shared" si="241"/>
        <v>-4.1354159415025009E-3</v>
      </c>
      <c r="AN209" s="41">
        <f t="shared" si="241"/>
        <v>2.3487923970591119E-2</v>
      </c>
      <c r="AO209" s="41">
        <f t="shared" si="241"/>
        <v>1.626624891253714E-2</v>
      </c>
      <c r="AP209" s="41">
        <f t="shared" si="241"/>
        <v>-4.5248868778287148E-3</v>
      </c>
      <c r="AQ209" s="41">
        <f t="shared" si="241"/>
        <v>6.8841474287748249E-3</v>
      </c>
      <c r="AR209" s="41">
        <f t="shared" si="241"/>
        <v>3.8701204576356008E-2</v>
      </c>
      <c r="AS209" s="41">
        <f t="shared" si="241"/>
        <v>2.0767185759345962E-2</v>
      </c>
    </row>
    <row r="210" spans="1:45" x14ac:dyDescent="0.2">
      <c r="A210" s="5">
        <v>28</v>
      </c>
      <c r="B210" s="5" t="s">
        <v>205</v>
      </c>
      <c r="C210" s="5" t="s">
        <v>453</v>
      </c>
      <c r="D210" s="110" t="s">
        <v>207</v>
      </c>
      <c r="E210" s="110" t="s">
        <v>208</v>
      </c>
      <c r="F210" s="5">
        <f t="shared" si="214"/>
        <v>-2</v>
      </c>
      <c r="G210" s="41">
        <f t="shared" ref="G210:AS210" si="242">(G61-G110)/G110</f>
        <v>4.4547708115810127E-3</v>
      </c>
      <c r="H210" s="41">
        <f t="shared" si="242"/>
        <v>4.5511689263715771E-3</v>
      </c>
      <c r="I210" s="41">
        <f t="shared" si="242"/>
        <v>4.5034574539282246E-3</v>
      </c>
      <c r="J210" s="41">
        <f t="shared" si="242"/>
        <v>-1.3367224281867082E-2</v>
      </c>
      <c r="K210" s="41">
        <f t="shared" si="242"/>
        <v>-1.1237190974814976E-2</v>
      </c>
      <c r="L210" s="41">
        <f t="shared" si="242"/>
        <v>-1.9614092725521424E-4</v>
      </c>
      <c r="M210" s="41">
        <f t="shared" si="242"/>
        <v>1.9301600729836835E-2</v>
      </c>
      <c r="N210" s="41">
        <f t="shared" si="242"/>
        <v>1.1741412376277955E-2</v>
      </c>
      <c r="O210" s="41">
        <f t="shared" si="242"/>
        <v>5.423222700688058E-3</v>
      </c>
      <c r="P210" s="41">
        <f t="shared" si="242"/>
        <v>-4.1688924941836623E-3</v>
      </c>
      <c r="Q210" s="41">
        <f t="shared" si="242"/>
        <v>1.5059369784744273E-2</v>
      </c>
      <c r="R210" s="41">
        <f t="shared" si="242"/>
        <v>1.5728452135267048E-3</v>
      </c>
      <c r="S210" s="41">
        <f t="shared" si="242"/>
        <v>8.0857869315462683E-3</v>
      </c>
      <c r="T210" s="41">
        <f t="shared" si="242"/>
        <v>-1.0418818582830162E-2</v>
      </c>
      <c r="U210" s="41">
        <f t="shared" si="242"/>
        <v>-1.5015197249589444E-2</v>
      </c>
      <c r="V210" s="41">
        <f t="shared" si="242"/>
        <v>2.3521983383621561E-2</v>
      </c>
      <c r="W210" s="41">
        <f t="shared" si="242"/>
        <v>1.9235502023647214E-2</v>
      </c>
      <c r="X210" s="41">
        <f t="shared" si="242"/>
        <v>-2.644571299492872E-3</v>
      </c>
      <c r="Y210" s="41">
        <f t="shared" si="242"/>
        <v>2.0851205356777927E-3</v>
      </c>
      <c r="Z210" s="41">
        <f t="shared" si="242"/>
        <v>4.2839162732251614E-2</v>
      </c>
      <c r="AA210" s="41">
        <f t="shared" si="242"/>
        <v>1.5433502839873672E-2</v>
      </c>
      <c r="AB210" s="41">
        <f t="shared" si="242"/>
        <v>-1.4059710619495572E-2</v>
      </c>
      <c r="AC210" s="41">
        <f t="shared" si="242"/>
        <v>-9.670622815070827E-3</v>
      </c>
      <c r="AD210" s="41">
        <f t="shared" si="242"/>
        <v>-2.1083452656305624E-3</v>
      </c>
      <c r="AE210" s="41">
        <f t="shared" si="242"/>
        <v>2.1237628062066007E-2</v>
      </c>
      <c r="AF210" s="41">
        <f t="shared" si="242"/>
        <v>6.0469977546299802E-3</v>
      </c>
      <c r="AG210" s="41">
        <f t="shared" si="242"/>
        <v>3.1882596700393163E-3</v>
      </c>
      <c r="AH210" s="41">
        <f t="shared" si="242"/>
        <v>-7.7821966505634546E-3</v>
      </c>
      <c r="AI210" s="41">
        <f t="shared" si="242"/>
        <v>1.3053585126431561E-2</v>
      </c>
      <c r="AJ210" s="41">
        <f t="shared" si="242"/>
        <v>1.1118222205616451E-3</v>
      </c>
      <c r="AK210" s="41">
        <f t="shared" si="242"/>
        <v>1.1327875006407861E-2</v>
      </c>
      <c r="AL210" s="41">
        <f t="shared" si="242"/>
        <v>-6.1418102054415172E-3</v>
      </c>
      <c r="AM210" s="41">
        <f t="shared" si="242"/>
        <v>-8.5877840772650305E-3</v>
      </c>
      <c r="AN210" s="41">
        <f t="shared" si="242"/>
        <v>2.4539651987674622E-2</v>
      </c>
      <c r="AO210" s="41">
        <f t="shared" si="242"/>
        <v>1.4521076050740669E-2</v>
      </c>
      <c r="AP210" s="41">
        <f t="shared" si="242"/>
        <v>-6.6817847011510769E-3</v>
      </c>
      <c r="AQ210" s="41">
        <f t="shared" si="242"/>
        <v>7.2392019621601925E-3</v>
      </c>
      <c r="AR210" s="41">
        <f t="shared" si="242"/>
        <v>3.4203909881571459E-2</v>
      </c>
      <c r="AS210" s="41">
        <f t="shared" si="242"/>
        <v>1.1567061038723339E-2</v>
      </c>
    </row>
    <row r="211" spans="1:45" x14ac:dyDescent="0.2">
      <c r="A211" s="5">
        <v>29</v>
      </c>
      <c r="B211" s="5" t="s">
        <v>205</v>
      </c>
      <c r="C211" s="5" t="s">
        <v>453</v>
      </c>
      <c r="D211" s="110" t="s">
        <v>211</v>
      </c>
      <c r="E211" s="110" t="s">
        <v>212</v>
      </c>
      <c r="F211" s="5">
        <f t="shared" si="214"/>
        <v>-3</v>
      </c>
      <c r="G211" s="41">
        <f t="shared" ref="G211:AS211" si="243">(G62-G111)/G111</f>
        <v>8.5786177277928661E-3</v>
      </c>
      <c r="H211" s="41">
        <f t="shared" si="243"/>
        <v>8.2663187641087987E-3</v>
      </c>
      <c r="I211" s="41">
        <f t="shared" si="243"/>
        <v>8.4233510575845421E-3</v>
      </c>
      <c r="J211" s="41">
        <f t="shared" si="243"/>
        <v>-7.8114323214420172E-3</v>
      </c>
      <c r="K211" s="41">
        <f t="shared" si="243"/>
        <v>-6.4717361363471936E-3</v>
      </c>
      <c r="L211" s="41">
        <f t="shared" si="243"/>
        <v>1.2119488956429936E-3</v>
      </c>
      <c r="M211" s="41">
        <f t="shared" si="243"/>
        <v>2.3264066210033706E-2</v>
      </c>
      <c r="N211" s="41">
        <f t="shared" si="243"/>
        <v>1.5573014858872903E-2</v>
      </c>
      <c r="O211" s="41">
        <f t="shared" si="243"/>
        <v>1.0259676077898332E-2</v>
      </c>
      <c r="P211" s="41">
        <f t="shared" si="243"/>
        <v>5.13852875424433E-3</v>
      </c>
      <c r="Q211" s="41">
        <f t="shared" si="243"/>
        <v>1.4013719251339575E-2</v>
      </c>
      <c r="R211" s="41">
        <f t="shared" si="243"/>
        <v>5.6097680490844876E-3</v>
      </c>
      <c r="S211" s="41">
        <f t="shared" si="243"/>
        <v>1.7715619964686756E-2</v>
      </c>
      <c r="T211" s="41">
        <f t="shared" si="243"/>
        <v>-2.2364915125492046E-3</v>
      </c>
      <c r="U211" s="41">
        <f t="shared" si="243"/>
        <v>-5.8433607596164155E-3</v>
      </c>
      <c r="V211" s="41">
        <f t="shared" si="243"/>
        <v>2.0807434618841859E-2</v>
      </c>
      <c r="W211" s="41">
        <f t="shared" si="243"/>
        <v>1.8959329610929214E-2</v>
      </c>
      <c r="X211" s="41">
        <f t="shared" si="243"/>
        <v>3.7584974725459906E-3</v>
      </c>
      <c r="Y211" s="41">
        <f t="shared" si="243"/>
        <v>4.4556534694291114E-3</v>
      </c>
      <c r="Z211" s="41">
        <f t="shared" si="243"/>
        <v>4.2646293428600553E-2</v>
      </c>
      <c r="AA211" s="41">
        <f t="shared" si="243"/>
        <v>2.2374200921395453E-2</v>
      </c>
      <c r="AB211" s="41">
        <f t="shared" si="243"/>
        <v>-2.2568198452344989E-3</v>
      </c>
      <c r="AC211" s="41">
        <f t="shared" si="243"/>
        <v>-7.3356351344027026E-3</v>
      </c>
      <c r="AD211" s="41">
        <f t="shared" si="243"/>
        <v>2.9472978598035844E-3</v>
      </c>
      <c r="AE211" s="41">
        <f t="shared" si="243"/>
        <v>2.028740490278777E-2</v>
      </c>
      <c r="AF211" s="41">
        <f t="shared" si="243"/>
        <v>1.0133561330943243E-2</v>
      </c>
      <c r="AG211" s="41">
        <f t="shared" si="243"/>
        <v>6.133585032780566E-3</v>
      </c>
      <c r="AH211" s="41">
        <f t="shared" si="243"/>
        <v>-7.0632509412630172E-5</v>
      </c>
      <c r="AI211" s="41">
        <f t="shared" si="243"/>
        <v>9.1759041691734135E-3</v>
      </c>
      <c r="AJ211" s="41">
        <f t="shared" si="243"/>
        <v>9.2291445899312704E-3</v>
      </c>
      <c r="AK211" s="41">
        <f t="shared" si="243"/>
        <v>1.8533986383530269E-2</v>
      </c>
      <c r="AL211" s="41">
        <f t="shared" si="243"/>
        <v>-3.5612705848598668E-3</v>
      </c>
      <c r="AM211" s="41">
        <f t="shared" si="243"/>
        <v>-2.2731537782166439E-3</v>
      </c>
      <c r="AN211" s="41">
        <f t="shared" si="243"/>
        <v>2.10327485937651E-2</v>
      </c>
      <c r="AO211" s="41">
        <f t="shared" si="243"/>
        <v>2.145383537358532E-2</v>
      </c>
      <c r="AP211" s="41">
        <f t="shared" si="243"/>
        <v>9.1645612570334179E-4</v>
      </c>
      <c r="AQ211" s="41">
        <f t="shared" si="243"/>
        <v>8.0700354579438891E-3</v>
      </c>
      <c r="AR211" s="41">
        <f t="shared" si="243"/>
        <v>4.1056656701749641E-2</v>
      </c>
      <c r="AS211" s="41">
        <f t="shared" si="243"/>
        <v>1.9523769488739337E-2</v>
      </c>
    </row>
    <row r="212" spans="1:45" x14ac:dyDescent="0.2">
      <c r="A212" s="5">
        <v>30</v>
      </c>
      <c r="B212" s="5" t="s">
        <v>213</v>
      </c>
      <c r="C212" s="5" t="s">
        <v>454</v>
      </c>
      <c r="D212" s="110" t="s">
        <v>127</v>
      </c>
      <c r="E212" s="110" t="s">
        <v>128</v>
      </c>
      <c r="F212" s="5">
        <f t="shared" si="214"/>
        <v>-1</v>
      </c>
      <c r="G212" s="41">
        <f t="shared" ref="G212:AS212" si="244">(G63-G112)/G112</f>
        <v>6.3748311921291278E-3</v>
      </c>
      <c r="H212" s="41">
        <f t="shared" si="244"/>
        <v>6.5317695191604149E-3</v>
      </c>
      <c r="I212" s="41">
        <f t="shared" si="244"/>
        <v>6.4544179892930802E-3</v>
      </c>
      <c r="J212" s="41">
        <f t="shared" si="244"/>
        <v>-1.9069914537993927E-2</v>
      </c>
      <c r="K212" s="41">
        <f t="shared" si="244"/>
        <v>-7.7809874801922883E-3</v>
      </c>
      <c r="L212" s="41">
        <f t="shared" si="244"/>
        <v>2.6620492756693182E-3</v>
      </c>
      <c r="M212" s="41">
        <f t="shared" si="244"/>
        <v>2.4648969544595622E-2</v>
      </c>
      <c r="N212" s="41">
        <f t="shared" si="244"/>
        <v>5.3628108686310412E-3</v>
      </c>
      <c r="O212" s="41">
        <f t="shared" si="244"/>
        <v>-9.1491512737884913E-3</v>
      </c>
      <c r="P212" s="41">
        <f t="shared" si="244"/>
        <v>2.1386068205347325E-3</v>
      </c>
      <c r="Q212" s="41">
        <f t="shared" si="244"/>
        <v>2.2326918347270044E-2</v>
      </c>
      <c r="R212" s="41">
        <f t="shared" si="244"/>
        <v>1.0173551917162281E-2</v>
      </c>
      <c r="S212" s="41">
        <f t="shared" si="244"/>
        <v>8.8542678753982702E-3</v>
      </c>
      <c r="T212" s="41">
        <f t="shared" si="244"/>
        <v>-1.3059572917999579E-2</v>
      </c>
      <c r="U212" s="41">
        <f t="shared" si="244"/>
        <v>-8.1167228467058598E-3</v>
      </c>
      <c r="V212" s="41">
        <f t="shared" si="244"/>
        <v>2.0980922314698506E-2</v>
      </c>
      <c r="W212" s="41">
        <f t="shared" si="244"/>
        <v>2.4703195496889763E-2</v>
      </c>
      <c r="X212" s="41">
        <f t="shared" si="244"/>
        <v>-1.7680109334665436E-3</v>
      </c>
      <c r="Y212" s="41">
        <f t="shared" si="244"/>
        <v>6.8708780476595356E-3</v>
      </c>
      <c r="Z212" s="41">
        <f t="shared" si="244"/>
        <v>5.2670895531834044E-2</v>
      </c>
      <c r="AA212" s="41">
        <f t="shared" si="244"/>
        <v>2.6860199768056228E-2</v>
      </c>
      <c r="AB212" s="41">
        <f t="shared" si="244"/>
        <v>-1.3848562698571576E-2</v>
      </c>
      <c r="AC212" s="41">
        <f t="shared" si="244"/>
        <v>-1.137682696988212E-2</v>
      </c>
      <c r="AD212" s="41">
        <f t="shared" si="244"/>
        <v>5.0053448329072546E-3</v>
      </c>
      <c r="AE212" s="41">
        <f t="shared" si="244"/>
        <v>2.0397920167830486E-2</v>
      </c>
      <c r="AF212" s="41">
        <f t="shared" si="244"/>
        <v>1.3699717946981422E-2</v>
      </c>
      <c r="AG212" s="41">
        <f t="shared" si="244"/>
        <v>-4.0955611971899841E-3</v>
      </c>
      <c r="AH212" s="41">
        <f t="shared" si="244"/>
        <v>-2.7605004712735444E-3</v>
      </c>
      <c r="AI212" s="41">
        <f t="shared" si="244"/>
        <v>1.2492600329745125E-2</v>
      </c>
      <c r="AJ212" s="41">
        <f t="shared" si="244"/>
        <v>1.9825449843767065E-2</v>
      </c>
      <c r="AK212" s="41">
        <f t="shared" si="244"/>
        <v>3.1956872116947308E-3</v>
      </c>
      <c r="AL212" s="41">
        <f t="shared" si="244"/>
        <v>-1.4863063895453955E-2</v>
      </c>
      <c r="AM212" s="41">
        <f t="shared" si="244"/>
        <v>-4.756278590685629E-3</v>
      </c>
      <c r="AN212" s="41">
        <f t="shared" si="244"/>
        <v>2.3743728367731271E-2</v>
      </c>
      <c r="AO212" s="41">
        <f t="shared" si="244"/>
        <v>1.979032466343043E-2</v>
      </c>
      <c r="AP212" s="41">
        <f t="shared" si="244"/>
        <v>-1.650930886332535E-3</v>
      </c>
      <c r="AQ212" s="41">
        <f t="shared" si="244"/>
        <v>8.0563673540218553E-3</v>
      </c>
      <c r="AR212" s="41">
        <f t="shared" si="244"/>
        <v>4.2971904180211046E-2</v>
      </c>
      <c r="AS212" s="41">
        <f t="shared" si="244"/>
        <v>1.9766167160055925E-2</v>
      </c>
    </row>
    <row r="213" spans="1:45" x14ac:dyDescent="0.2">
      <c r="A213" s="5">
        <v>31</v>
      </c>
      <c r="B213" s="5" t="s">
        <v>213</v>
      </c>
      <c r="C213" s="5" t="s">
        <v>454</v>
      </c>
      <c r="D213" s="110" t="s">
        <v>141</v>
      </c>
      <c r="E213" s="110" t="s">
        <v>142</v>
      </c>
      <c r="F213" s="5">
        <f t="shared" si="214"/>
        <v>-2</v>
      </c>
      <c r="G213" s="41">
        <f t="shared" ref="G213:AS213" si="245">(G64-G113)/G113</f>
        <v>7.5733645392674657E-3</v>
      </c>
      <c r="H213" s="41">
        <f t="shared" si="245"/>
        <v>4.8340239375214249E-3</v>
      </c>
      <c r="I213" s="41">
        <f t="shared" si="245"/>
        <v>6.2107817927608139E-3</v>
      </c>
      <c r="J213" s="41">
        <f t="shared" si="245"/>
        <v>-1.2538972263056903E-2</v>
      </c>
      <c r="K213" s="41">
        <f t="shared" si="245"/>
        <v>-1.5256614935103515E-2</v>
      </c>
      <c r="L213" s="41">
        <f t="shared" si="245"/>
        <v>2.8170568588250402E-3</v>
      </c>
      <c r="M213" s="41">
        <f t="shared" si="245"/>
        <v>2.5839259912556645E-2</v>
      </c>
      <c r="N213" s="41">
        <f t="shared" si="245"/>
        <v>7.529335071707762E-3</v>
      </c>
      <c r="O213" s="41">
        <f t="shared" si="245"/>
        <v>4.8389376195356569E-3</v>
      </c>
      <c r="P213" s="41">
        <f t="shared" si="245"/>
        <v>5.8124389738218136E-3</v>
      </c>
      <c r="Q213" s="41">
        <f t="shared" si="245"/>
        <v>1.4885360126123803E-2</v>
      </c>
      <c r="R213" s="41">
        <f t="shared" si="245"/>
        <v>1.8607413475322139E-2</v>
      </c>
      <c r="S213" s="41">
        <f t="shared" si="245"/>
        <v>2.1510762641111986E-2</v>
      </c>
      <c r="T213" s="41">
        <f t="shared" si="245"/>
        <v>-8.8406759648734408E-3</v>
      </c>
      <c r="U213" s="41">
        <f t="shared" si="245"/>
        <v>-7.8890941022024316E-3</v>
      </c>
      <c r="V213" s="41">
        <f t="shared" si="245"/>
        <v>2.671867268902452E-2</v>
      </c>
      <c r="W213" s="41">
        <f t="shared" si="245"/>
        <v>1.3026884109167931E-2</v>
      </c>
      <c r="X213" s="41">
        <f t="shared" si="245"/>
        <v>-8.3913083711172863E-3</v>
      </c>
      <c r="Y213" s="41">
        <f t="shared" si="245"/>
        <v>3.0132920669661768E-3</v>
      </c>
      <c r="Z213" s="41">
        <f t="shared" si="245"/>
        <v>3.9530375626351796E-2</v>
      </c>
      <c r="AA213" s="41">
        <f t="shared" si="245"/>
        <v>2.4341701063490269E-2</v>
      </c>
      <c r="AB213" s="41">
        <f t="shared" si="245"/>
        <v>-1.456142695131841E-2</v>
      </c>
      <c r="AC213" s="41">
        <f t="shared" si="245"/>
        <v>-1.4440827111125636E-2</v>
      </c>
      <c r="AD213" s="41">
        <f t="shared" si="245"/>
        <v>5.6375251403150174E-3</v>
      </c>
      <c r="AE213" s="41">
        <f t="shared" si="245"/>
        <v>1.4262492932630122E-2</v>
      </c>
      <c r="AF213" s="41">
        <f t="shared" si="245"/>
        <v>-7.5626368768950758E-3</v>
      </c>
      <c r="AG213" s="41">
        <f t="shared" si="245"/>
        <v>2.9139072847680436E-3</v>
      </c>
      <c r="AH213" s="41">
        <f t="shared" si="245"/>
        <v>6.1674337140629944E-3</v>
      </c>
      <c r="AI213" s="41">
        <f t="shared" si="245"/>
        <v>8.1673443393919607E-3</v>
      </c>
      <c r="AJ213" s="41">
        <f t="shared" si="245"/>
        <v>1.3721269200583938E-2</v>
      </c>
      <c r="AK213" s="41">
        <f t="shared" si="245"/>
        <v>1.8087773131732696E-2</v>
      </c>
      <c r="AL213" s="41">
        <f t="shared" si="245"/>
        <v>-6.2351910853687678E-3</v>
      </c>
      <c r="AM213" s="41">
        <f t="shared" si="245"/>
        <v>-7.4240381596627075E-3</v>
      </c>
      <c r="AN213" s="41">
        <f t="shared" si="245"/>
        <v>2.0954905606153644E-2</v>
      </c>
      <c r="AO213" s="41">
        <f t="shared" si="245"/>
        <v>1.5621096924685413E-2</v>
      </c>
      <c r="AP213" s="41">
        <f t="shared" si="245"/>
        <v>-3.0635185034193005E-3</v>
      </c>
      <c r="AQ213" s="41">
        <f t="shared" si="245"/>
        <v>1.2760796305311235E-3</v>
      </c>
      <c r="AR213" s="41">
        <f t="shared" si="245"/>
        <v>3.6744714761165753E-2</v>
      </c>
      <c r="AS213" s="41">
        <f t="shared" si="245"/>
        <v>1.5194712628782478E-2</v>
      </c>
    </row>
    <row r="214" spans="1:45" x14ac:dyDescent="0.2">
      <c r="A214" s="5">
        <v>32</v>
      </c>
      <c r="B214" s="5" t="s">
        <v>213</v>
      </c>
      <c r="C214" s="5" t="s">
        <v>454</v>
      </c>
      <c r="D214" s="110" t="s">
        <v>158</v>
      </c>
      <c r="E214" s="110" t="s">
        <v>451</v>
      </c>
      <c r="F214" s="5">
        <f t="shared" si="214"/>
        <v>0</v>
      </c>
      <c r="G214" s="41">
        <f t="shared" ref="G214:AS214" si="246">(G65-G114)/G114</f>
        <v>2.9641152319814425E-3</v>
      </c>
      <c r="H214" s="41">
        <f t="shared" si="246"/>
        <v>3.0736783968034523E-3</v>
      </c>
      <c r="I214" s="41">
        <f t="shared" si="246"/>
        <v>3.0199247735602916E-3</v>
      </c>
      <c r="J214" s="41">
        <f t="shared" si="246"/>
        <v>-2.2240191301583292E-2</v>
      </c>
      <c r="K214" s="41">
        <f t="shared" si="246"/>
        <v>-1.4064743863801058E-2</v>
      </c>
      <c r="L214" s="41">
        <f t="shared" si="246"/>
        <v>6.2549397053116842E-4</v>
      </c>
      <c r="M214" s="41">
        <f t="shared" si="246"/>
        <v>1.5259966948460952E-2</v>
      </c>
      <c r="N214" s="41">
        <f t="shared" si="246"/>
        <v>7.0918463083746511E-3</v>
      </c>
      <c r="O214" s="41">
        <f t="shared" si="246"/>
        <v>-3.9208206171602875E-3</v>
      </c>
      <c r="P214" s="41">
        <f t="shared" si="246"/>
        <v>-8.7385124775399819E-3</v>
      </c>
      <c r="Q214" s="41">
        <f t="shared" si="246"/>
        <v>2.0102452295936449E-2</v>
      </c>
      <c r="R214" s="41">
        <f t="shared" si="246"/>
        <v>1.00893129234177E-2</v>
      </c>
      <c r="S214" s="41">
        <f t="shared" si="246"/>
        <v>1.4281324460607481E-2</v>
      </c>
      <c r="T214" s="41">
        <f t="shared" si="246"/>
        <v>-2.1337939672090491E-2</v>
      </c>
      <c r="U214" s="41">
        <f t="shared" si="246"/>
        <v>-1.1686795399581696E-2</v>
      </c>
      <c r="V214" s="41">
        <f t="shared" si="246"/>
        <v>2.1644921768352952E-2</v>
      </c>
      <c r="W214" s="41">
        <f t="shared" si="246"/>
        <v>1.1900440757065459E-2</v>
      </c>
      <c r="X214" s="41">
        <f t="shared" si="246"/>
        <v>-1.4156538274993392E-2</v>
      </c>
      <c r="Y214" s="41">
        <f t="shared" si="246"/>
        <v>2.3218683982492022E-3</v>
      </c>
      <c r="Z214" s="41">
        <f t="shared" si="246"/>
        <v>4.7360677625926932E-2</v>
      </c>
      <c r="AA214" s="41">
        <f t="shared" si="246"/>
        <v>2.0219236682039721E-2</v>
      </c>
      <c r="AB214" s="41">
        <f t="shared" si="246"/>
        <v>-2.1558010251966797E-2</v>
      </c>
      <c r="AC214" s="41">
        <f t="shared" si="246"/>
        <v>-1.6319983261556002E-2</v>
      </c>
      <c r="AD214" s="41">
        <f t="shared" si="246"/>
        <v>-2.4067510377848334E-3</v>
      </c>
      <c r="AE214" s="41">
        <f t="shared" si="246"/>
        <v>1.8146485078262265E-2</v>
      </c>
      <c r="AF214" s="41">
        <f t="shared" si="246"/>
        <v>8.3649934814596007E-3</v>
      </c>
      <c r="AG214" s="41">
        <f t="shared" si="246"/>
        <v>-8.8732295421282709E-3</v>
      </c>
      <c r="AH214" s="41">
        <f t="shared" si="246"/>
        <v>1.0803843893918313E-3</v>
      </c>
      <c r="AI214" s="41">
        <f t="shared" si="246"/>
        <v>7.9567646123820009E-3</v>
      </c>
      <c r="AJ214" s="41">
        <f t="shared" si="246"/>
        <v>1.0369641771792028E-2</v>
      </c>
      <c r="AK214" s="41">
        <f t="shared" si="246"/>
        <v>4.3364416843479628E-3</v>
      </c>
      <c r="AL214" s="41">
        <f t="shared" si="246"/>
        <v>-1.8858204037620729E-2</v>
      </c>
      <c r="AM214" s="41">
        <f t="shared" si="246"/>
        <v>-3.2495197931875367E-3</v>
      </c>
      <c r="AN214" s="41">
        <f t="shared" si="246"/>
        <v>1.3728686058175971E-2</v>
      </c>
      <c r="AO214" s="41">
        <f t="shared" si="246"/>
        <v>1.2219305680124115E-2</v>
      </c>
      <c r="AP214" s="41">
        <f t="shared" si="246"/>
        <v>-1.1822192827491121E-2</v>
      </c>
      <c r="AQ214" s="41">
        <f t="shared" si="246"/>
        <v>8.49197050713945E-3</v>
      </c>
      <c r="AR214" s="41">
        <f t="shared" si="246"/>
        <v>5.5137029865302042E-2</v>
      </c>
      <c r="AS214" s="41">
        <f t="shared" si="246"/>
        <v>8.2087427025455545E-3</v>
      </c>
    </row>
    <row r="215" spans="1:45" x14ac:dyDescent="0.2">
      <c r="A215" s="5">
        <v>33</v>
      </c>
      <c r="B215" s="5" t="s">
        <v>213</v>
      </c>
      <c r="C215" s="5" t="s">
        <v>454</v>
      </c>
      <c r="D215" s="110" t="s">
        <v>165</v>
      </c>
      <c r="E215" s="110" t="s">
        <v>166</v>
      </c>
      <c r="F215" s="5">
        <f t="shared" si="214"/>
        <v>-2</v>
      </c>
      <c r="G215" s="41">
        <f t="shared" ref="G215:AS215" si="247">(G66-G115)/G115</f>
        <v>3.2182707829289067E-3</v>
      </c>
      <c r="H215" s="41">
        <f t="shared" si="247"/>
        <v>1.7347397567312678E-3</v>
      </c>
      <c r="I215" s="41">
        <f t="shared" si="247"/>
        <v>2.4639580670450766E-3</v>
      </c>
      <c r="J215" s="41">
        <f t="shared" si="247"/>
        <v>-2.0406798444651493E-2</v>
      </c>
      <c r="K215" s="41">
        <f t="shared" si="247"/>
        <v>-1.3578917685663659E-2</v>
      </c>
      <c r="L215" s="41">
        <f t="shared" si="247"/>
        <v>-2.9437559062077219E-3</v>
      </c>
      <c r="M215" s="41">
        <f t="shared" si="247"/>
        <v>1.7518057550496464E-2</v>
      </c>
      <c r="N215" s="41">
        <f t="shared" si="247"/>
        <v>-9.0463667455456618E-3</v>
      </c>
      <c r="O215" s="41">
        <f t="shared" si="247"/>
        <v>5.820086573787162E-4</v>
      </c>
      <c r="P215" s="41">
        <f t="shared" si="247"/>
        <v>6.9999542758345098E-3</v>
      </c>
      <c r="Q215" s="41">
        <f t="shared" si="247"/>
        <v>1.9530486509452761E-2</v>
      </c>
      <c r="R215" s="41">
        <f t="shared" si="247"/>
        <v>1.0680657806884493E-2</v>
      </c>
      <c r="S215" s="41">
        <f t="shared" si="247"/>
        <v>1.0831213784399336E-2</v>
      </c>
      <c r="T215" s="41">
        <f t="shared" si="247"/>
        <v>-2.4850847839211078E-2</v>
      </c>
      <c r="U215" s="41">
        <f t="shared" si="247"/>
        <v>-8.8371998394589056E-3</v>
      </c>
      <c r="V215" s="41">
        <f t="shared" si="247"/>
        <v>1.6035122937827915E-2</v>
      </c>
      <c r="W215" s="41">
        <f t="shared" si="247"/>
        <v>1.5775531679100389E-2</v>
      </c>
      <c r="X215" s="41">
        <f t="shared" si="247"/>
        <v>-1.2231209311501966E-2</v>
      </c>
      <c r="Y215" s="41">
        <f t="shared" si="247"/>
        <v>3.7540134569570959E-3</v>
      </c>
      <c r="Z215" s="41">
        <f t="shared" si="247"/>
        <v>5.1704996034893314E-2</v>
      </c>
      <c r="AA215" s="41">
        <f t="shared" si="247"/>
        <v>1.8942485715990238E-2</v>
      </c>
      <c r="AB215" s="41">
        <f t="shared" si="247"/>
        <v>-1.9628293812076338E-2</v>
      </c>
      <c r="AC215" s="41">
        <f t="shared" si="247"/>
        <v>-1.529179488282921E-2</v>
      </c>
      <c r="AD215" s="41">
        <f t="shared" si="247"/>
        <v>-2.3134481221293102E-3</v>
      </c>
      <c r="AE215" s="41">
        <f t="shared" si="247"/>
        <v>1.6550047202188434E-2</v>
      </c>
      <c r="AF215" s="41">
        <f t="shared" si="247"/>
        <v>-1.7458268707224871E-2</v>
      </c>
      <c r="AG215" s="41">
        <f t="shared" si="247"/>
        <v>-4.1087346463086977E-3</v>
      </c>
      <c r="AH215" s="41">
        <f t="shared" si="247"/>
        <v>-2.2731158149343648E-3</v>
      </c>
      <c r="AI215" s="41">
        <f t="shared" si="247"/>
        <v>1.5783920746888169E-2</v>
      </c>
      <c r="AJ215" s="41">
        <f t="shared" si="247"/>
        <v>5.6670791462322496E-3</v>
      </c>
      <c r="AK215" s="41">
        <f t="shared" si="247"/>
        <v>1.1635807911597556E-2</v>
      </c>
      <c r="AL215" s="41">
        <f t="shared" si="247"/>
        <v>-2.4415996824452529E-2</v>
      </c>
      <c r="AM215" s="41">
        <f t="shared" si="247"/>
        <v>-9.6239488469856659E-3</v>
      </c>
      <c r="AN215" s="41">
        <f t="shared" si="247"/>
        <v>1.7052619046331003E-2</v>
      </c>
      <c r="AO215" s="41">
        <f t="shared" si="247"/>
        <v>1.6519109021221542E-2</v>
      </c>
      <c r="AP215" s="41">
        <f t="shared" si="247"/>
        <v>-6.3710349721289696E-3</v>
      </c>
      <c r="AQ215" s="41">
        <f t="shared" si="247"/>
        <v>5.4053345452006272E-3</v>
      </c>
      <c r="AR215" s="41">
        <f t="shared" si="247"/>
        <v>4.2380632145260028E-2</v>
      </c>
      <c r="AS215" s="41">
        <f t="shared" si="247"/>
        <v>9.4070740440963894E-3</v>
      </c>
    </row>
    <row r="216" spans="1:45" x14ac:dyDescent="0.2">
      <c r="A216" s="5">
        <v>34</v>
      </c>
      <c r="B216" s="5" t="s">
        <v>213</v>
      </c>
      <c r="C216" s="5" t="s">
        <v>454</v>
      </c>
      <c r="D216" s="110" t="s">
        <v>167</v>
      </c>
      <c r="E216" s="110" t="s">
        <v>168</v>
      </c>
      <c r="F216" s="5">
        <f t="shared" si="214"/>
        <v>-2</v>
      </c>
      <c r="G216" s="41">
        <f t="shared" ref="G216:AS216" si="248">(G67-G116)/G116</f>
        <v>8.1211781650603661E-4</v>
      </c>
      <c r="H216" s="41">
        <f t="shared" si="248"/>
        <v>1.1002633078181924E-3</v>
      </c>
      <c r="I216" s="41">
        <f t="shared" si="248"/>
        <v>9.5738979043474707E-4</v>
      </c>
      <c r="J216" s="41">
        <f t="shared" si="248"/>
        <v>-1.9923454987078197E-2</v>
      </c>
      <c r="K216" s="41">
        <f t="shared" si="248"/>
        <v>-1.0952902519167459E-2</v>
      </c>
      <c r="L216" s="41">
        <f t="shared" si="248"/>
        <v>-3.1839049615248458E-3</v>
      </c>
      <c r="M216" s="41">
        <f t="shared" si="248"/>
        <v>2.1664807283983817E-3</v>
      </c>
      <c r="N216" s="41">
        <f t="shared" si="248"/>
        <v>5.4935654950865947E-3</v>
      </c>
      <c r="O216" s="41">
        <f t="shared" si="248"/>
        <v>-2.4778848774693121E-3</v>
      </c>
      <c r="P216" s="41">
        <f t="shared" si="248"/>
        <v>-8.3043197936826692E-3</v>
      </c>
      <c r="Q216" s="41">
        <f t="shared" si="248"/>
        <v>1.400907111529663E-2</v>
      </c>
      <c r="R216" s="41">
        <f t="shared" si="248"/>
        <v>-7.0391089170319932E-4</v>
      </c>
      <c r="S216" s="41">
        <f t="shared" si="248"/>
        <v>1.529797484920831E-2</v>
      </c>
      <c r="T216" s="41">
        <f t="shared" si="248"/>
        <v>-2.0155182827672855E-2</v>
      </c>
      <c r="U216" s="41">
        <f t="shared" si="248"/>
        <v>-1.5749601843911214E-2</v>
      </c>
      <c r="V216" s="41">
        <f t="shared" si="248"/>
        <v>1.5267598892071436E-2</v>
      </c>
      <c r="W216" s="41">
        <f t="shared" si="248"/>
        <v>1.4095326268899403E-2</v>
      </c>
      <c r="X216" s="41">
        <f t="shared" si="248"/>
        <v>-8.9049409616131156E-3</v>
      </c>
      <c r="Y216" s="41">
        <f t="shared" si="248"/>
        <v>-1.1834713433493645E-3</v>
      </c>
      <c r="Z216" s="41">
        <f t="shared" si="248"/>
        <v>4.9020264306454168E-2</v>
      </c>
      <c r="AA216" s="41">
        <f t="shared" si="248"/>
        <v>7.3750488748696051E-3</v>
      </c>
      <c r="AB216" s="41">
        <f t="shared" si="248"/>
        <v>-1.7400444405714248E-2</v>
      </c>
      <c r="AC216" s="41">
        <f t="shared" si="248"/>
        <v>-1.7559962423833439E-2</v>
      </c>
      <c r="AD216" s="41">
        <f t="shared" si="248"/>
        <v>-2.8747433264888719E-3</v>
      </c>
      <c r="AE216" s="41">
        <f t="shared" si="248"/>
        <v>4.5081415691019169E-3</v>
      </c>
      <c r="AF216" s="41">
        <f t="shared" si="248"/>
        <v>5.6850264853119969E-4</v>
      </c>
      <c r="AG216" s="41">
        <f t="shared" si="248"/>
        <v>-7.1486596263204468E-3</v>
      </c>
      <c r="AH216" s="41">
        <f t="shared" si="248"/>
        <v>-8.8181192225675591E-3</v>
      </c>
      <c r="AI216" s="41">
        <f t="shared" si="248"/>
        <v>7.3367782808343197E-3</v>
      </c>
      <c r="AJ216" s="41">
        <f t="shared" si="248"/>
        <v>7.5856040491481709E-3</v>
      </c>
      <c r="AK216" s="41">
        <f t="shared" si="248"/>
        <v>1.0412957387804272E-2</v>
      </c>
      <c r="AL216" s="41">
        <f t="shared" si="248"/>
        <v>-1.7993146963402411E-2</v>
      </c>
      <c r="AM216" s="41">
        <f t="shared" si="248"/>
        <v>-1.0433152971963374E-2</v>
      </c>
      <c r="AN216" s="41">
        <f t="shared" si="248"/>
        <v>1.6905205793774653E-2</v>
      </c>
      <c r="AO216" s="41">
        <f t="shared" si="248"/>
        <v>9.9162633673558816E-3</v>
      </c>
      <c r="AP216" s="41">
        <f t="shared" si="248"/>
        <v>-1.054118054560872E-2</v>
      </c>
      <c r="AQ216" s="41">
        <f t="shared" si="248"/>
        <v>7.4386613687911817E-3</v>
      </c>
      <c r="AR216" s="41">
        <f t="shared" si="248"/>
        <v>4.4382590321974953E-2</v>
      </c>
      <c r="AS216" s="41">
        <f t="shared" si="248"/>
        <v>7.7151256953736942E-3</v>
      </c>
    </row>
    <row r="217" spans="1:45" x14ac:dyDescent="0.2">
      <c r="A217" s="5">
        <v>35</v>
      </c>
      <c r="B217" s="5" t="s">
        <v>213</v>
      </c>
      <c r="C217" s="5" t="s">
        <v>454</v>
      </c>
      <c r="D217" s="110" t="s">
        <v>175</v>
      </c>
      <c r="E217" s="110" t="s">
        <v>176</v>
      </c>
      <c r="F217" s="5">
        <f t="shared" si="214"/>
        <v>-2</v>
      </c>
      <c r="G217" s="41">
        <f t="shared" ref="G217:AS217" si="249">(G68-G117)/G117</f>
        <v>7.1545077921084171E-3</v>
      </c>
      <c r="H217" s="41">
        <f t="shared" si="249"/>
        <v>6.6294353402179757E-3</v>
      </c>
      <c r="I217" s="41">
        <f t="shared" si="249"/>
        <v>6.8884611192090535E-3</v>
      </c>
      <c r="J217" s="41">
        <f t="shared" si="249"/>
        <v>-5.103349367443763E-3</v>
      </c>
      <c r="K217" s="41">
        <f t="shared" si="249"/>
        <v>-1.4951266716666015E-3</v>
      </c>
      <c r="L217" s="41">
        <f t="shared" si="249"/>
        <v>4.6323591341701411E-3</v>
      </c>
      <c r="M217" s="41">
        <f t="shared" si="249"/>
        <v>2.7525328089599774E-2</v>
      </c>
      <c r="N217" s="41">
        <f t="shared" si="249"/>
        <v>-6.7762001994397377E-3</v>
      </c>
      <c r="O217" s="41">
        <f t="shared" si="249"/>
        <v>-6.5710281144342585E-3</v>
      </c>
      <c r="P217" s="41">
        <f t="shared" si="249"/>
        <v>7.1787113570506173E-3</v>
      </c>
      <c r="Q217" s="41">
        <f t="shared" si="249"/>
        <v>2.2948186032116621E-2</v>
      </c>
      <c r="R217" s="41">
        <f t="shared" si="249"/>
        <v>1.7391304347826254E-2</v>
      </c>
      <c r="S217" s="41">
        <f t="shared" si="249"/>
        <v>1.813717561082934E-2</v>
      </c>
      <c r="T217" s="41">
        <f t="shared" si="249"/>
        <v>-2.0016952226553846E-2</v>
      </c>
      <c r="U217" s="41">
        <f t="shared" si="249"/>
        <v>-9.4840193598300215E-3</v>
      </c>
      <c r="V217" s="41">
        <f t="shared" si="249"/>
        <v>1.6550713498099428E-2</v>
      </c>
      <c r="W217" s="41">
        <f t="shared" si="249"/>
        <v>2.2042337973824957E-2</v>
      </c>
      <c r="X217" s="41">
        <f t="shared" si="249"/>
        <v>-8.2432933613526254E-3</v>
      </c>
      <c r="Y217" s="41">
        <f t="shared" si="249"/>
        <v>1.2916426543443944E-2</v>
      </c>
      <c r="Z217" s="41">
        <f t="shared" si="249"/>
        <v>3.5391471469451694E-2</v>
      </c>
      <c r="AA217" s="41">
        <f t="shared" si="249"/>
        <v>2.4289703927367037E-2</v>
      </c>
      <c r="AB217" s="41">
        <f t="shared" si="249"/>
        <v>-7.909485855783157E-3</v>
      </c>
      <c r="AC217" s="41">
        <f t="shared" si="249"/>
        <v>-9.6454521419637434E-3</v>
      </c>
      <c r="AD217" s="41">
        <f t="shared" si="249"/>
        <v>6.5968131936258428E-3</v>
      </c>
      <c r="AE217" s="41">
        <f t="shared" si="249"/>
        <v>2.3546956387205636E-2</v>
      </c>
      <c r="AF217" s="41">
        <f t="shared" si="249"/>
        <v>3.8652214099675632E-3</v>
      </c>
      <c r="AG217" s="41">
        <f t="shared" si="249"/>
        <v>-2.3532195169370588E-3</v>
      </c>
      <c r="AH217" s="41">
        <f t="shared" si="249"/>
        <v>1.3785005926448125E-3</v>
      </c>
      <c r="AI217" s="41">
        <f t="shared" si="249"/>
        <v>1.8246998685763897E-2</v>
      </c>
      <c r="AJ217" s="41">
        <f t="shared" si="249"/>
        <v>1.0634301294045865E-2</v>
      </c>
      <c r="AK217" s="41">
        <f t="shared" si="249"/>
        <v>1.3979263202863104E-2</v>
      </c>
      <c r="AL217" s="41">
        <f t="shared" si="249"/>
        <v>-1.7873686343765328E-2</v>
      </c>
      <c r="AM217" s="41">
        <f t="shared" si="249"/>
        <v>-1.221961557678285E-2</v>
      </c>
      <c r="AN217" s="41">
        <f t="shared" si="249"/>
        <v>2.3383517779901226E-2</v>
      </c>
      <c r="AO217" s="41">
        <f t="shared" si="249"/>
        <v>2.214897769085647E-2</v>
      </c>
      <c r="AP217" s="41">
        <f t="shared" si="249"/>
        <v>-7.9311126217969912E-3</v>
      </c>
      <c r="AQ217" s="41">
        <f t="shared" si="249"/>
        <v>1.3370944992948022E-2</v>
      </c>
      <c r="AR217" s="41">
        <f t="shared" si="249"/>
        <v>3.5760590772006079E-2</v>
      </c>
      <c r="AS217" s="41">
        <f t="shared" si="249"/>
        <v>1.9314041739343743E-2</v>
      </c>
    </row>
    <row r="218" spans="1:45" x14ac:dyDescent="0.2">
      <c r="A218" s="5">
        <v>36</v>
      </c>
      <c r="B218" s="5" t="s">
        <v>213</v>
      </c>
      <c r="C218" s="5" t="s">
        <v>454</v>
      </c>
      <c r="D218" s="110" t="s">
        <v>209</v>
      </c>
      <c r="E218" s="110" t="s">
        <v>210</v>
      </c>
      <c r="F218" s="5">
        <f t="shared" si="214"/>
        <v>0</v>
      </c>
      <c r="G218" s="41">
        <f t="shared" ref="G218:AS218" si="250">(G69-G118)/G118</f>
        <v>4.8796518711909124E-3</v>
      </c>
      <c r="H218" s="41">
        <f t="shared" si="250"/>
        <v>3.8473360920753905E-3</v>
      </c>
      <c r="I218" s="41">
        <f t="shared" si="250"/>
        <v>4.3576452084897162E-3</v>
      </c>
      <c r="J218" s="41">
        <f t="shared" si="250"/>
        <v>-1.8733465817756194E-2</v>
      </c>
      <c r="K218" s="41">
        <f t="shared" si="250"/>
        <v>-7.2458814683159399E-3</v>
      </c>
      <c r="L218" s="41">
        <f t="shared" si="250"/>
        <v>4.2594632414467305E-3</v>
      </c>
      <c r="M218" s="41">
        <f t="shared" si="250"/>
        <v>1.6090575520052962E-2</v>
      </c>
      <c r="N218" s="41">
        <f t="shared" si="250"/>
        <v>3.3357059270607507E-3</v>
      </c>
      <c r="O218" s="41">
        <f t="shared" si="250"/>
        <v>-1.834050088539775E-3</v>
      </c>
      <c r="P218" s="41">
        <f t="shared" si="250"/>
        <v>8.8304596795014956E-4</v>
      </c>
      <c r="Q218" s="41">
        <f t="shared" si="250"/>
        <v>1.9849424230289209E-2</v>
      </c>
      <c r="R218" s="41">
        <f t="shared" si="250"/>
        <v>2.1327320181871837E-2</v>
      </c>
      <c r="S218" s="41">
        <f t="shared" si="250"/>
        <v>6.6910768922079046E-3</v>
      </c>
      <c r="T218" s="41">
        <f t="shared" si="250"/>
        <v>-2.3398641208370815E-2</v>
      </c>
      <c r="U218" s="41">
        <f t="shared" si="250"/>
        <v>-1.1087571945479534E-2</v>
      </c>
      <c r="V218" s="41">
        <f t="shared" si="250"/>
        <v>1.8488245368206417E-2</v>
      </c>
      <c r="W218" s="41">
        <f t="shared" si="250"/>
        <v>1.5095955431856652E-2</v>
      </c>
      <c r="X218" s="41">
        <f t="shared" si="250"/>
        <v>-8.5419004999781351E-3</v>
      </c>
      <c r="Y218" s="41">
        <f t="shared" si="250"/>
        <v>8.6570805833303139E-3</v>
      </c>
      <c r="Z218" s="41">
        <f t="shared" si="250"/>
        <v>3.9565587375405865E-2</v>
      </c>
      <c r="AA218" s="41">
        <f t="shared" si="250"/>
        <v>2.7151971551093189E-2</v>
      </c>
      <c r="AB218" s="41">
        <f t="shared" si="250"/>
        <v>-1.764017759817094E-2</v>
      </c>
      <c r="AC218" s="41">
        <f t="shared" si="250"/>
        <v>-9.5201577563539964E-3</v>
      </c>
      <c r="AD218" s="41">
        <f t="shared" si="250"/>
        <v>-3.2267714141377165E-3</v>
      </c>
      <c r="AE218" s="41">
        <f t="shared" si="250"/>
        <v>1.3846115073462202E-2</v>
      </c>
      <c r="AF218" s="41">
        <f t="shared" si="250"/>
        <v>5.4509351780706221E-3</v>
      </c>
      <c r="AG218" s="41">
        <f t="shared" si="250"/>
        <v>-4.4021750674370945E-3</v>
      </c>
      <c r="AH218" s="41">
        <f t="shared" si="250"/>
        <v>-3.9148951577496456E-3</v>
      </c>
      <c r="AI218" s="41">
        <f t="shared" si="250"/>
        <v>1.8168406464446479E-2</v>
      </c>
      <c r="AJ218" s="41">
        <f t="shared" si="250"/>
        <v>1.9024139119922748E-2</v>
      </c>
      <c r="AK218" s="41">
        <f t="shared" si="250"/>
        <v>2.1016392786526276E-4</v>
      </c>
      <c r="AL218" s="41">
        <f t="shared" si="250"/>
        <v>-2.4259272263138603E-2</v>
      </c>
      <c r="AM218" s="41">
        <f t="shared" si="250"/>
        <v>-6.4542723346433326E-3</v>
      </c>
      <c r="AN218" s="41">
        <f t="shared" si="250"/>
        <v>2.0548984500064375E-2</v>
      </c>
      <c r="AO218" s="41">
        <f t="shared" si="250"/>
        <v>1.1085456349121716E-2</v>
      </c>
      <c r="AP218" s="41">
        <f t="shared" si="250"/>
        <v>-7.3104249519661676E-3</v>
      </c>
      <c r="AQ218" s="41">
        <f t="shared" si="250"/>
        <v>8.2463422369925023E-3</v>
      </c>
      <c r="AR218" s="41">
        <f t="shared" si="250"/>
        <v>4.4638312312652105E-2</v>
      </c>
      <c r="AS218" s="41">
        <f t="shared" si="250"/>
        <v>1.5545368747469028E-2</v>
      </c>
    </row>
    <row r="219" spans="1:45" x14ac:dyDescent="0.2">
      <c r="D219" s="220"/>
      <c r="E219" s="220"/>
      <c r="F219" s="219"/>
      <c r="G219" s="218"/>
      <c r="H219" s="218"/>
      <c r="I219" s="218"/>
      <c r="J219" s="218"/>
      <c r="K219" s="218"/>
      <c r="L219" s="218"/>
      <c r="M219" s="218"/>
      <c r="N219" s="218"/>
      <c r="O219" s="218"/>
      <c r="P219" s="218"/>
      <c r="Q219" s="218"/>
      <c r="R219" s="218"/>
      <c r="S219" s="218"/>
      <c r="T219" s="218"/>
      <c r="U219" s="218"/>
      <c r="V219" s="218"/>
      <c r="W219" s="218"/>
      <c r="X219" s="218"/>
      <c r="Y219" s="218"/>
      <c r="Z219" s="218"/>
      <c r="AA219" s="218"/>
      <c r="AB219" s="218"/>
      <c r="AC219" s="218"/>
      <c r="AD219" s="218"/>
      <c r="AE219" s="218"/>
      <c r="AF219" s="218"/>
      <c r="AG219" s="218"/>
      <c r="AH219" s="218"/>
      <c r="AI219" s="218"/>
      <c r="AJ219" s="218"/>
      <c r="AK219" s="218"/>
      <c r="AL219" s="218"/>
      <c r="AM219" s="218"/>
      <c r="AN219" s="218"/>
      <c r="AO219" s="218"/>
      <c r="AP219" s="218"/>
      <c r="AQ219" s="218"/>
      <c r="AR219" s="218"/>
      <c r="AS219" s="218"/>
    </row>
    <row r="220" spans="1:45" x14ac:dyDescent="0.2">
      <c r="D220" s="220"/>
      <c r="E220" s="220"/>
      <c r="F220" s="219"/>
      <c r="G220" s="218"/>
      <c r="H220" s="218"/>
      <c r="I220" s="218"/>
      <c r="J220" s="218"/>
      <c r="K220" s="218"/>
      <c r="L220" s="218"/>
      <c r="M220" s="218"/>
      <c r="N220" s="218"/>
      <c r="O220" s="218"/>
      <c r="P220" s="218"/>
      <c r="Q220" s="218"/>
      <c r="R220" s="218"/>
      <c r="S220" s="218"/>
      <c r="T220" s="218"/>
      <c r="U220" s="218"/>
      <c r="V220" s="218"/>
      <c r="W220" s="218"/>
      <c r="X220" s="218"/>
      <c r="Y220" s="218"/>
      <c r="Z220" s="218"/>
      <c r="AA220" s="218"/>
      <c r="AB220" s="218"/>
      <c r="AC220" s="218"/>
      <c r="AD220" s="218"/>
      <c r="AE220" s="218"/>
      <c r="AF220" s="218"/>
      <c r="AG220" s="218"/>
      <c r="AH220" s="218"/>
      <c r="AI220" s="218"/>
      <c r="AJ220" s="218"/>
      <c r="AK220" s="218"/>
      <c r="AL220" s="218"/>
      <c r="AM220" s="218"/>
      <c r="AN220" s="218"/>
      <c r="AO220" s="218"/>
      <c r="AP220" s="218"/>
      <c r="AQ220" s="218"/>
      <c r="AR220" s="218"/>
      <c r="AS220" s="218"/>
    </row>
    <row r="221" spans="1:45" x14ac:dyDescent="0.2">
      <c r="D221" s="110" t="s">
        <v>121</v>
      </c>
      <c r="E221" s="110" t="s">
        <v>452</v>
      </c>
      <c r="F221" s="5">
        <f t="shared" ref="F221:F228" si="251">F72-F121</f>
        <v>-6</v>
      </c>
      <c r="G221" s="41">
        <f t="shared" ref="G221:AS221" si="252">(G72-G121)/G121</f>
        <v>5.7267827232140179E-3</v>
      </c>
      <c r="H221" s="41">
        <f t="shared" si="252"/>
        <v>4.3449745191325552E-3</v>
      </c>
      <c r="I221" s="41">
        <f t="shared" si="252"/>
        <v>5.0377249103928145E-3</v>
      </c>
      <c r="J221" s="41">
        <f t="shared" si="252"/>
        <v>-8.7888350589990748E-3</v>
      </c>
      <c r="K221" s="41">
        <f t="shared" si="252"/>
        <v>-9.3274506277866206E-3</v>
      </c>
      <c r="L221" s="41">
        <f t="shared" si="252"/>
        <v>3.9861299312035138E-4</v>
      </c>
      <c r="M221" s="41">
        <f t="shared" si="252"/>
        <v>1.9197165737203589E-2</v>
      </c>
      <c r="N221" s="41">
        <f t="shared" si="252"/>
        <v>3.8643184398445708E-3</v>
      </c>
      <c r="O221" s="41">
        <f t="shared" si="252"/>
        <v>3.2935036460443991E-3</v>
      </c>
      <c r="P221" s="41">
        <f t="shared" si="252"/>
        <v>4.6470918389366501E-3</v>
      </c>
      <c r="Q221" s="41">
        <f t="shared" si="252"/>
        <v>1.6539198470381648E-2</v>
      </c>
      <c r="R221" s="41">
        <f t="shared" si="252"/>
        <v>1.261689003847263E-2</v>
      </c>
      <c r="S221" s="41">
        <f t="shared" si="252"/>
        <v>1.7981717843706668E-2</v>
      </c>
      <c r="T221" s="41">
        <f t="shared" si="252"/>
        <v>-2.0697588791253541E-2</v>
      </c>
      <c r="U221" s="41">
        <f t="shared" si="252"/>
        <v>-1.0749130785273281E-2</v>
      </c>
      <c r="V221" s="41">
        <f t="shared" si="252"/>
        <v>1.6787522511030516E-2</v>
      </c>
      <c r="W221" s="41">
        <f t="shared" si="252"/>
        <v>1.8318084818508693E-2</v>
      </c>
      <c r="X221" s="41">
        <f t="shared" si="252"/>
        <v>-1.4908228656312624E-3</v>
      </c>
      <c r="Y221" s="41">
        <f t="shared" si="252"/>
        <v>1.016783892306956E-2</v>
      </c>
      <c r="Z221" s="41">
        <f t="shared" si="252"/>
        <v>4.2469556263985048E-2</v>
      </c>
      <c r="AA221" s="41">
        <f t="shared" si="252"/>
        <v>1.8953158649872504E-2</v>
      </c>
      <c r="AB221" s="41">
        <f t="shared" si="252"/>
        <v>-9.4940854069543133E-3</v>
      </c>
      <c r="AC221" s="41">
        <f t="shared" si="252"/>
        <v>-9.3083292513224756E-3</v>
      </c>
      <c r="AD221" s="41">
        <f t="shared" si="252"/>
        <v>6.44629305403347E-4</v>
      </c>
      <c r="AE221" s="41">
        <f t="shared" si="252"/>
        <v>1.687777121921704E-2</v>
      </c>
      <c r="AF221" s="41">
        <f t="shared" si="252"/>
        <v>-2.4160378086474574E-3</v>
      </c>
      <c r="AG221" s="41">
        <f t="shared" si="252"/>
        <v>-3.933687836505149E-3</v>
      </c>
      <c r="AH221" s="41">
        <f t="shared" si="252"/>
        <v>1.8974204929227839E-3</v>
      </c>
      <c r="AI221" s="41">
        <f t="shared" si="252"/>
        <v>1.1351306739450024E-2</v>
      </c>
      <c r="AJ221" s="41">
        <f t="shared" si="252"/>
        <v>1.3615002303225418E-2</v>
      </c>
      <c r="AK221" s="41">
        <f t="shared" si="252"/>
        <v>1.6383946499258225E-2</v>
      </c>
      <c r="AL221" s="41">
        <f t="shared" si="252"/>
        <v>-2.2136829428276567E-2</v>
      </c>
      <c r="AM221" s="41">
        <f t="shared" si="252"/>
        <v>-5.7792524133108356E-3</v>
      </c>
      <c r="AN221" s="41">
        <f t="shared" si="252"/>
        <v>1.6481042383895243E-2</v>
      </c>
      <c r="AO221" s="41">
        <f t="shared" si="252"/>
        <v>2.0434675970453016E-2</v>
      </c>
      <c r="AP221" s="41">
        <f t="shared" si="252"/>
        <v>-3.516025823062709E-3</v>
      </c>
      <c r="AQ221" s="41">
        <f t="shared" si="252"/>
        <v>1.1112452465745576E-2</v>
      </c>
      <c r="AR221" s="41">
        <f t="shared" si="252"/>
        <v>3.1170065741751969E-2</v>
      </c>
      <c r="AS221" s="41">
        <f t="shared" si="252"/>
        <v>1.3014944302858581E-2</v>
      </c>
    </row>
    <row r="222" spans="1:45" x14ac:dyDescent="0.2">
      <c r="D222" s="110" t="s">
        <v>145</v>
      </c>
      <c r="E222" s="110" t="s">
        <v>146</v>
      </c>
      <c r="F222" s="5">
        <f t="shared" si="251"/>
        <v>-14</v>
      </c>
      <c r="G222" s="41">
        <f t="shared" ref="G222:AS222" si="253">(G73-G122)/G122</f>
        <v>8.3162933674882523E-3</v>
      </c>
      <c r="H222" s="41">
        <f t="shared" si="253"/>
        <v>7.4451565358150656E-3</v>
      </c>
      <c r="I222" s="41">
        <f t="shared" si="253"/>
        <v>7.8833163432007261E-3</v>
      </c>
      <c r="J222" s="41">
        <f t="shared" si="253"/>
        <v>-9.6147962045660795E-3</v>
      </c>
      <c r="K222" s="41">
        <f t="shared" si="253"/>
        <v>-7.3650418750742033E-3</v>
      </c>
      <c r="L222" s="41">
        <f t="shared" si="253"/>
        <v>3.535700018374732E-3</v>
      </c>
      <c r="M222" s="41">
        <f t="shared" si="253"/>
        <v>2.1103721464436564E-2</v>
      </c>
      <c r="N222" s="41">
        <f t="shared" si="253"/>
        <v>1.5872977509971881E-2</v>
      </c>
      <c r="O222" s="41">
        <f t="shared" si="253"/>
        <v>1.5281422383411167E-2</v>
      </c>
      <c r="P222" s="41">
        <f t="shared" si="253"/>
        <v>9.4477074636274607E-3</v>
      </c>
      <c r="Q222" s="41">
        <f t="shared" si="253"/>
        <v>1.6930954415078723E-2</v>
      </c>
      <c r="R222" s="41">
        <f t="shared" si="253"/>
        <v>1.3999748152998086E-2</v>
      </c>
      <c r="S222" s="41">
        <f t="shared" si="253"/>
        <v>1.7151280340917667E-2</v>
      </c>
      <c r="T222" s="41">
        <f t="shared" si="253"/>
        <v>-1.694427964695951E-2</v>
      </c>
      <c r="U222" s="41">
        <f t="shared" si="253"/>
        <v>-1.0087474619544751E-2</v>
      </c>
      <c r="V222" s="41">
        <f t="shared" si="253"/>
        <v>1.9133396081115323E-2</v>
      </c>
      <c r="W222" s="41">
        <f t="shared" si="253"/>
        <v>2.1072276021291757E-2</v>
      </c>
      <c r="X222" s="41">
        <f t="shared" si="253"/>
        <v>-4.4886787405144192E-3</v>
      </c>
      <c r="Y222" s="41">
        <f t="shared" si="253"/>
        <v>1.1384128240197411E-2</v>
      </c>
      <c r="Z222" s="41">
        <f t="shared" si="253"/>
        <v>3.2401595263257768E-2</v>
      </c>
      <c r="AA222" s="41">
        <f t="shared" si="253"/>
        <v>2.105653161525798E-2</v>
      </c>
      <c r="AB222" s="41">
        <f t="shared" si="253"/>
        <v>-1.1212810866277054E-2</v>
      </c>
      <c r="AC222" s="41">
        <f t="shared" si="253"/>
        <v>-7.4168482723882658E-3</v>
      </c>
      <c r="AD222" s="41">
        <f t="shared" si="253"/>
        <v>4.2236565840387021E-3</v>
      </c>
      <c r="AE222" s="41">
        <f t="shared" si="253"/>
        <v>2.1230842299472166E-2</v>
      </c>
      <c r="AF222" s="41">
        <f t="shared" si="253"/>
        <v>1.3214628515719914E-2</v>
      </c>
      <c r="AG222" s="41">
        <f t="shared" si="253"/>
        <v>1.0896735637096117E-2</v>
      </c>
      <c r="AH222" s="41">
        <f t="shared" si="253"/>
        <v>3.6765952868000945E-3</v>
      </c>
      <c r="AI222" s="41">
        <f t="shared" si="253"/>
        <v>1.4076419057569867E-2</v>
      </c>
      <c r="AJ222" s="41">
        <f t="shared" si="253"/>
        <v>1.6245947350340854E-2</v>
      </c>
      <c r="AK222" s="41">
        <f t="shared" si="253"/>
        <v>1.7509022632746295E-2</v>
      </c>
      <c r="AL222" s="41">
        <f t="shared" si="253"/>
        <v>-1.8922688981807937E-2</v>
      </c>
      <c r="AM222" s="41">
        <f t="shared" si="253"/>
        <v>-6.9066811268640848E-3</v>
      </c>
      <c r="AN222" s="41">
        <f t="shared" si="253"/>
        <v>1.9098529137432541E-2</v>
      </c>
      <c r="AO222" s="41">
        <f t="shared" si="253"/>
        <v>2.1768010594393525E-2</v>
      </c>
      <c r="AP222" s="41">
        <f t="shared" si="253"/>
        <v>-3.9272914565330339E-3</v>
      </c>
      <c r="AQ222" s="41">
        <f t="shared" si="253"/>
        <v>1.0732260529564563E-2</v>
      </c>
      <c r="AR222" s="41">
        <f t="shared" si="253"/>
        <v>2.4455254473233771E-2</v>
      </c>
      <c r="AS222" s="41">
        <f t="shared" si="253"/>
        <v>1.4932769221813951E-2</v>
      </c>
    </row>
    <row r="223" spans="1:45" x14ac:dyDescent="0.2">
      <c r="D223" s="110" t="s">
        <v>159</v>
      </c>
      <c r="E223" s="110" t="s">
        <v>160</v>
      </c>
      <c r="F223" s="5">
        <f t="shared" si="251"/>
        <v>-7</v>
      </c>
      <c r="G223" s="41">
        <f t="shared" ref="G223:AS223" si="254">(G74-G123)/G123</f>
        <v>7.3522209373135953E-3</v>
      </c>
      <c r="H223" s="41">
        <f t="shared" si="254"/>
        <v>6.5092430272306965E-3</v>
      </c>
      <c r="I223" s="41">
        <f t="shared" si="254"/>
        <v>6.9331977236985502E-3</v>
      </c>
      <c r="J223" s="41">
        <f t="shared" si="254"/>
        <v>-9.2957426325830563E-3</v>
      </c>
      <c r="K223" s="41">
        <f t="shared" si="254"/>
        <v>-6.5849668540340521E-3</v>
      </c>
      <c r="L223" s="41">
        <f t="shared" si="254"/>
        <v>4.528347584045295E-3</v>
      </c>
      <c r="M223" s="41">
        <f t="shared" si="254"/>
        <v>2.0304821856823696E-2</v>
      </c>
      <c r="N223" s="41">
        <f t="shared" si="254"/>
        <v>7.2453476083366962E-3</v>
      </c>
      <c r="O223" s="41">
        <f t="shared" si="254"/>
        <v>1.1292710822563203E-2</v>
      </c>
      <c r="P223" s="41">
        <f t="shared" si="254"/>
        <v>4.2909948962967445E-3</v>
      </c>
      <c r="Q223" s="41">
        <f t="shared" si="254"/>
        <v>1.8716802114738369E-2</v>
      </c>
      <c r="R223" s="41">
        <f t="shared" si="254"/>
        <v>1.4781060947967174E-2</v>
      </c>
      <c r="S223" s="41">
        <f t="shared" si="254"/>
        <v>1.4558803956625089E-2</v>
      </c>
      <c r="T223" s="41">
        <f t="shared" si="254"/>
        <v>-1.7361144803617255E-2</v>
      </c>
      <c r="U223" s="41">
        <f t="shared" si="254"/>
        <v>-4.243942391447912E-3</v>
      </c>
      <c r="V223" s="41">
        <f t="shared" si="254"/>
        <v>1.9350485495223724E-2</v>
      </c>
      <c r="W223" s="41">
        <f t="shared" si="254"/>
        <v>1.7708875413168606E-2</v>
      </c>
      <c r="X223" s="41">
        <f t="shared" si="254"/>
        <v>-5.912300167087498E-3</v>
      </c>
      <c r="Y223" s="41">
        <f t="shared" si="254"/>
        <v>3.8374517064615555E-3</v>
      </c>
      <c r="Z223" s="41">
        <f t="shared" si="254"/>
        <v>4.1715825237438858E-2</v>
      </c>
      <c r="AA223" s="41">
        <f t="shared" si="254"/>
        <v>2.2175936453523431E-2</v>
      </c>
      <c r="AB223" s="41">
        <f t="shared" si="254"/>
        <v>-7.2780182274090818E-3</v>
      </c>
      <c r="AC223" s="41">
        <f t="shared" si="254"/>
        <v>-6.4288348658840828E-3</v>
      </c>
      <c r="AD223" s="41">
        <f t="shared" si="254"/>
        <v>4.7460733482794035E-3</v>
      </c>
      <c r="AE223" s="41">
        <f t="shared" si="254"/>
        <v>1.9168426235440416E-2</v>
      </c>
      <c r="AF223" s="41">
        <f t="shared" si="254"/>
        <v>2.2242207498699776E-3</v>
      </c>
      <c r="AG223" s="41">
        <f t="shared" si="254"/>
        <v>2.5191140646705482E-3</v>
      </c>
      <c r="AH223" s="41">
        <f t="shared" si="254"/>
        <v>1.7057856321711583E-3</v>
      </c>
      <c r="AI223" s="41">
        <f t="shared" si="254"/>
        <v>1.6340922082589499E-2</v>
      </c>
      <c r="AJ223" s="41">
        <f t="shared" si="254"/>
        <v>1.3589392703694589E-2</v>
      </c>
      <c r="AK223" s="41">
        <f t="shared" si="254"/>
        <v>1.6152968655029465E-2</v>
      </c>
      <c r="AL223" s="41">
        <f t="shared" si="254"/>
        <v>-1.8334953905771733E-2</v>
      </c>
      <c r="AM223" s="41">
        <f t="shared" si="254"/>
        <v>-2.9037752067530148E-3</v>
      </c>
      <c r="AN223" s="41">
        <f t="shared" si="254"/>
        <v>2.1774388494698843E-2</v>
      </c>
      <c r="AO223" s="41">
        <f t="shared" si="254"/>
        <v>1.8697279521939884E-2</v>
      </c>
      <c r="AP223" s="41">
        <f t="shared" si="254"/>
        <v>-6.5716080629481177E-3</v>
      </c>
      <c r="AQ223" s="41">
        <f t="shared" si="254"/>
        <v>5.6278695523351158E-3</v>
      </c>
      <c r="AR223" s="41">
        <f t="shared" si="254"/>
        <v>3.8828702221560346E-2</v>
      </c>
      <c r="AS223" s="41">
        <f t="shared" si="254"/>
        <v>1.5000387043201058E-2</v>
      </c>
    </row>
    <row r="224" spans="1:45" x14ac:dyDescent="0.2">
      <c r="D224" s="110" t="s">
        <v>191</v>
      </c>
      <c r="E224" s="110" t="s">
        <v>450</v>
      </c>
      <c r="F224" s="5">
        <f t="shared" si="251"/>
        <v>-11</v>
      </c>
      <c r="G224" s="41">
        <f t="shared" ref="G224:AS224" si="255">(G75-G124)/G124</f>
        <v>7.5185205618820139E-3</v>
      </c>
      <c r="H224" s="41">
        <f t="shared" si="255"/>
        <v>6.8885650890694022E-3</v>
      </c>
      <c r="I224" s="41">
        <f t="shared" si="255"/>
        <v>7.2035150634636629E-3</v>
      </c>
      <c r="J224" s="41">
        <f t="shared" si="255"/>
        <v>-8.293147924852938E-3</v>
      </c>
      <c r="K224" s="41">
        <f t="shared" si="255"/>
        <v>-5.7119642588795982E-3</v>
      </c>
      <c r="L224" s="41">
        <f t="shared" si="255"/>
        <v>6.1124090475852431E-3</v>
      </c>
      <c r="M224" s="41">
        <f t="shared" si="255"/>
        <v>2.2797887364816499E-2</v>
      </c>
      <c r="N224" s="41">
        <f t="shared" si="255"/>
        <v>7.621273793293401E-3</v>
      </c>
      <c r="O224" s="41">
        <f t="shared" si="255"/>
        <v>4.6630593262824037E-3</v>
      </c>
      <c r="P224" s="41">
        <f t="shared" si="255"/>
        <v>3.1885363944990325E-3</v>
      </c>
      <c r="Q224" s="41">
        <f t="shared" si="255"/>
        <v>1.7739841863288794E-2</v>
      </c>
      <c r="R224" s="41">
        <f t="shared" si="255"/>
        <v>1.0475145012454525E-2</v>
      </c>
      <c r="S224" s="41">
        <f t="shared" si="255"/>
        <v>1.6614291319639918E-2</v>
      </c>
      <c r="T224" s="41">
        <f t="shared" si="255"/>
        <v>-8.5107809840812617E-3</v>
      </c>
      <c r="U224" s="41">
        <f t="shared" si="255"/>
        <v>-8.3273993601555123E-3</v>
      </c>
      <c r="V224" s="41">
        <f t="shared" si="255"/>
        <v>2.0232082536906434E-2</v>
      </c>
      <c r="W224" s="41">
        <f t="shared" si="255"/>
        <v>2.0271091418159831E-2</v>
      </c>
      <c r="X224" s="41">
        <f t="shared" si="255"/>
        <v>-5.5949211460677474E-3</v>
      </c>
      <c r="Y224" s="41">
        <f t="shared" si="255"/>
        <v>3.4592116228594396E-3</v>
      </c>
      <c r="Z224" s="41">
        <f t="shared" si="255"/>
        <v>4.6049287458286452E-2</v>
      </c>
      <c r="AA224" s="41">
        <f t="shared" si="255"/>
        <v>1.8416003347755876E-2</v>
      </c>
      <c r="AB224" s="41">
        <f t="shared" si="255"/>
        <v>-8.1189266425375443E-3</v>
      </c>
      <c r="AC224" s="41">
        <f t="shared" si="255"/>
        <v>-6.0685629856371565E-3</v>
      </c>
      <c r="AD224" s="41">
        <f t="shared" si="255"/>
        <v>3.3650133933249508E-3</v>
      </c>
      <c r="AE224" s="41">
        <f t="shared" si="255"/>
        <v>2.4455993371730121E-2</v>
      </c>
      <c r="AF224" s="41">
        <f t="shared" si="255"/>
        <v>2.9320568591841246E-3</v>
      </c>
      <c r="AG224" s="41">
        <f t="shared" si="255"/>
        <v>-7.6146012402505145E-4</v>
      </c>
      <c r="AH224" s="41">
        <f t="shared" si="255"/>
        <v>-5.5033755226322042E-4</v>
      </c>
      <c r="AI224" s="41">
        <f t="shared" si="255"/>
        <v>1.4606900439069218E-2</v>
      </c>
      <c r="AJ224" s="41">
        <f t="shared" si="255"/>
        <v>1.0549074959521572E-2</v>
      </c>
      <c r="AK224" s="41">
        <f t="shared" si="255"/>
        <v>1.6259686007754012E-2</v>
      </c>
      <c r="AL224" s="41">
        <f t="shared" si="255"/>
        <v>-8.1607667129784366E-3</v>
      </c>
      <c r="AM224" s="41">
        <f t="shared" si="255"/>
        <v>-5.4607686246195353E-3</v>
      </c>
      <c r="AN224" s="41">
        <f t="shared" si="255"/>
        <v>2.3406297761985096E-2</v>
      </c>
      <c r="AO224" s="41">
        <f t="shared" si="255"/>
        <v>1.5222561919905822E-2</v>
      </c>
      <c r="AP224" s="41">
        <f t="shared" si="255"/>
        <v>-2.5573611755351964E-3</v>
      </c>
      <c r="AQ224" s="41">
        <f t="shared" si="255"/>
        <v>7.5942289451346335E-3</v>
      </c>
      <c r="AR224" s="41">
        <f t="shared" si="255"/>
        <v>4.0671900704022219E-2</v>
      </c>
      <c r="AS224" s="41">
        <f t="shared" si="255"/>
        <v>1.5274463347490384E-2</v>
      </c>
    </row>
    <row r="225" spans="1:54" x14ac:dyDescent="0.2">
      <c r="D225" s="110" t="s">
        <v>197</v>
      </c>
      <c r="E225" s="110" t="s">
        <v>198</v>
      </c>
      <c r="F225" s="5">
        <f t="shared" si="251"/>
        <v>-9</v>
      </c>
      <c r="G225" s="41">
        <f t="shared" ref="G225:AS225" si="256">(G76-G125)/G125</f>
        <v>8.1453581827212271E-3</v>
      </c>
      <c r="H225" s="41">
        <f t="shared" si="256"/>
        <v>6.2965599078705133E-3</v>
      </c>
      <c r="I225" s="41">
        <f t="shared" si="256"/>
        <v>7.2351122391392589E-3</v>
      </c>
      <c r="J225" s="41">
        <f t="shared" si="256"/>
        <v>-1.4016206509318249E-2</v>
      </c>
      <c r="K225" s="41">
        <f t="shared" si="256"/>
        <v>-1.0932797782919727E-2</v>
      </c>
      <c r="L225" s="41">
        <f t="shared" si="256"/>
        <v>-3.1107902195578849E-3</v>
      </c>
      <c r="M225" s="41">
        <f t="shared" si="256"/>
        <v>2.2496862157552096E-2</v>
      </c>
      <c r="N225" s="41">
        <f t="shared" si="256"/>
        <v>1.4284504139038885E-2</v>
      </c>
      <c r="O225" s="41">
        <f t="shared" si="256"/>
        <v>1.2403206983531355E-2</v>
      </c>
      <c r="P225" s="41">
        <f t="shared" si="256"/>
        <v>-1.739377415904972E-3</v>
      </c>
      <c r="Q225" s="41">
        <f t="shared" si="256"/>
        <v>8.3696405786273347E-3</v>
      </c>
      <c r="R225" s="41">
        <f t="shared" si="256"/>
        <v>9.2167005412924705E-3</v>
      </c>
      <c r="S225" s="41">
        <f t="shared" si="256"/>
        <v>1.9980556260877348E-2</v>
      </c>
      <c r="T225" s="41">
        <f t="shared" si="256"/>
        <v>4.182917234155272E-3</v>
      </c>
      <c r="U225" s="41">
        <f t="shared" si="256"/>
        <v>-2.9929688035459727E-3</v>
      </c>
      <c r="V225" s="41">
        <f t="shared" si="256"/>
        <v>2.1886211380140536E-2</v>
      </c>
      <c r="W225" s="41">
        <f t="shared" si="256"/>
        <v>3.1096797217153412E-2</v>
      </c>
      <c r="X225" s="41">
        <f t="shared" si="256"/>
        <v>1.4688368641991035E-2</v>
      </c>
      <c r="Y225" s="41">
        <f t="shared" si="256"/>
        <v>1.7886253600539626E-2</v>
      </c>
      <c r="Z225" s="41">
        <f t="shared" si="256"/>
        <v>1.9769932405947349E-2</v>
      </c>
      <c r="AA225" s="41">
        <f t="shared" si="256"/>
        <v>2.2020467653174673E-2</v>
      </c>
      <c r="AB225" s="41">
        <f t="shared" si="256"/>
        <v>-1.6197791183822658E-2</v>
      </c>
      <c r="AC225" s="41">
        <f t="shared" si="256"/>
        <v>-1.1423756051855227E-2</v>
      </c>
      <c r="AD225" s="41">
        <f t="shared" si="256"/>
        <v>-4.1940453481340706E-3</v>
      </c>
      <c r="AE225" s="41">
        <f t="shared" si="256"/>
        <v>1.9944682052457509E-2</v>
      </c>
      <c r="AF225" s="41">
        <f t="shared" si="256"/>
        <v>-3.2563587669767612E-3</v>
      </c>
      <c r="AG225" s="41">
        <f t="shared" si="256"/>
        <v>1.0133443690774138E-2</v>
      </c>
      <c r="AH225" s="41">
        <f t="shared" si="256"/>
        <v>-2.6483915350670123E-3</v>
      </c>
      <c r="AI225" s="41">
        <f t="shared" si="256"/>
        <v>7.8084456074648994E-3</v>
      </c>
      <c r="AJ225" s="41">
        <f t="shared" si="256"/>
        <v>8.4897224418921686E-3</v>
      </c>
      <c r="AK225" s="41">
        <f t="shared" si="256"/>
        <v>2.0467202719173745E-2</v>
      </c>
      <c r="AL225" s="41">
        <f t="shared" si="256"/>
        <v>2.9879350168817596E-3</v>
      </c>
      <c r="AM225" s="41">
        <f t="shared" si="256"/>
        <v>2.2450487554301226E-5</v>
      </c>
      <c r="AN225" s="41">
        <f t="shared" si="256"/>
        <v>2.3151566499264829E-2</v>
      </c>
      <c r="AO225" s="41">
        <f t="shared" si="256"/>
        <v>2.5748129941839629E-2</v>
      </c>
      <c r="AP225" s="41">
        <f t="shared" si="256"/>
        <v>1.2195350556073653E-2</v>
      </c>
      <c r="AQ225" s="41">
        <f t="shared" si="256"/>
        <v>1.9388994713415399E-2</v>
      </c>
      <c r="AR225" s="41">
        <f t="shared" si="256"/>
        <v>1.6584100023591238E-2</v>
      </c>
      <c r="AS225" s="41">
        <f t="shared" si="256"/>
        <v>1.8047470232481062E-2</v>
      </c>
    </row>
    <row r="226" spans="1:54" x14ac:dyDescent="0.2">
      <c r="D226" s="110" t="s">
        <v>205</v>
      </c>
      <c r="E226" s="110" t="s">
        <v>206</v>
      </c>
      <c r="F226" s="5">
        <f t="shared" si="251"/>
        <v>-11</v>
      </c>
      <c r="G226" s="41">
        <f t="shared" ref="G226:AS226" si="257">(G77-G126)/G126</f>
        <v>6.2503993585807738E-3</v>
      </c>
      <c r="H226" s="41">
        <f t="shared" si="257"/>
        <v>6.1016271721050334E-3</v>
      </c>
      <c r="I226" s="41">
        <f t="shared" si="257"/>
        <v>6.1756190559690578E-3</v>
      </c>
      <c r="J226" s="41">
        <f t="shared" si="257"/>
        <v>-1.1867175359597911E-2</v>
      </c>
      <c r="K226" s="41">
        <f t="shared" si="257"/>
        <v>-8.1786751568878203E-3</v>
      </c>
      <c r="L226" s="41">
        <f t="shared" si="257"/>
        <v>2.4392913376440214E-3</v>
      </c>
      <c r="M226" s="41">
        <f t="shared" si="257"/>
        <v>2.1168143243810091E-2</v>
      </c>
      <c r="N226" s="41">
        <f t="shared" si="257"/>
        <v>7.0443310719789697E-3</v>
      </c>
      <c r="O226" s="41">
        <f t="shared" si="257"/>
        <v>6.152776685126266E-3</v>
      </c>
      <c r="P226" s="41">
        <f t="shared" si="257"/>
        <v>9.853715032849316E-4</v>
      </c>
      <c r="Q226" s="41">
        <f t="shared" si="257"/>
        <v>1.5159133333109883E-2</v>
      </c>
      <c r="R226" s="41">
        <f t="shared" si="257"/>
        <v>6.9958505882388861E-3</v>
      </c>
      <c r="S226" s="41">
        <f t="shared" si="257"/>
        <v>1.4121658182429548E-2</v>
      </c>
      <c r="T226" s="41">
        <f t="shared" si="257"/>
        <v>-8.6434283791837676E-3</v>
      </c>
      <c r="U226" s="41">
        <f t="shared" si="257"/>
        <v>-1.0652697944090841E-2</v>
      </c>
      <c r="V226" s="41">
        <f t="shared" si="257"/>
        <v>2.1251787901438775E-2</v>
      </c>
      <c r="W226" s="41">
        <f t="shared" si="257"/>
        <v>1.8804332977376322E-2</v>
      </c>
      <c r="X226" s="41">
        <f t="shared" si="257"/>
        <v>-1.9119895389625931E-3</v>
      </c>
      <c r="Y226" s="41">
        <f t="shared" si="257"/>
        <v>2.3077566730828722E-3</v>
      </c>
      <c r="Z226" s="41">
        <f t="shared" si="257"/>
        <v>4.3862158412844375E-2</v>
      </c>
      <c r="AA226" s="41">
        <f t="shared" si="257"/>
        <v>2.2538974428923511E-2</v>
      </c>
      <c r="AB226" s="41">
        <f t="shared" si="257"/>
        <v>-9.1483304446229423E-3</v>
      </c>
      <c r="AC226" s="41">
        <f t="shared" si="257"/>
        <v>-8.4874310505714118E-3</v>
      </c>
      <c r="AD226" s="41">
        <f t="shared" si="257"/>
        <v>1.869959639966122E-3</v>
      </c>
      <c r="AE226" s="41">
        <f t="shared" si="257"/>
        <v>2.1376579024262626E-2</v>
      </c>
      <c r="AF226" s="41">
        <f t="shared" si="257"/>
        <v>2.5241798106190347E-3</v>
      </c>
      <c r="AG226" s="41">
        <f t="shared" si="257"/>
        <v>2.7575854017808212E-3</v>
      </c>
      <c r="AH226" s="41">
        <f t="shared" si="257"/>
        <v>-3.6731188874471136E-3</v>
      </c>
      <c r="AI226" s="41">
        <f t="shared" si="257"/>
        <v>1.4162208095729793E-2</v>
      </c>
      <c r="AJ226" s="41">
        <f t="shared" si="257"/>
        <v>7.5369802443435675E-3</v>
      </c>
      <c r="AK226" s="41">
        <f t="shared" si="257"/>
        <v>1.4836316723108861E-2</v>
      </c>
      <c r="AL226" s="41">
        <f t="shared" si="257"/>
        <v>-7.7058023009332587E-3</v>
      </c>
      <c r="AM226" s="41">
        <f t="shared" si="257"/>
        <v>-6.9743486506654972E-3</v>
      </c>
      <c r="AN226" s="41">
        <f t="shared" si="257"/>
        <v>2.2773180308901703E-2</v>
      </c>
      <c r="AO226" s="41">
        <f t="shared" si="257"/>
        <v>1.7536190316061271E-2</v>
      </c>
      <c r="AP226" s="41">
        <f t="shared" si="257"/>
        <v>-4.5523454094813917E-3</v>
      </c>
      <c r="AQ226" s="41">
        <f t="shared" si="257"/>
        <v>7.0852011110428773E-3</v>
      </c>
      <c r="AR226" s="41">
        <f t="shared" si="257"/>
        <v>3.8317062759511626E-2</v>
      </c>
      <c r="AS226" s="41">
        <f t="shared" si="257"/>
        <v>1.6362529896545207E-2</v>
      </c>
    </row>
    <row r="227" spans="1:54" x14ac:dyDescent="0.2">
      <c r="D227" s="110" t="s">
        <v>213</v>
      </c>
      <c r="E227" s="110" t="s">
        <v>214</v>
      </c>
      <c r="F227" s="5">
        <f t="shared" si="251"/>
        <v>-9</v>
      </c>
      <c r="G227" s="41">
        <f t="shared" ref="G227:AS227" si="258">(G78-G127)/G127</f>
        <v>4.7763413497822187E-3</v>
      </c>
      <c r="H227" s="41">
        <f t="shared" si="258"/>
        <v>3.8786662252754817E-3</v>
      </c>
      <c r="I227" s="41">
        <f t="shared" si="258"/>
        <v>4.3227407048010216E-3</v>
      </c>
      <c r="J227" s="41">
        <f t="shared" si="258"/>
        <v>-1.6736467649767699E-2</v>
      </c>
      <c r="K227" s="41">
        <f t="shared" si="258"/>
        <v>-1.0537835823984827E-2</v>
      </c>
      <c r="L227" s="41">
        <f t="shared" si="258"/>
        <v>9.738897679983094E-4</v>
      </c>
      <c r="M227" s="41">
        <f t="shared" si="258"/>
        <v>1.8954781124580263E-2</v>
      </c>
      <c r="N227" s="41">
        <f t="shared" si="258"/>
        <v>1.4636756091080997E-3</v>
      </c>
      <c r="O227" s="41">
        <f t="shared" si="258"/>
        <v>-1.6896294896554583E-3</v>
      </c>
      <c r="P227" s="41">
        <f t="shared" si="258"/>
        <v>2.1197852485365918E-3</v>
      </c>
      <c r="Q227" s="41">
        <f t="shared" si="258"/>
        <v>1.8677288603866589E-2</v>
      </c>
      <c r="R227" s="41">
        <f t="shared" si="258"/>
        <v>1.2380089230560628E-2</v>
      </c>
      <c r="S227" s="41">
        <f t="shared" si="258"/>
        <v>1.3966966506725881E-2</v>
      </c>
      <c r="T227" s="41">
        <f t="shared" si="258"/>
        <v>-1.8400595696371695E-2</v>
      </c>
      <c r="U227" s="41">
        <f t="shared" si="258"/>
        <v>-1.0130952938578771E-2</v>
      </c>
      <c r="V227" s="41">
        <f t="shared" si="258"/>
        <v>1.9198527331717188E-2</v>
      </c>
      <c r="W227" s="41">
        <f t="shared" si="258"/>
        <v>1.6764268763393139E-2</v>
      </c>
      <c r="X227" s="41">
        <f t="shared" si="258"/>
        <v>-9.0084597796592746E-3</v>
      </c>
      <c r="Y227" s="41">
        <f t="shared" si="258"/>
        <v>4.7323471186597387E-3</v>
      </c>
      <c r="Z227" s="41">
        <f t="shared" si="258"/>
        <v>4.618917822818628E-2</v>
      </c>
      <c r="AA227" s="41">
        <f t="shared" si="258"/>
        <v>2.0514409809136335E-2</v>
      </c>
      <c r="AB227" s="41">
        <f t="shared" si="258"/>
        <v>-1.5935201893044877E-2</v>
      </c>
      <c r="AC227" s="41">
        <f t="shared" si="258"/>
        <v>-1.3587052651801086E-2</v>
      </c>
      <c r="AD227" s="41">
        <f t="shared" si="258"/>
        <v>1.2579887188087209E-3</v>
      </c>
      <c r="AE227" s="41">
        <f t="shared" si="258"/>
        <v>1.5909244888961883E-2</v>
      </c>
      <c r="AF227" s="41">
        <f t="shared" si="258"/>
        <v>-1.8500204895254794E-3</v>
      </c>
      <c r="AG227" s="41">
        <f t="shared" si="258"/>
        <v>-3.0397792112221936E-3</v>
      </c>
      <c r="AH227" s="41">
        <f t="shared" si="258"/>
        <v>-7.4305990744443374E-4</v>
      </c>
      <c r="AI227" s="41">
        <f t="shared" si="258"/>
        <v>1.2347093812036547E-2</v>
      </c>
      <c r="AJ227" s="41">
        <f t="shared" si="258"/>
        <v>1.2137481854245145E-2</v>
      </c>
      <c r="AK227" s="41">
        <f t="shared" si="258"/>
        <v>9.6471117535282501E-3</v>
      </c>
      <c r="AL227" s="41">
        <f t="shared" si="258"/>
        <v>-1.7684247551697181E-2</v>
      </c>
      <c r="AM227" s="41">
        <f t="shared" si="258"/>
        <v>-7.8840535071847181E-3</v>
      </c>
      <c r="AN227" s="41">
        <f t="shared" si="258"/>
        <v>1.9395657107949726E-2</v>
      </c>
      <c r="AO227" s="41">
        <f t="shared" si="258"/>
        <v>1.5479876160990712E-2</v>
      </c>
      <c r="AP227" s="41">
        <f t="shared" si="258"/>
        <v>-6.7642317539591459E-3</v>
      </c>
      <c r="AQ227" s="41">
        <f t="shared" si="258"/>
        <v>7.1172170054717328E-3</v>
      </c>
      <c r="AR227" s="41">
        <f t="shared" si="258"/>
        <v>4.2950728952732109E-2</v>
      </c>
      <c r="AS227" s="41">
        <f t="shared" si="258"/>
        <v>1.3078629676278986E-2</v>
      </c>
    </row>
    <row r="228" spans="1:54" s="4" customFormat="1" x14ac:dyDescent="0.2">
      <c r="D228" s="117" t="s">
        <v>456</v>
      </c>
      <c r="E228" s="117" t="s">
        <v>115</v>
      </c>
      <c r="F228" s="109">
        <f t="shared" si="251"/>
        <v>-67</v>
      </c>
      <c r="G228" s="108">
        <f t="shared" ref="G228:AS228" si="259">(G79-G128)/G128</f>
        <v>6.979953298878786E-3</v>
      </c>
      <c r="H228" s="108">
        <f t="shared" si="259"/>
        <v>5.9958661050136652E-3</v>
      </c>
      <c r="I228" s="108">
        <f t="shared" si="259"/>
        <v>6.489407086559572E-3</v>
      </c>
      <c r="J228" s="108">
        <f t="shared" si="259"/>
        <v>-1.1013193069614251E-2</v>
      </c>
      <c r="K228" s="108">
        <f t="shared" si="259"/>
        <v>-8.3057120459673825E-3</v>
      </c>
      <c r="L228" s="108">
        <f t="shared" si="259"/>
        <v>2.0875094573653955E-3</v>
      </c>
      <c r="M228" s="108">
        <f t="shared" si="259"/>
        <v>2.0900552554866187E-2</v>
      </c>
      <c r="N228" s="108">
        <f t="shared" si="259"/>
        <v>8.6389281298732083E-3</v>
      </c>
      <c r="O228" s="108">
        <f t="shared" si="259"/>
        <v>8.4169150394495362E-3</v>
      </c>
      <c r="P228" s="108">
        <f t="shared" si="259"/>
        <v>2.8274721383838033E-3</v>
      </c>
      <c r="Q228" s="108">
        <f t="shared" si="259"/>
        <v>1.5239283799758807E-2</v>
      </c>
      <c r="R228" s="108">
        <f t="shared" si="259"/>
        <v>1.1326702138926652E-2</v>
      </c>
      <c r="S228" s="108">
        <f t="shared" si="259"/>
        <v>1.656762309741865E-2</v>
      </c>
      <c r="T228" s="108">
        <f t="shared" si="259"/>
        <v>-1.172647724457599E-2</v>
      </c>
      <c r="U228" s="108">
        <f t="shared" si="259"/>
        <v>-7.8675920496291338E-3</v>
      </c>
      <c r="V228" s="108">
        <f t="shared" si="259"/>
        <v>1.9669199841038352E-2</v>
      </c>
      <c r="W228" s="108">
        <f t="shared" si="259"/>
        <v>2.0285009887126833E-2</v>
      </c>
      <c r="X228" s="108">
        <f t="shared" si="259"/>
        <v>-2.4749901903675211E-3</v>
      </c>
      <c r="Y228" s="108">
        <f t="shared" si="259"/>
        <v>6.9103023018726555E-3</v>
      </c>
      <c r="Z228" s="108">
        <f t="shared" si="259"/>
        <v>4.0076198613866194E-2</v>
      </c>
      <c r="AA228" s="108">
        <f t="shared" si="259"/>
        <v>2.0916639169578134E-2</v>
      </c>
      <c r="AB228" s="108">
        <f t="shared" si="259"/>
        <v>-1.0808818033884207E-2</v>
      </c>
      <c r="AC228" s="108">
        <f t="shared" si="259"/>
        <v>-8.727505772690174E-3</v>
      </c>
      <c r="AD228" s="108">
        <f t="shared" si="259"/>
        <v>1.6844457460985941E-3</v>
      </c>
      <c r="AE228" s="108">
        <f t="shared" si="259"/>
        <v>1.9855226255287198E-2</v>
      </c>
      <c r="AF228" s="108">
        <f t="shared" si="259"/>
        <v>1.5499008623938014E-3</v>
      </c>
      <c r="AG228" s="108">
        <f t="shared" si="259"/>
        <v>3.7869067662603174E-3</v>
      </c>
      <c r="AH228" s="108">
        <f t="shared" si="259"/>
        <v>-2.4985779050986268E-4</v>
      </c>
      <c r="AI228" s="108">
        <f t="shared" si="259"/>
        <v>1.2701508273595641E-2</v>
      </c>
      <c r="AJ228" s="108">
        <f t="shared" si="259"/>
        <v>1.1465762274304077E-2</v>
      </c>
      <c r="AK228" s="108">
        <f t="shared" si="259"/>
        <v>1.6354196819686206E-2</v>
      </c>
      <c r="AL228" s="108">
        <f t="shared" si="259"/>
        <v>-1.2560626113184061E-2</v>
      </c>
      <c r="AM228" s="108">
        <f t="shared" si="259"/>
        <v>-4.8996259015141206E-3</v>
      </c>
      <c r="AN228" s="108">
        <f t="shared" si="259"/>
        <v>2.087955799882707E-2</v>
      </c>
      <c r="AO228" s="108">
        <f t="shared" si="259"/>
        <v>1.9282554922645835E-2</v>
      </c>
      <c r="AP228" s="108">
        <f t="shared" si="259"/>
        <v>-2.8459553984432509E-3</v>
      </c>
      <c r="AQ228" s="108">
        <f t="shared" si="259"/>
        <v>9.1760860642471909E-3</v>
      </c>
      <c r="AR228" s="108">
        <f t="shared" si="259"/>
        <v>3.4251915972010709E-2</v>
      </c>
      <c r="AS228" s="108">
        <f t="shared" si="259"/>
        <v>1.5055885095733093E-2</v>
      </c>
      <c r="AU228" s="47"/>
      <c r="AV228" s="47"/>
      <c r="AW228" s="47"/>
      <c r="AX228" s="47"/>
      <c r="AY228" s="47"/>
      <c r="AZ228" s="47"/>
      <c r="BA228" s="47"/>
      <c r="BB228" s="47"/>
    </row>
    <row r="229" spans="1:54" x14ac:dyDescent="0.2">
      <c r="J229" s="5"/>
      <c r="K229" s="5"/>
      <c r="AB229" s="39"/>
      <c r="AC229" s="39"/>
      <c r="AD229" s="5"/>
      <c r="AE229" s="5"/>
    </row>
    <row r="231" spans="1:54" s="313" customFormat="1" ht="30.75" customHeight="1" x14ac:dyDescent="0.25">
      <c r="A231" s="394" t="s">
        <v>461</v>
      </c>
      <c r="B231" s="395"/>
      <c r="C231" s="395"/>
      <c r="D231" s="395"/>
      <c r="E231" s="395"/>
      <c r="F231" s="396" t="s">
        <v>462</v>
      </c>
      <c r="G231" s="395"/>
      <c r="H231" s="395"/>
      <c r="I231" s="395"/>
      <c r="J231" s="395"/>
      <c r="K231" s="395"/>
      <c r="L231" s="395"/>
      <c r="M231" s="395"/>
      <c r="N231" s="395"/>
      <c r="O231" s="395"/>
      <c r="P231" s="395"/>
      <c r="Q231" s="395"/>
      <c r="R231" s="395"/>
      <c r="S231" s="395"/>
      <c r="T231" s="395"/>
      <c r="U231" s="395"/>
      <c r="V231" s="395"/>
      <c r="W231" s="395"/>
      <c r="X231" s="395"/>
      <c r="Y231" s="395"/>
      <c r="Z231" s="395"/>
      <c r="AA231" s="395"/>
      <c r="AB231" s="397" t="s">
        <v>463</v>
      </c>
      <c r="AC231" s="395"/>
      <c r="AD231" s="395"/>
      <c r="AE231" s="395"/>
      <c r="AF231" s="395"/>
      <c r="AG231" s="395"/>
      <c r="AH231" s="395"/>
      <c r="AI231" s="395"/>
      <c r="AJ231" s="395"/>
      <c r="AK231" s="395"/>
      <c r="AL231" s="395"/>
      <c r="AM231" s="395"/>
      <c r="AN231" s="395"/>
      <c r="AO231" s="395"/>
      <c r="AP231" s="395"/>
      <c r="AQ231" s="395"/>
      <c r="AR231" s="395"/>
      <c r="AS231" s="395"/>
      <c r="AT231" s="395"/>
      <c r="AU231" s="397" t="s">
        <v>463</v>
      </c>
    </row>
    <row r="232" spans="1:54" s="305" customFormat="1" x14ac:dyDescent="0.2">
      <c r="A232" s="312" t="s">
        <v>407</v>
      </c>
      <c r="B232" s="311" t="s">
        <v>408</v>
      </c>
      <c r="C232" s="311" t="s">
        <v>409</v>
      </c>
      <c r="D232" s="311" t="s">
        <v>217</v>
      </c>
      <c r="E232" s="311" t="s">
        <v>114</v>
      </c>
      <c r="F232" s="310" t="s">
        <v>464</v>
      </c>
      <c r="G232" s="339" t="s">
        <v>465</v>
      </c>
      <c r="H232" s="339" t="s">
        <v>466</v>
      </c>
      <c r="I232" s="339" t="s">
        <v>467</v>
      </c>
      <c r="J232" s="338" t="s">
        <v>468</v>
      </c>
      <c r="K232" s="336" t="s">
        <v>469</v>
      </c>
      <c r="L232" s="336" t="s">
        <v>470</v>
      </c>
      <c r="M232" s="336" t="s">
        <v>471</v>
      </c>
      <c r="N232" s="336" t="s">
        <v>472</v>
      </c>
      <c r="O232" s="336" t="s">
        <v>473</v>
      </c>
      <c r="P232" s="336" t="s">
        <v>474</v>
      </c>
      <c r="Q232" s="336" t="s">
        <v>475</v>
      </c>
      <c r="R232" s="336" t="s">
        <v>476</v>
      </c>
      <c r="S232" s="336" t="s">
        <v>477</v>
      </c>
      <c r="T232" s="336" t="s">
        <v>478</v>
      </c>
      <c r="U232" s="336" t="s">
        <v>479</v>
      </c>
      <c r="V232" s="336" t="s">
        <v>480</v>
      </c>
      <c r="W232" s="336" t="s">
        <v>481</v>
      </c>
      <c r="X232" s="336" t="s">
        <v>482</v>
      </c>
      <c r="Y232" s="336" t="s">
        <v>483</v>
      </c>
      <c r="Z232" s="336" t="s">
        <v>484</v>
      </c>
      <c r="AA232" s="336" t="s">
        <v>485</v>
      </c>
      <c r="AB232" s="336" t="s">
        <v>429</v>
      </c>
      <c r="AC232" s="337" t="s">
        <v>486</v>
      </c>
      <c r="AD232" s="336" t="s">
        <v>487</v>
      </c>
      <c r="AE232" s="336" t="s">
        <v>488</v>
      </c>
      <c r="AF232" s="336" t="s">
        <v>489</v>
      </c>
      <c r="AG232" s="336" t="s">
        <v>490</v>
      </c>
      <c r="AH232" s="336" t="s">
        <v>491</v>
      </c>
      <c r="AI232" s="336" t="s">
        <v>492</v>
      </c>
      <c r="AJ232" s="336" t="s">
        <v>493</v>
      </c>
      <c r="AK232" s="336" t="s">
        <v>494</v>
      </c>
      <c r="AL232" s="336" t="s">
        <v>495</v>
      </c>
      <c r="AM232" s="336" t="s">
        <v>496</v>
      </c>
      <c r="AN232" s="336" t="s">
        <v>497</v>
      </c>
      <c r="AO232" s="336" t="s">
        <v>498</v>
      </c>
      <c r="AP232" s="336" t="s">
        <v>499</v>
      </c>
      <c r="AQ232" s="336" t="s">
        <v>500</v>
      </c>
      <c r="AR232" s="336" t="s">
        <v>501</v>
      </c>
      <c r="AS232" s="336" t="s">
        <v>502</v>
      </c>
      <c r="AT232" s="336" t="s">
        <v>503</v>
      </c>
      <c r="AU232" s="335" t="s">
        <v>447</v>
      </c>
    </row>
    <row r="233" spans="1:54" s="251" customFormat="1" x14ac:dyDescent="0.2">
      <c r="A233" s="267">
        <v>1</v>
      </c>
      <c r="B233" s="261" t="s">
        <v>121</v>
      </c>
      <c r="C233" s="261" t="s">
        <v>122</v>
      </c>
      <c r="D233" s="266" t="s">
        <v>119</v>
      </c>
      <c r="E233" s="261" t="s">
        <v>120</v>
      </c>
      <c r="F233" s="293">
        <v>165</v>
      </c>
      <c r="G233" s="289">
        <v>900830.08333333302</v>
      </c>
      <c r="H233" s="289">
        <v>911670</v>
      </c>
      <c r="I233" s="292">
        <v>1812500.08333333</v>
      </c>
      <c r="J233" s="291">
        <v>6913.1666666666697</v>
      </c>
      <c r="K233" s="289">
        <v>32298.833333333299</v>
      </c>
      <c r="L233" s="289">
        <v>47352.083333333299</v>
      </c>
      <c r="M233" s="289">
        <v>52238</v>
      </c>
      <c r="N233" s="289">
        <v>52042.083333333299</v>
      </c>
      <c r="O233" s="289">
        <v>48374.416666666701</v>
      </c>
      <c r="P233" s="289">
        <v>53098.666666666701</v>
      </c>
      <c r="Q233" s="289">
        <v>59493.916666666701</v>
      </c>
      <c r="R233" s="289">
        <v>60860</v>
      </c>
      <c r="S233" s="289">
        <v>57517.75</v>
      </c>
      <c r="T233" s="289">
        <v>52149</v>
      </c>
      <c r="U233" s="289">
        <v>58712.25</v>
      </c>
      <c r="V233" s="289">
        <v>64150.75</v>
      </c>
      <c r="W233" s="289">
        <v>64398.916666666599</v>
      </c>
      <c r="X233" s="289">
        <v>54368</v>
      </c>
      <c r="Y233" s="289">
        <v>46297.416666666701</v>
      </c>
      <c r="Z233" s="289">
        <v>43835.583333333299</v>
      </c>
      <c r="AA233" s="289">
        <v>25792.916666666701</v>
      </c>
      <c r="AB233" s="289">
        <v>20936.333333333299</v>
      </c>
      <c r="AC233" s="290">
        <v>6635.6666666666597</v>
      </c>
      <c r="AD233" s="289">
        <v>30708</v>
      </c>
      <c r="AE233" s="289">
        <v>44629.5</v>
      </c>
      <c r="AF233" s="289">
        <v>49798.833333333401</v>
      </c>
      <c r="AG233" s="289">
        <v>51039.5</v>
      </c>
      <c r="AH233" s="289">
        <v>48832.083333333299</v>
      </c>
      <c r="AI233" s="289">
        <v>51222.75</v>
      </c>
      <c r="AJ233" s="289">
        <v>58287.166666666701</v>
      </c>
      <c r="AK233" s="289">
        <v>59307.583333333299</v>
      </c>
      <c r="AL233" s="289">
        <v>55037.916666666701</v>
      </c>
      <c r="AM233" s="289">
        <v>49981.166666666701</v>
      </c>
      <c r="AN233" s="289">
        <v>58211.416666666701</v>
      </c>
      <c r="AO233" s="289">
        <v>64986.833333333299</v>
      </c>
      <c r="AP233" s="289">
        <v>64967.666666666701</v>
      </c>
      <c r="AQ233" s="289">
        <v>55886.416666666599</v>
      </c>
      <c r="AR233" s="289">
        <v>49265.75</v>
      </c>
      <c r="AS233" s="289">
        <v>48535.916666666701</v>
      </c>
      <c r="AT233" s="289">
        <v>31447.833333333299</v>
      </c>
      <c r="AU233" s="288">
        <v>32888</v>
      </c>
    </row>
    <row r="234" spans="1:54" s="251" customFormat="1" x14ac:dyDescent="0.2">
      <c r="A234" s="267">
        <v>2</v>
      </c>
      <c r="B234" s="294" t="s">
        <v>121</v>
      </c>
      <c r="C234" s="294" t="s">
        <v>122</v>
      </c>
      <c r="D234" s="266" t="s">
        <v>129</v>
      </c>
      <c r="E234" s="261" t="s">
        <v>130</v>
      </c>
      <c r="F234" s="293">
        <v>345</v>
      </c>
      <c r="G234" s="289">
        <v>1617020.25</v>
      </c>
      <c r="H234" s="289">
        <v>1612126.75</v>
      </c>
      <c r="I234" s="292">
        <v>3229147</v>
      </c>
      <c r="J234" s="291">
        <v>12992.166666666701</v>
      </c>
      <c r="K234" s="289">
        <v>59641.666666666599</v>
      </c>
      <c r="L234" s="289">
        <v>86125.166666666701</v>
      </c>
      <c r="M234" s="289">
        <v>94286.583333333299</v>
      </c>
      <c r="N234" s="289">
        <v>94195.5</v>
      </c>
      <c r="O234" s="289">
        <v>96793.749999999898</v>
      </c>
      <c r="P234" s="289">
        <v>109066.75</v>
      </c>
      <c r="Q234" s="289">
        <v>116911</v>
      </c>
      <c r="R234" s="289">
        <v>115821.08333333299</v>
      </c>
      <c r="S234" s="289">
        <v>106043.83333333299</v>
      </c>
      <c r="T234" s="289">
        <v>93169.166666666701</v>
      </c>
      <c r="U234" s="289">
        <v>101304.91666666701</v>
      </c>
      <c r="V234" s="289">
        <v>109237.16666666701</v>
      </c>
      <c r="W234" s="289">
        <v>108762.91666666701</v>
      </c>
      <c r="X234" s="289">
        <v>93959.333333333401</v>
      </c>
      <c r="Y234" s="289">
        <v>77834.333333333401</v>
      </c>
      <c r="Z234" s="289">
        <v>69424.75</v>
      </c>
      <c r="AA234" s="289">
        <v>39676.416666666701</v>
      </c>
      <c r="AB234" s="289">
        <v>31773.75</v>
      </c>
      <c r="AC234" s="290">
        <v>12291.833333333299</v>
      </c>
      <c r="AD234" s="289">
        <v>56774.666666666701</v>
      </c>
      <c r="AE234" s="289">
        <v>81529.083333333299</v>
      </c>
      <c r="AF234" s="289">
        <v>89314.583333333299</v>
      </c>
      <c r="AG234" s="289">
        <v>90853.916666666701</v>
      </c>
      <c r="AH234" s="289">
        <v>95690.833333333299</v>
      </c>
      <c r="AI234" s="289">
        <v>100860.25</v>
      </c>
      <c r="AJ234" s="289">
        <v>108242</v>
      </c>
      <c r="AK234" s="289">
        <v>108410.16666666701</v>
      </c>
      <c r="AL234" s="289">
        <v>101445.5</v>
      </c>
      <c r="AM234" s="289">
        <v>89029.333333333299</v>
      </c>
      <c r="AN234" s="289">
        <v>99341.333333333299</v>
      </c>
      <c r="AO234" s="289">
        <v>109813.5</v>
      </c>
      <c r="AP234" s="289">
        <v>110737</v>
      </c>
      <c r="AQ234" s="289">
        <v>97228.666666666599</v>
      </c>
      <c r="AR234" s="289">
        <v>82793.583333333299</v>
      </c>
      <c r="AS234" s="289">
        <v>77179.416666666701</v>
      </c>
      <c r="AT234" s="289">
        <v>48955.25</v>
      </c>
      <c r="AU234" s="288">
        <v>51635.833333333401</v>
      </c>
    </row>
    <row r="235" spans="1:54" s="251" customFormat="1" x14ac:dyDescent="0.2">
      <c r="A235" s="267">
        <v>3</v>
      </c>
      <c r="B235" s="294" t="s">
        <v>121</v>
      </c>
      <c r="C235" s="294" t="s">
        <v>122</v>
      </c>
      <c r="D235" s="266" t="s">
        <v>134</v>
      </c>
      <c r="E235" s="261" t="s">
        <v>135</v>
      </c>
      <c r="F235" s="293">
        <v>171</v>
      </c>
      <c r="G235" s="289">
        <v>772132.08333333302</v>
      </c>
      <c r="H235" s="289">
        <v>753503.25</v>
      </c>
      <c r="I235" s="292">
        <v>1525635.33333333</v>
      </c>
      <c r="J235" s="291">
        <v>6744.4166666666597</v>
      </c>
      <c r="K235" s="289">
        <v>30948.25</v>
      </c>
      <c r="L235" s="289">
        <v>43634.416666666701</v>
      </c>
      <c r="M235" s="289">
        <v>46405.416666666701</v>
      </c>
      <c r="N235" s="289">
        <v>46768.583333333299</v>
      </c>
      <c r="O235" s="289">
        <v>51261.583333333299</v>
      </c>
      <c r="P235" s="289">
        <v>59617.833333333299</v>
      </c>
      <c r="Q235" s="289">
        <v>60367.333333333299</v>
      </c>
      <c r="R235" s="289">
        <v>57490.583333333299</v>
      </c>
      <c r="S235" s="289">
        <v>52112.166666666701</v>
      </c>
      <c r="T235" s="289">
        <v>44795.166666666701</v>
      </c>
      <c r="U235" s="289">
        <v>47670.666666666701</v>
      </c>
      <c r="V235" s="289">
        <v>50449.5</v>
      </c>
      <c r="W235" s="289">
        <v>46432.416666666701</v>
      </c>
      <c r="X235" s="289">
        <v>37491.166666666701</v>
      </c>
      <c r="Y235" s="289">
        <v>31003.833333333299</v>
      </c>
      <c r="Z235" s="289">
        <v>27946.25</v>
      </c>
      <c r="AA235" s="289">
        <v>17540.25</v>
      </c>
      <c r="AB235" s="289">
        <v>13452.25</v>
      </c>
      <c r="AC235" s="290">
        <v>6310.5</v>
      </c>
      <c r="AD235" s="289">
        <v>29260.416666666701</v>
      </c>
      <c r="AE235" s="289">
        <v>41466.583333333299</v>
      </c>
      <c r="AF235" s="289">
        <v>44412.166666666701</v>
      </c>
      <c r="AG235" s="289">
        <v>44586.5</v>
      </c>
      <c r="AH235" s="289">
        <v>49860.666666666701</v>
      </c>
      <c r="AI235" s="289">
        <v>51976.833333333299</v>
      </c>
      <c r="AJ235" s="289">
        <v>55393.083333333299</v>
      </c>
      <c r="AK235" s="289">
        <v>54102.333333333299</v>
      </c>
      <c r="AL235" s="289">
        <v>48299.833333333299</v>
      </c>
      <c r="AM235" s="289">
        <v>41102.333333333299</v>
      </c>
      <c r="AN235" s="289">
        <v>45792.166666666701</v>
      </c>
      <c r="AO235" s="289">
        <v>48978.75</v>
      </c>
      <c r="AP235" s="289">
        <v>45752.583333333401</v>
      </c>
      <c r="AQ235" s="289">
        <v>38797.333333333299</v>
      </c>
      <c r="AR235" s="289">
        <v>32946.916666666701</v>
      </c>
      <c r="AS235" s="289">
        <v>31679.666666666701</v>
      </c>
      <c r="AT235" s="289">
        <v>21376</v>
      </c>
      <c r="AU235" s="288">
        <v>21408.583333333299</v>
      </c>
    </row>
    <row r="236" spans="1:54" s="251" customFormat="1" x14ac:dyDescent="0.2">
      <c r="A236" s="267">
        <v>4</v>
      </c>
      <c r="B236" s="294" t="s">
        <v>121</v>
      </c>
      <c r="C236" s="294" t="s">
        <v>122</v>
      </c>
      <c r="D236" s="266" t="s">
        <v>138</v>
      </c>
      <c r="E236" s="261" t="s">
        <v>139</v>
      </c>
      <c r="F236" s="293">
        <v>266</v>
      </c>
      <c r="G236" s="289">
        <v>1358775.41666667</v>
      </c>
      <c r="H236" s="289">
        <v>1340325.41666667</v>
      </c>
      <c r="I236" s="292">
        <v>2699100.83333334</v>
      </c>
      <c r="J236" s="291">
        <v>12387.083333333299</v>
      </c>
      <c r="K236" s="289">
        <v>56192.333333333401</v>
      </c>
      <c r="L236" s="289">
        <v>81351.416666666701</v>
      </c>
      <c r="M236" s="289">
        <v>87738</v>
      </c>
      <c r="N236" s="289">
        <v>86186.25</v>
      </c>
      <c r="O236" s="289">
        <v>87918.75</v>
      </c>
      <c r="P236" s="289">
        <v>99447</v>
      </c>
      <c r="Q236" s="289">
        <v>104517.08333333299</v>
      </c>
      <c r="R236" s="289">
        <v>104670.66666666701</v>
      </c>
      <c r="S236" s="289">
        <v>98693.416666666599</v>
      </c>
      <c r="T236" s="289">
        <v>85752.416666666599</v>
      </c>
      <c r="U236" s="289">
        <v>86432.833333333401</v>
      </c>
      <c r="V236" s="289">
        <v>84895.166666666701</v>
      </c>
      <c r="W236" s="289">
        <v>76305.916666666701</v>
      </c>
      <c r="X236" s="289">
        <v>61922.166666666701</v>
      </c>
      <c r="Y236" s="289">
        <v>51097.916666666701</v>
      </c>
      <c r="Z236" s="289">
        <v>45106.5</v>
      </c>
      <c r="AA236" s="289">
        <v>26673.416666666701</v>
      </c>
      <c r="AB236" s="289">
        <v>21487.083333333299</v>
      </c>
      <c r="AC236" s="290">
        <v>11773.833333333299</v>
      </c>
      <c r="AD236" s="289">
        <v>53563.666666666701</v>
      </c>
      <c r="AE236" s="289">
        <v>78105.5</v>
      </c>
      <c r="AF236" s="289">
        <v>83854.5</v>
      </c>
      <c r="AG236" s="289">
        <v>82840.5</v>
      </c>
      <c r="AH236" s="289">
        <v>91102.916666666701</v>
      </c>
      <c r="AI236" s="289">
        <v>95366.166666666701</v>
      </c>
      <c r="AJ236" s="289">
        <v>98548.75</v>
      </c>
      <c r="AK236" s="289">
        <v>98827.5</v>
      </c>
      <c r="AL236" s="289">
        <v>91173.916666666701</v>
      </c>
      <c r="AM236" s="289">
        <v>78254.083333333299</v>
      </c>
      <c r="AN236" s="289">
        <v>80775.916666666701</v>
      </c>
      <c r="AO236" s="289">
        <v>81665.083333333401</v>
      </c>
      <c r="AP236" s="289">
        <v>75768.583333333401</v>
      </c>
      <c r="AQ236" s="289">
        <v>63957.666666666701</v>
      </c>
      <c r="AR236" s="289">
        <v>54307.416666666701</v>
      </c>
      <c r="AS236" s="289">
        <v>51993.75</v>
      </c>
      <c r="AT236" s="289">
        <v>33270.166666666701</v>
      </c>
      <c r="AU236" s="288">
        <v>35175.5</v>
      </c>
    </row>
    <row r="237" spans="1:54" s="251" customFormat="1" x14ac:dyDescent="0.2">
      <c r="A237" s="303">
        <v>5</v>
      </c>
      <c r="B237" s="301" t="s">
        <v>145</v>
      </c>
      <c r="C237" s="301" t="s">
        <v>449</v>
      </c>
      <c r="D237" s="302" t="s">
        <v>143</v>
      </c>
      <c r="E237" s="301" t="s">
        <v>144</v>
      </c>
      <c r="F237" s="300">
        <v>340</v>
      </c>
      <c r="G237" s="296">
        <v>1398986.83333333</v>
      </c>
      <c r="H237" s="296">
        <v>1398922.16666667</v>
      </c>
      <c r="I237" s="299">
        <v>2797909</v>
      </c>
      <c r="J237" s="298">
        <v>11372</v>
      </c>
      <c r="K237" s="296">
        <v>52807.416666666701</v>
      </c>
      <c r="L237" s="296">
        <v>77506.333333333299</v>
      </c>
      <c r="M237" s="296">
        <v>82650.25</v>
      </c>
      <c r="N237" s="296">
        <v>80332.166666666701</v>
      </c>
      <c r="O237" s="296">
        <v>79952.250000000102</v>
      </c>
      <c r="P237" s="296">
        <v>93335.166666666701</v>
      </c>
      <c r="Q237" s="296">
        <v>103314.08333333299</v>
      </c>
      <c r="R237" s="296">
        <v>103045.75</v>
      </c>
      <c r="S237" s="296">
        <v>96217.333333333401</v>
      </c>
      <c r="T237" s="296">
        <v>84175.666666666599</v>
      </c>
      <c r="U237" s="296">
        <v>90316.25</v>
      </c>
      <c r="V237" s="296">
        <v>94399.666666666701</v>
      </c>
      <c r="W237" s="296">
        <v>93759.750000000102</v>
      </c>
      <c r="X237" s="296">
        <v>75799.5</v>
      </c>
      <c r="Y237" s="296">
        <v>62927.666666666701</v>
      </c>
      <c r="Z237" s="296">
        <v>55991.25</v>
      </c>
      <c r="AA237" s="296">
        <v>33990.583333333299</v>
      </c>
      <c r="AB237" s="296">
        <v>27093.75</v>
      </c>
      <c r="AC237" s="297">
        <v>10670.833333333299</v>
      </c>
      <c r="AD237" s="296">
        <v>50321.25</v>
      </c>
      <c r="AE237" s="296">
        <v>73098.5</v>
      </c>
      <c r="AF237" s="296">
        <v>78302.416666666701</v>
      </c>
      <c r="AG237" s="296">
        <v>77041.916666666701</v>
      </c>
      <c r="AH237" s="296">
        <v>80654.5</v>
      </c>
      <c r="AI237" s="296">
        <v>89382.833333333299</v>
      </c>
      <c r="AJ237" s="296">
        <v>97575.5</v>
      </c>
      <c r="AK237" s="296">
        <v>99234.416666666701</v>
      </c>
      <c r="AL237" s="296">
        <v>91308.916666666599</v>
      </c>
      <c r="AM237" s="296">
        <v>79601.833333333299</v>
      </c>
      <c r="AN237" s="296">
        <v>87305.583333333299</v>
      </c>
      <c r="AO237" s="296">
        <v>94373.416666666701</v>
      </c>
      <c r="AP237" s="296">
        <v>94155.416666666701</v>
      </c>
      <c r="AQ237" s="296">
        <v>78685.333333333299</v>
      </c>
      <c r="AR237" s="296">
        <v>67610.916666666599</v>
      </c>
      <c r="AS237" s="296">
        <v>63436.666666666599</v>
      </c>
      <c r="AT237" s="296">
        <v>42206.833333333299</v>
      </c>
      <c r="AU237" s="295">
        <v>43955.083333333401</v>
      </c>
    </row>
    <row r="238" spans="1:54" s="251" customFormat="1" x14ac:dyDescent="0.2">
      <c r="A238" s="267">
        <v>6</v>
      </c>
      <c r="B238" s="294" t="s">
        <v>145</v>
      </c>
      <c r="C238" s="294" t="s">
        <v>449</v>
      </c>
      <c r="D238" s="266" t="s">
        <v>150</v>
      </c>
      <c r="E238" s="261" t="s">
        <v>151</v>
      </c>
      <c r="F238" s="293">
        <v>408</v>
      </c>
      <c r="G238" s="289">
        <v>1669837.91666666</v>
      </c>
      <c r="H238" s="289">
        <v>1627086</v>
      </c>
      <c r="I238" s="292">
        <v>3296923.9166666698</v>
      </c>
      <c r="J238" s="291">
        <v>15544.166666666701</v>
      </c>
      <c r="K238" s="289">
        <v>70436.250000000102</v>
      </c>
      <c r="L238" s="289">
        <v>100829.08333333299</v>
      </c>
      <c r="M238" s="289">
        <v>108524.41666666701</v>
      </c>
      <c r="N238" s="289">
        <v>106921.83333333299</v>
      </c>
      <c r="O238" s="289">
        <v>109230.08333333299</v>
      </c>
      <c r="P238" s="289">
        <v>128507.33333333299</v>
      </c>
      <c r="Q238" s="289">
        <v>134998.41666666701</v>
      </c>
      <c r="R238" s="289">
        <v>133621.83333333299</v>
      </c>
      <c r="S238" s="289">
        <v>123991.16666666701</v>
      </c>
      <c r="T238" s="289">
        <v>106358.25</v>
      </c>
      <c r="U238" s="289">
        <v>104743.16666666701</v>
      </c>
      <c r="V238" s="289">
        <v>102742.75</v>
      </c>
      <c r="W238" s="289">
        <v>91158.666666666599</v>
      </c>
      <c r="X238" s="289">
        <v>71287.416666666599</v>
      </c>
      <c r="Y238" s="289">
        <v>57296.583333333401</v>
      </c>
      <c r="Z238" s="289">
        <v>50938.166666666599</v>
      </c>
      <c r="AA238" s="289">
        <v>29939.333333333299</v>
      </c>
      <c r="AB238" s="289">
        <v>22769</v>
      </c>
      <c r="AC238" s="290">
        <v>14779.583333333299</v>
      </c>
      <c r="AD238" s="289">
        <v>67061.916666666701</v>
      </c>
      <c r="AE238" s="289">
        <v>95923.083333333401</v>
      </c>
      <c r="AF238" s="289">
        <v>103702.08333333299</v>
      </c>
      <c r="AG238" s="289">
        <v>101584.25</v>
      </c>
      <c r="AH238" s="289">
        <v>112450.5</v>
      </c>
      <c r="AI238" s="289">
        <v>126574.41666666701</v>
      </c>
      <c r="AJ238" s="289">
        <v>127595.5</v>
      </c>
      <c r="AK238" s="289">
        <v>124864.66666666701</v>
      </c>
      <c r="AL238" s="289">
        <v>114064.75</v>
      </c>
      <c r="AM238" s="289">
        <v>95159</v>
      </c>
      <c r="AN238" s="289">
        <v>94460.833333333401</v>
      </c>
      <c r="AO238" s="289">
        <v>95414.583333333299</v>
      </c>
      <c r="AP238" s="289">
        <v>87949.916666666497</v>
      </c>
      <c r="AQ238" s="289">
        <v>71657.75</v>
      </c>
      <c r="AR238" s="289">
        <v>60839.249999999898</v>
      </c>
      <c r="AS238" s="289">
        <v>57730.416666666701</v>
      </c>
      <c r="AT238" s="289">
        <v>38321.5</v>
      </c>
      <c r="AU238" s="288">
        <v>36951.999999999898</v>
      </c>
    </row>
    <row r="239" spans="1:54" s="251" customFormat="1" x14ac:dyDescent="0.2">
      <c r="A239" s="267">
        <v>7</v>
      </c>
      <c r="B239" s="294" t="s">
        <v>145</v>
      </c>
      <c r="C239" s="294" t="s">
        <v>449</v>
      </c>
      <c r="D239" s="266" t="s">
        <v>154</v>
      </c>
      <c r="E239" s="261" t="s">
        <v>155</v>
      </c>
      <c r="F239" s="293">
        <v>197</v>
      </c>
      <c r="G239" s="289">
        <v>937310.83333333302</v>
      </c>
      <c r="H239" s="289">
        <v>929320.58333333302</v>
      </c>
      <c r="I239" s="292">
        <v>1866631.41666667</v>
      </c>
      <c r="J239" s="291">
        <v>7862.5833333333303</v>
      </c>
      <c r="K239" s="289">
        <v>36187.5</v>
      </c>
      <c r="L239" s="289">
        <v>51975.25</v>
      </c>
      <c r="M239" s="289">
        <v>56892.25</v>
      </c>
      <c r="N239" s="289">
        <v>57158.833333333299</v>
      </c>
      <c r="O239" s="289">
        <v>56007.583333333299</v>
      </c>
      <c r="P239" s="289">
        <v>59404.583333333299</v>
      </c>
      <c r="Q239" s="289">
        <v>63241.916666666599</v>
      </c>
      <c r="R239" s="289">
        <v>64285.166666666701</v>
      </c>
      <c r="S239" s="289">
        <v>60958.166666666599</v>
      </c>
      <c r="T239" s="289">
        <v>54715.666666666701</v>
      </c>
      <c r="U239" s="289">
        <v>60534.333333333299</v>
      </c>
      <c r="V239" s="289">
        <v>65477.416666666599</v>
      </c>
      <c r="W239" s="289">
        <v>63219.333333333299</v>
      </c>
      <c r="X239" s="289">
        <v>51932.833333333401</v>
      </c>
      <c r="Y239" s="289">
        <v>43506.833333333299</v>
      </c>
      <c r="Z239" s="289">
        <v>40903</v>
      </c>
      <c r="AA239" s="289">
        <v>24473.083333333299</v>
      </c>
      <c r="AB239" s="289">
        <v>18574.5</v>
      </c>
      <c r="AC239" s="290">
        <v>7518.3333333333303</v>
      </c>
      <c r="AD239" s="289">
        <v>34260.666666666701</v>
      </c>
      <c r="AE239" s="289">
        <v>49754</v>
      </c>
      <c r="AF239" s="289">
        <v>54350.416666666701</v>
      </c>
      <c r="AG239" s="289">
        <v>54312.333333333299</v>
      </c>
      <c r="AH239" s="289">
        <v>53554.333333333299</v>
      </c>
      <c r="AI239" s="289">
        <v>55334.916666666701</v>
      </c>
      <c r="AJ239" s="289">
        <v>60877.833333333401</v>
      </c>
      <c r="AK239" s="289">
        <v>62569.25</v>
      </c>
      <c r="AL239" s="289">
        <v>58160.333333333401</v>
      </c>
      <c r="AM239" s="289">
        <v>51513.416666666701</v>
      </c>
      <c r="AN239" s="289">
        <v>58417.333333333299</v>
      </c>
      <c r="AO239" s="289">
        <v>63709.083333333299</v>
      </c>
      <c r="AP239" s="289">
        <v>62363.75</v>
      </c>
      <c r="AQ239" s="289">
        <v>52961.333333333401</v>
      </c>
      <c r="AR239" s="289">
        <v>45602.333333333299</v>
      </c>
      <c r="AS239" s="289">
        <v>45047.5</v>
      </c>
      <c r="AT239" s="289">
        <v>29491.416666666701</v>
      </c>
      <c r="AU239" s="288">
        <v>29522</v>
      </c>
    </row>
    <row r="240" spans="1:54" s="251" customFormat="1" x14ac:dyDescent="0.2">
      <c r="A240" s="303">
        <v>8</v>
      </c>
      <c r="B240" s="301" t="s">
        <v>159</v>
      </c>
      <c r="C240" s="301" t="s">
        <v>160</v>
      </c>
      <c r="D240" s="302" t="s">
        <v>132</v>
      </c>
      <c r="E240" s="301" t="s">
        <v>133</v>
      </c>
      <c r="F240" s="300">
        <v>178</v>
      </c>
      <c r="G240" s="296">
        <v>840893.58333333302</v>
      </c>
      <c r="H240" s="296">
        <v>802706.75</v>
      </c>
      <c r="I240" s="299">
        <v>1643600.33333333</v>
      </c>
      <c r="J240" s="298">
        <v>8296.1666666666697</v>
      </c>
      <c r="K240" s="296">
        <v>36726.333333333299</v>
      </c>
      <c r="L240" s="296">
        <v>53275.666666666701</v>
      </c>
      <c r="M240" s="296">
        <v>58513.333333333299</v>
      </c>
      <c r="N240" s="296">
        <v>57820.666666666701</v>
      </c>
      <c r="O240" s="296">
        <v>60504.5</v>
      </c>
      <c r="P240" s="296">
        <v>67334.166666666599</v>
      </c>
      <c r="Q240" s="296">
        <v>68265.416666666701</v>
      </c>
      <c r="R240" s="296">
        <v>67913.083333333299</v>
      </c>
      <c r="S240" s="296">
        <v>63312.25</v>
      </c>
      <c r="T240" s="296">
        <v>54874.583333333299</v>
      </c>
      <c r="U240" s="296">
        <v>51487.833333333299</v>
      </c>
      <c r="V240" s="296">
        <v>48022.166666666599</v>
      </c>
      <c r="W240" s="296">
        <v>41089.25</v>
      </c>
      <c r="X240" s="296">
        <v>32122.083333333401</v>
      </c>
      <c r="Y240" s="296">
        <v>24995.333333333299</v>
      </c>
      <c r="Z240" s="296">
        <v>20603.833333333299</v>
      </c>
      <c r="AA240" s="296">
        <v>13677.916666666701</v>
      </c>
      <c r="AB240" s="296">
        <v>12059</v>
      </c>
      <c r="AC240" s="297">
        <v>8021.0833333333403</v>
      </c>
      <c r="AD240" s="296">
        <v>34984</v>
      </c>
      <c r="AE240" s="296">
        <v>50803.5</v>
      </c>
      <c r="AF240" s="296">
        <v>55195.333333333299</v>
      </c>
      <c r="AG240" s="296">
        <v>54886.75</v>
      </c>
      <c r="AH240" s="296">
        <v>60195.916666666701</v>
      </c>
      <c r="AI240" s="296">
        <v>62684.416666666599</v>
      </c>
      <c r="AJ240" s="296">
        <v>61252.5</v>
      </c>
      <c r="AK240" s="296">
        <v>61453.833333333299</v>
      </c>
      <c r="AL240" s="296">
        <v>57025.75</v>
      </c>
      <c r="AM240" s="296">
        <v>47719.166666666599</v>
      </c>
      <c r="AN240" s="296">
        <v>44479.333333333299</v>
      </c>
      <c r="AO240" s="296">
        <v>43724.166666666701</v>
      </c>
      <c r="AP240" s="296">
        <v>39854</v>
      </c>
      <c r="AQ240" s="296">
        <v>32050.75</v>
      </c>
      <c r="AR240" s="296">
        <v>26985.583333333299</v>
      </c>
      <c r="AS240" s="296">
        <v>24404.75</v>
      </c>
      <c r="AT240" s="296">
        <v>17462.166666666701</v>
      </c>
      <c r="AU240" s="295">
        <v>19523.75</v>
      </c>
    </row>
    <row r="241" spans="1:47" s="251" customFormat="1" x14ac:dyDescent="0.2">
      <c r="A241" s="267">
        <v>9</v>
      </c>
      <c r="B241" s="294" t="s">
        <v>159</v>
      </c>
      <c r="C241" s="294" t="s">
        <v>160</v>
      </c>
      <c r="D241" s="266" t="s">
        <v>136</v>
      </c>
      <c r="E241" s="261" t="s">
        <v>137</v>
      </c>
      <c r="F241" s="293">
        <v>175</v>
      </c>
      <c r="G241" s="289">
        <v>674796.41666666698</v>
      </c>
      <c r="H241" s="289">
        <v>666099.16666666698</v>
      </c>
      <c r="I241" s="292">
        <v>1340895.58333333</v>
      </c>
      <c r="J241" s="291">
        <v>6961</v>
      </c>
      <c r="K241" s="289">
        <v>30708.25</v>
      </c>
      <c r="L241" s="289">
        <v>42999.833333333299</v>
      </c>
      <c r="M241" s="289">
        <v>46296.75</v>
      </c>
      <c r="N241" s="289">
        <v>43880.333333333299</v>
      </c>
      <c r="O241" s="289">
        <v>41726.166666666701</v>
      </c>
      <c r="P241" s="289">
        <v>46346.416666666701</v>
      </c>
      <c r="Q241" s="289">
        <v>50056.166666666701</v>
      </c>
      <c r="R241" s="289">
        <v>50171</v>
      </c>
      <c r="S241" s="289">
        <v>46439.666666666701</v>
      </c>
      <c r="T241" s="289">
        <v>42010.25</v>
      </c>
      <c r="U241" s="289">
        <v>43249.333333333299</v>
      </c>
      <c r="V241" s="289">
        <v>43179.333333333299</v>
      </c>
      <c r="W241" s="289">
        <v>37969.166666666701</v>
      </c>
      <c r="X241" s="289">
        <v>30150.333333333299</v>
      </c>
      <c r="Y241" s="289">
        <v>24921.666666666701</v>
      </c>
      <c r="Z241" s="289">
        <v>21518.333333333299</v>
      </c>
      <c r="AA241" s="289">
        <v>14427.583333333299</v>
      </c>
      <c r="AB241" s="289">
        <v>11784.833333333299</v>
      </c>
      <c r="AC241" s="290">
        <v>6583.6666666666697</v>
      </c>
      <c r="AD241" s="289">
        <v>29170.25</v>
      </c>
      <c r="AE241" s="289">
        <v>41102.416666666599</v>
      </c>
      <c r="AF241" s="289">
        <v>43914.833333333299</v>
      </c>
      <c r="AG241" s="289">
        <v>40923.75</v>
      </c>
      <c r="AH241" s="289">
        <v>38277.083333333401</v>
      </c>
      <c r="AI241" s="289">
        <v>45278.166666666599</v>
      </c>
      <c r="AJ241" s="289">
        <v>49311.5</v>
      </c>
      <c r="AK241" s="289">
        <v>49243.75</v>
      </c>
      <c r="AL241" s="289">
        <v>45695.833333333299</v>
      </c>
      <c r="AM241" s="289">
        <v>38666.583333333299</v>
      </c>
      <c r="AN241" s="289">
        <v>40088.666666666701</v>
      </c>
      <c r="AO241" s="289">
        <v>40861.333333333299</v>
      </c>
      <c r="AP241" s="289">
        <v>37511.5</v>
      </c>
      <c r="AQ241" s="289">
        <v>30870.166666666701</v>
      </c>
      <c r="AR241" s="289">
        <v>26764.833333333299</v>
      </c>
      <c r="AS241" s="289">
        <v>24403.583333333299</v>
      </c>
      <c r="AT241" s="289">
        <v>18296.75</v>
      </c>
      <c r="AU241" s="288">
        <v>19134.5</v>
      </c>
    </row>
    <row r="242" spans="1:47" s="251" customFormat="1" x14ac:dyDescent="0.2">
      <c r="A242" s="267">
        <v>10</v>
      </c>
      <c r="B242" s="294" t="s">
        <v>159</v>
      </c>
      <c r="C242" s="294" t="s">
        <v>160</v>
      </c>
      <c r="D242" s="266" t="s">
        <v>161</v>
      </c>
      <c r="E242" s="261" t="s">
        <v>162</v>
      </c>
      <c r="F242" s="293">
        <v>120</v>
      </c>
      <c r="G242" s="289">
        <v>568465.91666666698</v>
      </c>
      <c r="H242" s="289">
        <v>548444.83333333302</v>
      </c>
      <c r="I242" s="292">
        <v>1116910.75</v>
      </c>
      <c r="J242" s="291">
        <v>4758.75</v>
      </c>
      <c r="K242" s="289">
        <v>22627.5</v>
      </c>
      <c r="L242" s="289">
        <v>32211.416666666701</v>
      </c>
      <c r="M242" s="289">
        <v>34058.333333333299</v>
      </c>
      <c r="N242" s="289">
        <v>34062.666666666701</v>
      </c>
      <c r="O242" s="289">
        <v>39321.5</v>
      </c>
      <c r="P242" s="289">
        <v>43290.5</v>
      </c>
      <c r="Q242" s="289">
        <v>43887.25</v>
      </c>
      <c r="R242" s="289">
        <v>45011.75</v>
      </c>
      <c r="S242" s="289">
        <v>41473.916666666701</v>
      </c>
      <c r="T242" s="289">
        <v>35440.666666666701</v>
      </c>
      <c r="U242" s="289">
        <v>35500.5</v>
      </c>
      <c r="V242" s="289">
        <v>35346.333333333299</v>
      </c>
      <c r="W242" s="289">
        <v>32211.333333333299</v>
      </c>
      <c r="X242" s="289">
        <v>25535.166666666701</v>
      </c>
      <c r="Y242" s="289">
        <v>21138.25</v>
      </c>
      <c r="Z242" s="289">
        <v>19492.916666666701</v>
      </c>
      <c r="AA242" s="289">
        <v>12754.083333333299</v>
      </c>
      <c r="AB242" s="289">
        <v>10343.083333333299</v>
      </c>
      <c r="AC242" s="290">
        <v>4671.6666666666697</v>
      </c>
      <c r="AD242" s="289">
        <v>21412.5</v>
      </c>
      <c r="AE242" s="289">
        <v>30663.75</v>
      </c>
      <c r="AF242" s="289">
        <v>32648</v>
      </c>
      <c r="AG242" s="289">
        <v>32153.25</v>
      </c>
      <c r="AH242" s="289">
        <v>37502.666666666701</v>
      </c>
      <c r="AI242" s="289">
        <v>39022.75</v>
      </c>
      <c r="AJ242" s="289">
        <v>41155.583333333299</v>
      </c>
      <c r="AK242" s="289">
        <v>41292</v>
      </c>
      <c r="AL242" s="289">
        <v>36705.5</v>
      </c>
      <c r="AM242" s="289">
        <v>31766.583333333299</v>
      </c>
      <c r="AN242" s="289">
        <v>32409.833333333299</v>
      </c>
      <c r="AO242" s="289">
        <v>33821</v>
      </c>
      <c r="AP242" s="289">
        <v>31165.25</v>
      </c>
      <c r="AQ242" s="289">
        <v>25474.916666666701</v>
      </c>
      <c r="AR242" s="289">
        <v>22578.666666666701</v>
      </c>
      <c r="AS242" s="289">
        <v>22132</v>
      </c>
      <c r="AT242" s="289">
        <v>15772.416666666701</v>
      </c>
      <c r="AU242" s="288">
        <v>16096.5</v>
      </c>
    </row>
    <row r="243" spans="1:47" s="251" customFormat="1" x14ac:dyDescent="0.2">
      <c r="A243" s="267">
        <v>11</v>
      </c>
      <c r="B243" s="294" t="s">
        <v>159</v>
      </c>
      <c r="C243" s="294" t="s">
        <v>160</v>
      </c>
      <c r="D243" s="266" t="s">
        <v>163</v>
      </c>
      <c r="E243" s="261" t="s">
        <v>164</v>
      </c>
      <c r="F243" s="293">
        <v>113</v>
      </c>
      <c r="G243" s="289">
        <v>570487</v>
      </c>
      <c r="H243" s="289">
        <v>571010.91666666698</v>
      </c>
      <c r="I243" s="292">
        <v>1141497.91666667</v>
      </c>
      <c r="J243" s="291">
        <v>4760.5</v>
      </c>
      <c r="K243" s="289">
        <v>21691.416666666701</v>
      </c>
      <c r="L243" s="289">
        <v>30874.25</v>
      </c>
      <c r="M243" s="289">
        <v>33869.333333333299</v>
      </c>
      <c r="N243" s="289">
        <v>33185.416666666701</v>
      </c>
      <c r="O243" s="289">
        <v>29935.583333333299</v>
      </c>
      <c r="P243" s="289">
        <v>35164.25</v>
      </c>
      <c r="Q243" s="289">
        <v>40157.333333333299</v>
      </c>
      <c r="R243" s="289">
        <v>39398.666666666599</v>
      </c>
      <c r="S243" s="289">
        <v>37815.5</v>
      </c>
      <c r="T243" s="289">
        <v>34257.75</v>
      </c>
      <c r="U243" s="289">
        <v>39018.583333333299</v>
      </c>
      <c r="V243" s="289">
        <v>41362.083333333401</v>
      </c>
      <c r="W243" s="289">
        <v>38659</v>
      </c>
      <c r="X243" s="289">
        <v>31470.416666666701</v>
      </c>
      <c r="Y243" s="289">
        <v>26837.5</v>
      </c>
      <c r="Z243" s="289">
        <v>24882.583333333299</v>
      </c>
      <c r="AA243" s="289">
        <v>15532.916666666701</v>
      </c>
      <c r="AB243" s="289">
        <v>11613.916666666701</v>
      </c>
      <c r="AC243" s="290">
        <v>4631.25</v>
      </c>
      <c r="AD243" s="289">
        <v>20841.083333333299</v>
      </c>
      <c r="AE243" s="289">
        <v>29608.5</v>
      </c>
      <c r="AF243" s="289">
        <v>32655.916666666701</v>
      </c>
      <c r="AG243" s="289">
        <v>30990.916666666701</v>
      </c>
      <c r="AH243" s="289">
        <v>27790</v>
      </c>
      <c r="AI243" s="289">
        <v>34370.333333333299</v>
      </c>
      <c r="AJ243" s="289">
        <v>39172.166666666701</v>
      </c>
      <c r="AK243" s="289">
        <v>38639.916666666701</v>
      </c>
      <c r="AL243" s="289">
        <v>36354.666666666701</v>
      </c>
      <c r="AM243" s="289">
        <v>32732.5</v>
      </c>
      <c r="AN243" s="289">
        <v>37675.25</v>
      </c>
      <c r="AO243" s="289">
        <v>41129.25</v>
      </c>
      <c r="AP243" s="289">
        <v>38613.083333333299</v>
      </c>
      <c r="AQ243" s="289">
        <v>32256.333333333299</v>
      </c>
      <c r="AR243" s="289">
        <v>28434.75</v>
      </c>
      <c r="AS243" s="289">
        <v>28054.416666666701</v>
      </c>
      <c r="AT243" s="289">
        <v>18761.333333333299</v>
      </c>
      <c r="AU243" s="288">
        <v>18299.25</v>
      </c>
    </row>
    <row r="244" spans="1:47" s="251" customFormat="1" x14ac:dyDescent="0.2">
      <c r="A244" s="267">
        <v>12</v>
      </c>
      <c r="B244" s="294" t="s">
        <v>159</v>
      </c>
      <c r="C244" s="294" t="s">
        <v>160</v>
      </c>
      <c r="D244" s="266" t="s">
        <v>169</v>
      </c>
      <c r="E244" s="261" t="s">
        <v>170</v>
      </c>
      <c r="F244" s="293">
        <v>79</v>
      </c>
      <c r="G244" s="289">
        <v>413368.58333333302</v>
      </c>
      <c r="H244" s="289">
        <v>419607.25</v>
      </c>
      <c r="I244" s="292">
        <v>832975.83333333302</v>
      </c>
      <c r="J244" s="291">
        <v>3196.3333333333298</v>
      </c>
      <c r="K244" s="289">
        <v>14830.25</v>
      </c>
      <c r="L244" s="289">
        <v>21812.083333333299</v>
      </c>
      <c r="M244" s="289">
        <v>24191.916666666701</v>
      </c>
      <c r="N244" s="289">
        <v>23667.166666666701</v>
      </c>
      <c r="O244" s="289">
        <v>20262.833333333299</v>
      </c>
      <c r="P244" s="289">
        <v>22714.75</v>
      </c>
      <c r="Q244" s="289">
        <v>26019.25</v>
      </c>
      <c r="R244" s="289">
        <v>27074.666666666701</v>
      </c>
      <c r="S244" s="289">
        <v>26215.416666666701</v>
      </c>
      <c r="T244" s="289">
        <v>24309</v>
      </c>
      <c r="U244" s="289">
        <v>27125.416666666701</v>
      </c>
      <c r="V244" s="289">
        <v>30289.416666666701</v>
      </c>
      <c r="W244" s="289">
        <v>29267.083333333299</v>
      </c>
      <c r="X244" s="289">
        <v>24601.416666666701</v>
      </c>
      <c r="Y244" s="289">
        <v>22062.25</v>
      </c>
      <c r="Z244" s="289">
        <v>21517.25</v>
      </c>
      <c r="AA244" s="289">
        <v>13663.583333333299</v>
      </c>
      <c r="AB244" s="289">
        <v>10548.5</v>
      </c>
      <c r="AC244" s="290">
        <v>3028.5</v>
      </c>
      <c r="AD244" s="289">
        <v>14143.083333333299</v>
      </c>
      <c r="AE244" s="289">
        <v>20598.916666666701</v>
      </c>
      <c r="AF244" s="289">
        <v>22844.416666666701</v>
      </c>
      <c r="AG244" s="289">
        <v>22051.333333333299</v>
      </c>
      <c r="AH244" s="289">
        <v>19364.666666666701</v>
      </c>
      <c r="AI244" s="289">
        <v>22430</v>
      </c>
      <c r="AJ244" s="289">
        <v>25891.083333333299</v>
      </c>
      <c r="AK244" s="289">
        <v>27030.416666666701</v>
      </c>
      <c r="AL244" s="289">
        <v>25470.083333333299</v>
      </c>
      <c r="AM244" s="289">
        <v>23743.166666666701</v>
      </c>
      <c r="AN244" s="289">
        <v>27265.666666666701</v>
      </c>
      <c r="AO244" s="289">
        <v>30499.833333333299</v>
      </c>
      <c r="AP244" s="289">
        <v>29484.666666666701</v>
      </c>
      <c r="AQ244" s="289">
        <v>25894.333333333299</v>
      </c>
      <c r="AR244" s="289">
        <v>24107.916666666701</v>
      </c>
      <c r="AS244" s="289">
        <v>23666.666666666701</v>
      </c>
      <c r="AT244" s="289">
        <v>16043.75</v>
      </c>
      <c r="AU244" s="288">
        <v>16048.75</v>
      </c>
    </row>
    <row r="245" spans="1:47" s="251" customFormat="1" x14ac:dyDescent="0.2">
      <c r="A245" s="267">
        <v>13</v>
      </c>
      <c r="B245" s="294" t="s">
        <v>159</v>
      </c>
      <c r="C245" s="294" t="s">
        <v>160</v>
      </c>
      <c r="D245" s="266" t="s">
        <v>173</v>
      </c>
      <c r="E245" s="261" t="s">
        <v>174</v>
      </c>
      <c r="F245" s="293">
        <v>129</v>
      </c>
      <c r="G245" s="289">
        <v>624572.66666666698</v>
      </c>
      <c r="H245" s="289">
        <v>608381.83333333302</v>
      </c>
      <c r="I245" s="292">
        <v>1232954.5</v>
      </c>
      <c r="J245" s="291">
        <v>5317</v>
      </c>
      <c r="K245" s="289">
        <v>24406.166666666701</v>
      </c>
      <c r="L245" s="289">
        <v>35506</v>
      </c>
      <c r="M245" s="289">
        <v>38469.416666666701</v>
      </c>
      <c r="N245" s="289">
        <v>39804.333333333299</v>
      </c>
      <c r="O245" s="289">
        <v>43435.833333333299</v>
      </c>
      <c r="P245" s="289">
        <v>46925</v>
      </c>
      <c r="Q245" s="289">
        <v>46820.5</v>
      </c>
      <c r="R245" s="289">
        <v>45672.75</v>
      </c>
      <c r="S245" s="289">
        <v>43364.916666666599</v>
      </c>
      <c r="T245" s="289">
        <v>38368.333333333401</v>
      </c>
      <c r="U245" s="289">
        <v>38802</v>
      </c>
      <c r="V245" s="289">
        <v>38756.333333333401</v>
      </c>
      <c r="W245" s="289">
        <v>36139.416666666701</v>
      </c>
      <c r="X245" s="289">
        <v>29944.916666666701</v>
      </c>
      <c r="Y245" s="289">
        <v>25283.333333333299</v>
      </c>
      <c r="Z245" s="289">
        <v>22737.833333333299</v>
      </c>
      <c r="AA245" s="289">
        <v>13852.75</v>
      </c>
      <c r="AB245" s="289">
        <v>10965.833333333299</v>
      </c>
      <c r="AC245" s="290">
        <v>4902.1666666666697</v>
      </c>
      <c r="AD245" s="289">
        <v>23128.333333333299</v>
      </c>
      <c r="AE245" s="289">
        <v>33381.416666666599</v>
      </c>
      <c r="AF245" s="289">
        <v>36482.75</v>
      </c>
      <c r="AG245" s="289">
        <v>36869.833333333299</v>
      </c>
      <c r="AH245" s="289">
        <v>40067.75</v>
      </c>
      <c r="AI245" s="289">
        <v>41516</v>
      </c>
      <c r="AJ245" s="289">
        <v>42843.833333333299</v>
      </c>
      <c r="AK245" s="289">
        <v>43211.583333333299</v>
      </c>
      <c r="AL245" s="289">
        <v>40940.083333333299</v>
      </c>
      <c r="AM245" s="289">
        <v>35876.333333333299</v>
      </c>
      <c r="AN245" s="289">
        <v>37641.583333333299</v>
      </c>
      <c r="AO245" s="289">
        <v>38619.583333333299</v>
      </c>
      <c r="AP245" s="289">
        <v>36318.916666666701</v>
      </c>
      <c r="AQ245" s="289">
        <v>30549.75</v>
      </c>
      <c r="AR245" s="289">
        <v>26914</v>
      </c>
      <c r="AS245" s="289">
        <v>25258.666666666701</v>
      </c>
      <c r="AT245" s="289">
        <v>16764.666666666701</v>
      </c>
      <c r="AU245" s="288">
        <v>17094.583333333299</v>
      </c>
    </row>
    <row r="246" spans="1:47" s="251" customFormat="1" x14ac:dyDescent="0.2">
      <c r="A246" s="267">
        <v>14</v>
      </c>
      <c r="B246" s="294" t="s">
        <v>159</v>
      </c>
      <c r="C246" s="294" t="s">
        <v>160</v>
      </c>
      <c r="D246" s="266" t="s">
        <v>177</v>
      </c>
      <c r="E246" s="261" t="s">
        <v>178</v>
      </c>
      <c r="F246" s="293">
        <v>81</v>
      </c>
      <c r="G246" s="289">
        <v>409369.58333333302</v>
      </c>
      <c r="H246" s="289">
        <v>415033</v>
      </c>
      <c r="I246" s="292">
        <v>824402.58333333302</v>
      </c>
      <c r="J246" s="291">
        <v>2881.4166666666702</v>
      </c>
      <c r="K246" s="289">
        <v>13955.583333333299</v>
      </c>
      <c r="L246" s="289">
        <v>21609.083333333299</v>
      </c>
      <c r="M246" s="289">
        <v>24009.583333333299</v>
      </c>
      <c r="N246" s="289">
        <v>22944.083333333299</v>
      </c>
      <c r="O246" s="289">
        <v>21163.75</v>
      </c>
      <c r="P246" s="289">
        <v>23987.166666666701</v>
      </c>
      <c r="Q246" s="289">
        <v>26294.083333333299</v>
      </c>
      <c r="R246" s="289">
        <v>26766.166666666701</v>
      </c>
      <c r="S246" s="289">
        <v>25306.916666666701</v>
      </c>
      <c r="T246" s="289">
        <v>22970.5</v>
      </c>
      <c r="U246" s="289">
        <v>26377.583333333299</v>
      </c>
      <c r="V246" s="289">
        <v>29260.333333333299</v>
      </c>
      <c r="W246" s="289">
        <v>29764.25</v>
      </c>
      <c r="X246" s="289">
        <v>24922.833333333299</v>
      </c>
      <c r="Y246" s="289">
        <v>22011.5</v>
      </c>
      <c r="Z246" s="289">
        <v>21559.5</v>
      </c>
      <c r="AA246" s="289">
        <v>13366.5</v>
      </c>
      <c r="AB246" s="289">
        <v>10218.75</v>
      </c>
      <c r="AC246" s="290">
        <v>2859</v>
      </c>
      <c r="AD246" s="289">
        <v>13364.083333333299</v>
      </c>
      <c r="AE246" s="289">
        <v>20148.5</v>
      </c>
      <c r="AF246" s="289">
        <v>23079.916666666701</v>
      </c>
      <c r="AG246" s="289">
        <v>22403.083333333299</v>
      </c>
      <c r="AH246" s="289">
        <v>20768.833333333299</v>
      </c>
      <c r="AI246" s="289">
        <v>22497.333333333299</v>
      </c>
      <c r="AJ246" s="289">
        <v>25242.333333333299</v>
      </c>
      <c r="AK246" s="289">
        <v>25901.583333333299</v>
      </c>
      <c r="AL246" s="289">
        <v>24638.833333333299</v>
      </c>
      <c r="AM246" s="289">
        <v>22619.583333333299</v>
      </c>
      <c r="AN246" s="289">
        <v>27135.5</v>
      </c>
      <c r="AO246" s="289">
        <v>30233.5</v>
      </c>
      <c r="AP246" s="289">
        <v>30229.75</v>
      </c>
      <c r="AQ246" s="289">
        <v>26067.333333333299</v>
      </c>
      <c r="AR246" s="289">
        <v>23421.916666666701</v>
      </c>
      <c r="AS246" s="289">
        <v>23564.166666666701</v>
      </c>
      <c r="AT246" s="289">
        <v>15742.833333333299</v>
      </c>
      <c r="AU246" s="288">
        <v>15114.916666666701</v>
      </c>
    </row>
    <row r="247" spans="1:47" s="251" customFormat="1" x14ac:dyDescent="0.2">
      <c r="A247" s="267">
        <v>15</v>
      </c>
      <c r="B247" s="294" t="s">
        <v>159</v>
      </c>
      <c r="C247" s="294" t="s">
        <v>160</v>
      </c>
      <c r="D247" s="266" t="s">
        <v>179</v>
      </c>
      <c r="E247" s="261" t="s">
        <v>180</v>
      </c>
      <c r="F247" s="293">
        <v>67</v>
      </c>
      <c r="G247" s="289">
        <v>426303.25</v>
      </c>
      <c r="H247" s="289">
        <v>422352.75</v>
      </c>
      <c r="I247" s="292">
        <v>848656</v>
      </c>
      <c r="J247" s="291">
        <v>3731.8333333333298</v>
      </c>
      <c r="K247" s="289">
        <v>17817.833333333299</v>
      </c>
      <c r="L247" s="289">
        <v>25473.833333333299</v>
      </c>
      <c r="M247" s="289">
        <v>27788.833333333299</v>
      </c>
      <c r="N247" s="289">
        <v>26812.25</v>
      </c>
      <c r="O247" s="289">
        <v>22332.833333333299</v>
      </c>
      <c r="P247" s="289">
        <v>26315.916666666701</v>
      </c>
      <c r="Q247" s="289">
        <v>31575.75</v>
      </c>
      <c r="R247" s="289">
        <v>33490.75</v>
      </c>
      <c r="S247" s="289">
        <v>31992.916666666701</v>
      </c>
      <c r="T247" s="289">
        <v>28450.083333333299</v>
      </c>
      <c r="U247" s="289">
        <v>28828.916666666701</v>
      </c>
      <c r="V247" s="289">
        <v>28735.333333333299</v>
      </c>
      <c r="W247" s="289">
        <v>25318.25</v>
      </c>
      <c r="X247" s="289">
        <v>19621.25</v>
      </c>
      <c r="Y247" s="289">
        <v>16295.583333333299</v>
      </c>
      <c r="Z247" s="289">
        <v>15509.916666666701</v>
      </c>
      <c r="AA247" s="289">
        <v>9275.4166666666606</v>
      </c>
      <c r="AB247" s="289">
        <v>6935.75</v>
      </c>
      <c r="AC247" s="290">
        <v>3587.0833333333298</v>
      </c>
      <c r="AD247" s="289">
        <v>16862.333333333299</v>
      </c>
      <c r="AE247" s="289">
        <v>24514.75</v>
      </c>
      <c r="AF247" s="289">
        <v>26491.083333333299</v>
      </c>
      <c r="AG247" s="289">
        <v>25206.5</v>
      </c>
      <c r="AH247" s="289">
        <v>21303.166666666701</v>
      </c>
      <c r="AI247" s="289">
        <v>26157.083333333299</v>
      </c>
      <c r="AJ247" s="289">
        <v>31096.666666666701</v>
      </c>
      <c r="AK247" s="289">
        <v>32361.166666666701</v>
      </c>
      <c r="AL247" s="289">
        <v>29959</v>
      </c>
      <c r="AM247" s="289">
        <v>26295.5</v>
      </c>
      <c r="AN247" s="289">
        <v>27449.75</v>
      </c>
      <c r="AO247" s="289">
        <v>27800.5</v>
      </c>
      <c r="AP247" s="289">
        <v>25249.083333333299</v>
      </c>
      <c r="AQ247" s="289">
        <v>20529.916666666701</v>
      </c>
      <c r="AR247" s="289">
        <v>18082.666666666701</v>
      </c>
      <c r="AS247" s="289">
        <v>17600.833333333299</v>
      </c>
      <c r="AT247" s="289">
        <v>11101.5</v>
      </c>
      <c r="AU247" s="288">
        <v>10704.166666666701</v>
      </c>
    </row>
    <row r="248" spans="1:47" s="251" customFormat="1" x14ac:dyDescent="0.2">
      <c r="A248" s="267">
        <v>16</v>
      </c>
      <c r="B248" s="294" t="s">
        <v>159</v>
      </c>
      <c r="C248" s="294" t="s">
        <v>160</v>
      </c>
      <c r="D248" s="266" t="s">
        <v>183</v>
      </c>
      <c r="E248" s="261" t="s">
        <v>184</v>
      </c>
      <c r="F248" s="293">
        <v>129</v>
      </c>
      <c r="G248" s="289">
        <v>642830.83333333302</v>
      </c>
      <c r="H248" s="289">
        <v>638449.41666666698</v>
      </c>
      <c r="I248" s="292">
        <v>1281280.25</v>
      </c>
      <c r="J248" s="291">
        <v>5188.4166666666697</v>
      </c>
      <c r="K248" s="289">
        <v>24222.25</v>
      </c>
      <c r="L248" s="289">
        <v>36064.5</v>
      </c>
      <c r="M248" s="289">
        <v>39132.916666666701</v>
      </c>
      <c r="N248" s="289">
        <v>39687.25</v>
      </c>
      <c r="O248" s="289">
        <v>45793.75</v>
      </c>
      <c r="P248" s="289">
        <v>45128.75</v>
      </c>
      <c r="Q248" s="289">
        <v>48979.166666666701</v>
      </c>
      <c r="R248" s="289">
        <v>48733.916666666701</v>
      </c>
      <c r="S248" s="289">
        <v>44174.833333333299</v>
      </c>
      <c r="T248" s="289">
        <v>38488.75</v>
      </c>
      <c r="U248" s="289">
        <v>40165.166666666599</v>
      </c>
      <c r="V248" s="289">
        <v>41694.166666666701</v>
      </c>
      <c r="W248" s="289">
        <v>38609.666666666701</v>
      </c>
      <c r="X248" s="289">
        <v>30742.166666666701</v>
      </c>
      <c r="Y248" s="289">
        <v>25935.166666666701</v>
      </c>
      <c r="Z248" s="289">
        <v>23963.5</v>
      </c>
      <c r="AA248" s="289">
        <v>14667</v>
      </c>
      <c r="AB248" s="289">
        <v>11459.5</v>
      </c>
      <c r="AC248" s="290">
        <v>5009.0833333333303</v>
      </c>
      <c r="AD248" s="289">
        <v>23383.666666666701</v>
      </c>
      <c r="AE248" s="289">
        <v>34205</v>
      </c>
      <c r="AF248" s="289">
        <v>37079.583333333299</v>
      </c>
      <c r="AG248" s="289">
        <v>38850.833333333299</v>
      </c>
      <c r="AH248" s="289">
        <v>47609</v>
      </c>
      <c r="AI248" s="289">
        <v>42367.083333333299</v>
      </c>
      <c r="AJ248" s="289">
        <v>45453.666666666701</v>
      </c>
      <c r="AK248" s="289">
        <v>45093.25</v>
      </c>
      <c r="AL248" s="289">
        <v>41363.666666666701</v>
      </c>
      <c r="AM248" s="289">
        <v>36125.666666666701</v>
      </c>
      <c r="AN248" s="289">
        <v>38508.75</v>
      </c>
      <c r="AO248" s="289">
        <v>40880.666666666701</v>
      </c>
      <c r="AP248" s="289">
        <v>38844.166666666701</v>
      </c>
      <c r="AQ248" s="289">
        <v>31968.25</v>
      </c>
      <c r="AR248" s="289">
        <v>27859.166666666701</v>
      </c>
      <c r="AS248" s="289">
        <v>27007.5</v>
      </c>
      <c r="AT248" s="289">
        <v>18247.833333333299</v>
      </c>
      <c r="AU248" s="288">
        <v>18592.583333333299</v>
      </c>
    </row>
    <row r="249" spans="1:47" s="251" customFormat="1" x14ac:dyDescent="0.2">
      <c r="A249" s="267">
        <v>17</v>
      </c>
      <c r="B249" s="294" t="s">
        <v>159</v>
      </c>
      <c r="C249" s="294" t="s">
        <v>160</v>
      </c>
      <c r="D249" s="266" t="s">
        <v>185</v>
      </c>
      <c r="E249" s="261" t="s">
        <v>186</v>
      </c>
      <c r="F249" s="293">
        <v>50</v>
      </c>
      <c r="G249" s="289">
        <v>265953.33333333302</v>
      </c>
      <c r="H249" s="289">
        <v>270281.08333333302</v>
      </c>
      <c r="I249" s="292">
        <v>536234.41666666698</v>
      </c>
      <c r="J249" s="291">
        <v>2013.25</v>
      </c>
      <c r="K249" s="289">
        <v>9996.3333333333303</v>
      </c>
      <c r="L249" s="289">
        <v>14457</v>
      </c>
      <c r="M249" s="289">
        <v>15991.666666666701</v>
      </c>
      <c r="N249" s="289">
        <v>16155.75</v>
      </c>
      <c r="O249" s="289">
        <v>13409.166666666701</v>
      </c>
      <c r="P249" s="289">
        <v>14730.166666666701</v>
      </c>
      <c r="Q249" s="289">
        <v>16826.666666666701</v>
      </c>
      <c r="R249" s="289">
        <v>17409.166666666701</v>
      </c>
      <c r="S249" s="289">
        <v>16357.5</v>
      </c>
      <c r="T249" s="289">
        <v>15187.666666666701</v>
      </c>
      <c r="U249" s="289">
        <v>17742.166666666701</v>
      </c>
      <c r="V249" s="289">
        <v>19425</v>
      </c>
      <c r="W249" s="289">
        <v>18882.166666666701</v>
      </c>
      <c r="X249" s="289">
        <v>15683.583333333299</v>
      </c>
      <c r="Y249" s="289">
        <v>13892.75</v>
      </c>
      <c r="Z249" s="289">
        <v>12996.583333333299</v>
      </c>
      <c r="AA249" s="289">
        <v>8362.5</v>
      </c>
      <c r="AB249" s="289">
        <v>6434.25</v>
      </c>
      <c r="AC249" s="290">
        <v>1988.8333333333301</v>
      </c>
      <c r="AD249" s="289">
        <v>9325.3333333333303</v>
      </c>
      <c r="AE249" s="289">
        <v>13599.666666666701</v>
      </c>
      <c r="AF249" s="289">
        <v>15315.416666666701</v>
      </c>
      <c r="AG249" s="289">
        <v>15454.083333333299</v>
      </c>
      <c r="AH249" s="289">
        <v>12914.083333333299</v>
      </c>
      <c r="AI249" s="289">
        <v>14478.833333333299</v>
      </c>
      <c r="AJ249" s="289">
        <v>16615.833333333299</v>
      </c>
      <c r="AK249" s="289">
        <v>17318.833333333299</v>
      </c>
      <c r="AL249" s="289">
        <v>16196.333333333299</v>
      </c>
      <c r="AM249" s="289">
        <v>14828.75</v>
      </c>
      <c r="AN249" s="289">
        <v>17758.666666666701</v>
      </c>
      <c r="AO249" s="289">
        <v>19813.583333333299</v>
      </c>
      <c r="AP249" s="289">
        <v>19270.75</v>
      </c>
      <c r="AQ249" s="289">
        <v>16307.916666666701</v>
      </c>
      <c r="AR249" s="289">
        <v>14788.583333333299</v>
      </c>
      <c r="AS249" s="289">
        <v>14602.416666666701</v>
      </c>
      <c r="AT249" s="289">
        <v>10009.166666666701</v>
      </c>
      <c r="AU249" s="288">
        <v>9693.9999999999909</v>
      </c>
    </row>
    <row r="250" spans="1:47" s="251" customFormat="1" x14ac:dyDescent="0.2">
      <c r="A250" s="267">
        <v>18</v>
      </c>
      <c r="B250" s="294" t="s">
        <v>159</v>
      </c>
      <c r="C250" s="294" t="s">
        <v>160</v>
      </c>
      <c r="D250" s="266" t="s">
        <v>187</v>
      </c>
      <c r="E250" s="261" t="s">
        <v>188</v>
      </c>
      <c r="F250" s="293">
        <v>142</v>
      </c>
      <c r="G250" s="289">
        <v>603145.5</v>
      </c>
      <c r="H250" s="289">
        <v>602563.83333333395</v>
      </c>
      <c r="I250" s="292">
        <v>1205709.33333333</v>
      </c>
      <c r="J250" s="291">
        <v>5232.1666666666597</v>
      </c>
      <c r="K250" s="289">
        <v>24147.5</v>
      </c>
      <c r="L250" s="289">
        <v>33878.5</v>
      </c>
      <c r="M250" s="289">
        <v>36491.5</v>
      </c>
      <c r="N250" s="289">
        <v>35094.333333333299</v>
      </c>
      <c r="O250" s="289">
        <v>32068.416666666701</v>
      </c>
      <c r="P250" s="289">
        <v>36199.333333333299</v>
      </c>
      <c r="Q250" s="289">
        <v>41554.333333333401</v>
      </c>
      <c r="R250" s="289">
        <v>43084.166666666599</v>
      </c>
      <c r="S250" s="289">
        <v>40454.166666666701</v>
      </c>
      <c r="T250" s="289">
        <v>35349.166666666701</v>
      </c>
      <c r="U250" s="289">
        <v>39892.833333333401</v>
      </c>
      <c r="V250" s="289">
        <v>42604.916666666701</v>
      </c>
      <c r="W250" s="289">
        <v>39697.083333333299</v>
      </c>
      <c r="X250" s="289">
        <v>32789.166666666701</v>
      </c>
      <c r="Y250" s="289">
        <v>28092.416666666701</v>
      </c>
      <c r="Z250" s="289">
        <v>26593.75</v>
      </c>
      <c r="AA250" s="289">
        <v>17284.666666666701</v>
      </c>
      <c r="AB250" s="289">
        <v>12637.083333333299</v>
      </c>
      <c r="AC250" s="290">
        <v>4998.4166666666697</v>
      </c>
      <c r="AD250" s="289">
        <v>23008.833333333299</v>
      </c>
      <c r="AE250" s="289">
        <v>32508.083333333299</v>
      </c>
      <c r="AF250" s="289">
        <v>34836.333333333299</v>
      </c>
      <c r="AG250" s="289">
        <v>33651.416666666701</v>
      </c>
      <c r="AH250" s="289">
        <v>30815.75</v>
      </c>
      <c r="AI250" s="289">
        <v>35290.333333333299</v>
      </c>
      <c r="AJ250" s="289">
        <v>41156.416666666701</v>
      </c>
      <c r="AK250" s="289">
        <v>41459.416666666701</v>
      </c>
      <c r="AL250" s="289">
        <v>37964.416666666701</v>
      </c>
      <c r="AM250" s="289">
        <v>33466.25</v>
      </c>
      <c r="AN250" s="289">
        <v>38254.416666666701</v>
      </c>
      <c r="AO250" s="289">
        <v>41693.916666666701</v>
      </c>
      <c r="AP250" s="289">
        <v>39434.833333333299</v>
      </c>
      <c r="AQ250" s="289">
        <v>33629.5</v>
      </c>
      <c r="AR250" s="289">
        <v>29811.75</v>
      </c>
      <c r="AS250" s="289">
        <v>29786.166666666701</v>
      </c>
      <c r="AT250" s="289">
        <v>20807.333333333299</v>
      </c>
      <c r="AU250" s="288">
        <v>19990.25</v>
      </c>
    </row>
    <row r="251" spans="1:47" s="251" customFormat="1" x14ac:dyDescent="0.2">
      <c r="A251" s="303">
        <v>19</v>
      </c>
      <c r="B251" s="301" t="s">
        <v>191</v>
      </c>
      <c r="C251" s="301" t="s">
        <v>192</v>
      </c>
      <c r="D251" s="302" t="s">
        <v>148</v>
      </c>
      <c r="E251" s="301" t="s">
        <v>149</v>
      </c>
      <c r="F251" s="300">
        <v>272</v>
      </c>
      <c r="G251" s="296">
        <v>1779793.66666667</v>
      </c>
      <c r="H251" s="296">
        <v>1747707.83333333</v>
      </c>
      <c r="I251" s="299">
        <v>3527501.5</v>
      </c>
      <c r="J251" s="298">
        <v>16313.666666666701</v>
      </c>
      <c r="K251" s="296">
        <v>74888.916666666599</v>
      </c>
      <c r="L251" s="296">
        <v>107116.91666666701</v>
      </c>
      <c r="M251" s="296">
        <v>115957</v>
      </c>
      <c r="N251" s="296">
        <v>109991.5</v>
      </c>
      <c r="O251" s="296">
        <v>100364.41666666701</v>
      </c>
      <c r="P251" s="296">
        <v>120350.41666666701</v>
      </c>
      <c r="Q251" s="296">
        <v>135448.5</v>
      </c>
      <c r="R251" s="296">
        <v>142916.08333333299</v>
      </c>
      <c r="S251" s="296">
        <v>137771.16666666701</v>
      </c>
      <c r="T251" s="296">
        <v>125231</v>
      </c>
      <c r="U251" s="296">
        <v>117913</v>
      </c>
      <c r="V251" s="296">
        <v>111646.66666666701</v>
      </c>
      <c r="W251" s="296">
        <v>99510.166666666701</v>
      </c>
      <c r="X251" s="296">
        <v>78442.416666666701</v>
      </c>
      <c r="Y251" s="296">
        <v>62464.75</v>
      </c>
      <c r="Z251" s="296">
        <v>57103.25</v>
      </c>
      <c r="AA251" s="296">
        <v>35577.833333333401</v>
      </c>
      <c r="AB251" s="296">
        <v>30786</v>
      </c>
      <c r="AC251" s="297">
        <v>15403.083333333299</v>
      </c>
      <c r="AD251" s="296">
        <v>71153.333333333401</v>
      </c>
      <c r="AE251" s="296">
        <v>101993.75</v>
      </c>
      <c r="AF251" s="296">
        <v>109825.5</v>
      </c>
      <c r="AG251" s="296">
        <v>102897.41666666701</v>
      </c>
      <c r="AH251" s="296">
        <v>94316.416666666599</v>
      </c>
      <c r="AI251" s="296">
        <v>114221.41666666701</v>
      </c>
      <c r="AJ251" s="296">
        <v>130660.25</v>
      </c>
      <c r="AK251" s="296">
        <v>136546.08333333299</v>
      </c>
      <c r="AL251" s="296">
        <v>130279.08333333299</v>
      </c>
      <c r="AM251" s="296">
        <v>114963</v>
      </c>
      <c r="AN251" s="296">
        <v>110738.75</v>
      </c>
      <c r="AO251" s="296">
        <v>108001</v>
      </c>
      <c r="AP251" s="296">
        <v>98374.416666666599</v>
      </c>
      <c r="AQ251" s="296">
        <v>80288.500000000102</v>
      </c>
      <c r="AR251" s="296">
        <v>69300.5</v>
      </c>
      <c r="AS251" s="296">
        <v>66184</v>
      </c>
      <c r="AT251" s="296">
        <v>44059.416666666701</v>
      </c>
      <c r="AU251" s="295">
        <v>48501.916666666599</v>
      </c>
    </row>
    <row r="252" spans="1:47" s="251" customFormat="1" x14ac:dyDescent="0.2">
      <c r="A252" s="267">
        <v>20</v>
      </c>
      <c r="B252" s="294" t="s">
        <v>191</v>
      </c>
      <c r="C252" s="294" t="s">
        <v>192</v>
      </c>
      <c r="D252" s="266" t="s">
        <v>171</v>
      </c>
      <c r="E252" s="261" t="s">
        <v>172</v>
      </c>
      <c r="F252" s="293">
        <v>207</v>
      </c>
      <c r="G252" s="289">
        <v>993879.08333333302</v>
      </c>
      <c r="H252" s="289">
        <v>1013809.25</v>
      </c>
      <c r="I252" s="292">
        <v>2007688.33333333</v>
      </c>
      <c r="J252" s="291">
        <v>8998.5833333333303</v>
      </c>
      <c r="K252" s="289">
        <v>42487.75</v>
      </c>
      <c r="L252" s="289">
        <v>60765.916666666701</v>
      </c>
      <c r="M252" s="289">
        <v>63628.333333333299</v>
      </c>
      <c r="N252" s="289">
        <v>59892.583333333299</v>
      </c>
      <c r="O252" s="289">
        <v>52875.583333333401</v>
      </c>
      <c r="P252" s="289">
        <v>60448.999999999898</v>
      </c>
      <c r="Q252" s="289">
        <v>67750.083333333299</v>
      </c>
      <c r="R252" s="289">
        <v>71172.833333333299</v>
      </c>
      <c r="S252" s="289">
        <v>68713.75</v>
      </c>
      <c r="T252" s="289">
        <v>62807.666666666599</v>
      </c>
      <c r="U252" s="289">
        <v>65515.333333333299</v>
      </c>
      <c r="V252" s="289">
        <v>67176.333333333299</v>
      </c>
      <c r="W252" s="289">
        <v>61673</v>
      </c>
      <c r="X252" s="289">
        <v>50044</v>
      </c>
      <c r="Y252" s="289">
        <v>41625.916666666599</v>
      </c>
      <c r="Z252" s="289">
        <v>42003.833333333299</v>
      </c>
      <c r="AA252" s="289">
        <v>25353</v>
      </c>
      <c r="AB252" s="289">
        <v>20945.583333333299</v>
      </c>
      <c r="AC252" s="290">
        <v>8528.6666666666606</v>
      </c>
      <c r="AD252" s="289">
        <v>40624.833333333299</v>
      </c>
      <c r="AE252" s="289">
        <v>57704.166666666599</v>
      </c>
      <c r="AF252" s="289">
        <v>60525.5</v>
      </c>
      <c r="AG252" s="289">
        <v>56336.083333333299</v>
      </c>
      <c r="AH252" s="289">
        <v>49925.833333333299</v>
      </c>
      <c r="AI252" s="289">
        <v>58834.5</v>
      </c>
      <c r="AJ252" s="289">
        <v>69712.166666666701</v>
      </c>
      <c r="AK252" s="289">
        <v>73024.75</v>
      </c>
      <c r="AL252" s="289">
        <v>68806</v>
      </c>
      <c r="AM252" s="289">
        <v>61935.916666666701</v>
      </c>
      <c r="AN252" s="289">
        <v>64012.916666666701</v>
      </c>
      <c r="AO252" s="289">
        <v>67231.083333333299</v>
      </c>
      <c r="AP252" s="289">
        <v>62558.416666666701</v>
      </c>
      <c r="AQ252" s="289">
        <v>52187</v>
      </c>
      <c r="AR252" s="289">
        <v>47049.916666666599</v>
      </c>
      <c r="AS252" s="289">
        <v>48925.416666666599</v>
      </c>
      <c r="AT252" s="289">
        <v>31960.333333333299</v>
      </c>
      <c r="AU252" s="288">
        <v>33925.75</v>
      </c>
    </row>
    <row r="253" spans="1:47" s="251" customFormat="1" x14ac:dyDescent="0.2">
      <c r="A253" s="267">
        <v>21</v>
      </c>
      <c r="B253" s="294" t="s">
        <v>191</v>
      </c>
      <c r="C253" s="294" t="s">
        <v>192</v>
      </c>
      <c r="D253" s="266" t="s">
        <v>193</v>
      </c>
      <c r="E253" s="261" t="s">
        <v>194</v>
      </c>
      <c r="F253" s="293">
        <v>164</v>
      </c>
      <c r="G253" s="289">
        <v>893907.08333333302</v>
      </c>
      <c r="H253" s="289">
        <v>904415.75</v>
      </c>
      <c r="I253" s="292">
        <v>1798322.83333333</v>
      </c>
      <c r="J253" s="291">
        <v>6558.25</v>
      </c>
      <c r="K253" s="289">
        <v>30732.916666666701</v>
      </c>
      <c r="L253" s="289">
        <v>46065.083333333401</v>
      </c>
      <c r="M253" s="289">
        <v>51241</v>
      </c>
      <c r="N253" s="289">
        <v>50396.75</v>
      </c>
      <c r="O253" s="289">
        <v>45914.833333333299</v>
      </c>
      <c r="P253" s="289">
        <v>51241.833333333299</v>
      </c>
      <c r="Q253" s="289">
        <v>57676.75</v>
      </c>
      <c r="R253" s="289">
        <v>59873.333333333299</v>
      </c>
      <c r="S253" s="289">
        <v>57087.083333333299</v>
      </c>
      <c r="T253" s="289">
        <v>52485.666666666599</v>
      </c>
      <c r="U253" s="289">
        <v>58052.666666666599</v>
      </c>
      <c r="V253" s="289">
        <v>62801.5</v>
      </c>
      <c r="W253" s="289">
        <v>61437</v>
      </c>
      <c r="X253" s="289">
        <v>52710.583333333299</v>
      </c>
      <c r="Y253" s="289">
        <v>47427.166666666701</v>
      </c>
      <c r="Z253" s="289">
        <v>47892.583333333299</v>
      </c>
      <c r="AA253" s="289">
        <v>29788.75</v>
      </c>
      <c r="AB253" s="289">
        <v>24523.333333333299</v>
      </c>
      <c r="AC253" s="290">
        <v>6234.5833333333303</v>
      </c>
      <c r="AD253" s="289">
        <v>29631.666666666701</v>
      </c>
      <c r="AE253" s="289">
        <v>43571.25</v>
      </c>
      <c r="AF253" s="289">
        <v>48932.333333333299</v>
      </c>
      <c r="AG253" s="289">
        <v>47565.833333333401</v>
      </c>
      <c r="AH253" s="289">
        <v>44117.416666666701</v>
      </c>
      <c r="AI253" s="289">
        <v>50248.083333333299</v>
      </c>
      <c r="AJ253" s="289">
        <v>56298.333333333299</v>
      </c>
      <c r="AK253" s="289">
        <v>57731.666666666599</v>
      </c>
      <c r="AL253" s="289">
        <v>54005.416666666701</v>
      </c>
      <c r="AM253" s="289">
        <v>49914.916666666701</v>
      </c>
      <c r="AN253" s="289">
        <v>57617.916666666599</v>
      </c>
      <c r="AO253" s="289">
        <v>63517.833333333299</v>
      </c>
      <c r="AP253" s="289">
        <v>63215.916666666701</v>
      </c>
      <c r="AQ253" s="289">
        <v>55723.666666666701</v>
      </c>
      <c r="AR253" s="289">
        <v>51556.666666666599</v>
      </c>
      <c r="AS253" s="289">
        <v>53083.25</v>
      </c>
      <c r="AT253" s="289">
        <v>35213.333333333299</v>
      </c>
      <c r="AU253" s="288">
        <v>36235.666666666701</v>
      </c>
    </row>
    <row r="254" spans="1:47" s="251" customFormat="1" x14ac:dyDescent="0.2">
      <c r="A254" s="303">
        <v>22</v>
      </c>
      <c r="B254" s="304" t="s">
        <v>197</v>
      </c>
      <c r="C254" s="304" t="s">
        <v>198</v>
      </c>
      <c r="D254" s="302" t="s">
        <v>195</v>
      </c>
      <c r="E254" s="301" t="s">
        <v>196</v>
      </c>
      <c r="F254" s="300">
        <v>266</v>
      </c>
      <c r="G254" s="296">
        <v>1270242.58333333</v>
      </c>
      <c r="H254" s="296">
        <v>1197774.91666667</v>
      </c>
      <c r="I254" s="299">
        <v>2468017.5</v>
      </c>
      <c r="J254" s="298">
        <v>13506.916666666701</v>
      </c>
      <c r="K254" s="296">
        <v>56419.833333333299</v>
      </c>
      <c r="L254" s="296">
        <v>74208.083333333401</v>
      </c>
      <c r="M254" s="296">
        <v>75436.083333333401</v>
      </c>
      <c r="N254" s="296">
        <v>73314.5</v>
      </c>
      <c r="O254" s="296">
        <v>83514</v>
      </c>
      <c r="P254" s="296">
        <v>122162.33333333299</v>
      </c>
      <c r="Q254" s="296">
        <v>132024</v>
      </c>
      <c r="R254" s="296">
        <v>132581.33333333299</v>
      </c>
      <c r="S254" s="296">
        <v>114875.08333333299</v>
      </c>
      <c r="T254" s="296">
        <v>91938.916666666701</v>
      </c>
      <c r="U254" s="296">
        <v>75503.083333333299</v>
      </c>
      <c r="V254" s="296">
        <v>64305</v>
      </c>
      <c r="W254" s="296">
        <v>52617.166666666701</v>
      </c>
      <c r="X254" s="296">
        <v>39069.25</v>
      </c>
      <c r="Y254" s="296">
        <v>26620.916666666701</v>
      </c>
      <c r="Z254" s="296">
        <v>19652.583333333299</v>
      </c>
      <c r="AA254" s="296">
        <v>11609</v>
      </c>
      <c r="AB254" s="296">
        <v>10884.5</v>
      </c>
      <c r="AC254" s="297">
        <v>12701.416666666701</v>
      </c>
      <c r="AD254" s="296">
        <v>53997.666666666701</v>
      </c>
      <c r="AE254" s="296">
        <v>71275.416666666599</v>
      </c>
      <c r="AF254" s="296">
        <v>71806.916666666599</v>
      </c>
      <c r="AG254" s="296">
        <v>69860</v>
      </c>
      <c r="AH254" s="296">
        <v>84177.166666666701</v>
      </c>
      <c r="AI254" s="296">
        <v>124906.16666666701</v>
      </c>
      <c r="AJ254" s="296">
        <v>123521.66666666701</v>
      </c>
      <c r="AK254" s="296">
        <v>113920.75</v>
      </c>
      <c r="AL254" s="296">
        <v>95371.166666666701</v>
      </c>
      <c r="AM254" s="296">
        <v>75707.5</v>
      </c>
      <c r="AN254" s="296">
        <v>64065.583333333401</v>
      </c>
      <c r="AO254" s="296">
        <v>58790.75</v>
      </c>
      <c r="AP254" s="296">
        <v>50503.333333333401</v>
      </c>
      <c r="AQ254" s="296">
        <v>39151.583333333299</v>
      </c>
      <c r="AR254" s="296">
        <v>30155.833333333299</v>
      </c>
      <c r="AS254" s="296">
        <v>24231.833333333299</v>
      </c>
      <c r="AT254" s="296">
        <v>16022.416666666701</v>
      </c>
      <c r="AU254" s="295">
        <v>17607.75</v>
      </c>
    </row>
    <row r="255" spans="1:47" s="251" customFormat="1" x14ac:dyDescent="0.2">
      <c r="A255" s="267">
        <v>23</v>
      </c>
      <c r="B255" s="294" t="s">
        <v>197</v>
      </c>
      <c r="C255" s="294" t="s">
        <v>198</v>
      </c>
      <c r="D255" s="266" t="s">
        <v>199</v>
      </c>
      <c r="E255" s="261" t="s">
        <v>200</v>
      </c>
      <c r="F255" s="293">
        <v>195</v>
      </c>
      <c r="G255" s="289">
        <v>1058545.08333333</v>
      </c>
      <c r="H255" s="289">
        <v>1063229.33333333</v>
      </c>
      <c r="I255" s="292">
        <v>2121774.4166666698</v>
      </c>
      <c r="J255" s="291">
        <v>9411.9166666666606</v>
      </c>
      <c r="K255" s="289">
        <v>40678.416666666701</v>
      </c>
      <c r="L255" s="289">
        <v>56487.75</v>
      </c>
      <c r="M255" s="289">
        <v>59597.416666666701</v>
      </c>
      <c r="N255" s="289">
        <v>57956.416666666599</v>
      </c>
      <c r="O255" s="289">
        <v>59649.916666666701</v>
      </c>
      <c r="P255" s="289">
        <v>90857.333333333299</v>
      </c>
      <c r="Q255" s="289">
        <v>104330.66666666701</v>
      </c>
      <c r="R255" s="289">
        <v>102981.75</v>
      </c>
      <c r="S255" s="289">
        <v>92718.166666666599</v>
      </c>
      <c r="T255" s="289">
        <v>79209.333333333299</v>
      </c>
      <c r="U255" s="289">
        <v>70349.916666666701</v>
      </c>
      <c r="V255" s="289">
        <v>65013.083333333299</v>
      </c>
      <c r="W255" s="289">
        <v>55418.083333333401</v>
      </c>
      <c r="X255" s="289">
        <v>39364.833333333401</v>
      </c>
      <c r="Y255" s="289">
        <v>27124.416666666701</v>
      </c>
      <c r="Z255" s="289">
        <v>22144</v>
      </c>
      <c r="AA255" s="289">
        <v>13328.333333333299</v>
      </c>
      <c r="AB255" s="289">
        <v>11923.333333333299</v>
      </c>
      <c r="AC255" s="290">
        <v>8974.0833333333303</v>
      </c>
      <c r="AD255" s="289">
        <v>38882.416666666701</v>
      </c>
      <c r="AE255" s="289">
        <v>54131.25</v>
      </c>
      <c r="AF255" s="289">
        <v>57256</v>
      </c>
      <c r="AG255" s="289">
        <v>55798</v>
      </c>
      <c r="AH255" s="289">
        <v>66965.25</v>
      </c>
      <c r="AI255" s="289">
        <v>102753.25</v>
      </c>
      <c r="AJ255" s="289">
        <v>106177.66666666701</v>
      </c>
      <c r="AK255" s="289">
        <v>98058.583333333299</v>
      </c>
      <c r="AL255" s="289">
        <v>83814.666666666701</v>
      </c>
      <c r="AM255" s="289">
        <v>71677.5</v>
      </c>
      <c r="AN255" s="289">
        <v>64304.5</v>
      </c>
      <c r="AO255" s="289">
        <v>62019.416666666701</v>
      </c>
      <c r="AP255" s="289">
        <v>55113.416666666701</v>
      </c>
      <c r="AQ255" s="289">
        <v>40826.583333333299</v>
      </c>
      <c r="AR255" s="289">
        <v>30788.833333333299</v>
      </c>
      <c r="AS255" s="289">
        <v>27125.083333333299</v>
      </c>
      <c r="AT255" s="289">
        <v>18237.166666666701</v>
      </c>
      <c r="AU255" s="288">
        <v>20325.666666666701</v>
      </c>
    </row>
    <row r="256" spans="1:47" s="251" customFormat="1" x14ac:dyDescent="0.2">
      <c r="A256" s="267">
        <v>24</v>
      </c>
      <c r="B256" s="294" t="s">
        <v>197</v>
      </c>
      <c r="C256" s="294" t="s">
        <v>198</v>
      </c>
      <c r="D256" s="266" t="s">
        <v>201</v>
      </c>
      <c r="E256" s="261" t="s">
        <v>202</v>
      </c>
      <c r="F256" s="293">
        <v>175</v>
      </c>
      <c r="G256" s="289">
        <v>888522.41666666698</v>
      </c>
      <c r="H256" s="289">
        <v>885767.83333333302</v>
      </c>
      <c r="I256" s="292">
        <v>1774290.25</v>
      </c>
      <c r="J256" s="291">
        <v>7885.3333333333303</v>
      </c>
      <c r="K256" s="289">
        <v>34664.333333333299</v>
      </c>
      <c r="L256" s="289">
        <v>49404.916666666701</v>
      </c>
      <c r="M256" s="289">
        <v>53947.5</v>
      </c>
      <c r="N256" s="289">
        <v>50710.083333333299</v>
      </c>
      <c r="O256" s="289">
        <v>46450.583333333299</v>
      </c>
      <c r="P256" s="289">
        <v>67667.333333333299</v>
      </c>
      <c r="Q256" s="289">
        <v>77107.833333333299</v>
      </c>
      <c r="R256" s="289">
        <v>79444.333333333401</v>
      </c>
      <c r="S256" s="289">
        <v>79521.5</v>
      </c>
      <c r="T256" s="289">
        <v>73288.75</v>
      </c>
      <c r="U256" s="289">
        <v>63524.833333333299</v>
      </c>
      <c r="V256" s="289">
        <v>54636.75</v>
      </c>
      <c r="W256" s="289">
        <v>45789.666666666701</v>
      </c>
      <c r="X256" s="289">
        <v>33520.25</v>
      </c>
      <c r="Y256" s="289">
        <v>24969.666666666701</v>
      </c>
      <c r="Z256" s="289">
        <v>21593.666666666701</v>
      </c>
      <c r="AA256" s="289">
        <v>12948</v>
      </c>
      <c r="AB256" s="289">
        <v>11447.083333333299</v>
      </c>
      <c r="AC256" s="290">
        <v>7528.3333333333303</v>
      </c>
      <c r="AD256" s="289">
        <v>33096.75</v>
      </c>
      <c r="AE256" s="289">
        <v>47221.75</v>
      </c>
      <c r="AF256" s="289">
        <v>51619.833333333299</v>
      </c>
      <c r="AG256" s="289">
        <v>48243.583333333299</v>
      </c>
      <c r="AH256" s="289">
        <v>50416.5</v>
      </c>
      <c r="AI256" s="289">
        <v>77898.333333333401</v>
      </c>
      <c r="AJ256" s="289">
        <v>79893.25</v>
      </c>
      <c r="AK256" s="289">
        <v>76598.25</v>
      </c>
      <c r="AL256" s="289">
        <v>71920.75</v>
      </c>
      <c r="AM256" s="289">
        <v>63118.25</v>
      </c>
      <c r="AN256" s="289">
        <v>56043.583333333401</v>
      </c>
      <c r="AO256" s="289">
        <v>51569.25</v>
      </c>
      <c r="AP256" s="289">
        <v>45095.75</v>
      </c>
      <c r="AQ256" s="289">
        <v>35014.166666666701</v>
      </c>
      <c r="AR256" s="289">
        <v>28755.833333333299</v>
      </c>
      <c r="AS256" s="289">
        <v>25759.166666666701</v>
      </c>
      <c r="AT256" s="289">
        <v>17067.25</v>
      </c>
      <c r="AU256" s="288">
        <v>18907.25</v>
      </c>
    </row>
    <row r="257" spans="1:47" s="251" customFormat="1" x14ac:dyDescent="0.2">
      <c r="A257" s="267">
        <v>25</v>
      </c>
      <c r="B257" s="294" t="s">
        <v>197</v>
      </c>
      <c r="C257" s="294" t="s">
        <v>198</v>
      </c>
      <c r="D257" s="266" t="s">
        <v>203</v>
      </c>
      <c r="E257" s="261" t="s">
        <v>204</v>
      </c>
      <c r="F257" s="293">
        <v>521</v>
      </c>
      <c r="G257" s="289">
        <v>2423538.0833333302</v>
      </c>
      <c r="H257" s="289">
        <v>2313917.6666666698</v>
      </c>
      <c r="I257" s="292">
        <v>4737455.75</v>
      </c>
      <c r="J257" s="291">
        <v>19382.5</v>
      </c>
      <c r="K257" s="289">
        <v>83794.416666666701</v>
      </c>
      <c r="L257" s="289">
        <v>116950.58333333299</v>
      </c>
      <c r="M257" s="289">
        <v>125018.08333333299</v>
      </c>
      <c r="N257" s="289">
        <v>129961.91666666701</v>
      </c>
      <c r="O257" s="289">
        <v>169592.66666666701</v>
      </c>
      <c r="P257" s="289">
        <v>236566.25</v>
      </c>
      <c r="Q257" s="289">
        <v>248881.83333333299</v>
      </c>
      <c r="R257" s="289">
        <v>242270.25</v>
      </c>
      <c r="S257" s="289">
        <v>217126.75</v>
      </c>
      <c r="T257" s="289">
        <v>183708.08333333299</v>
      </c>
      <c r="U257" s="289">
        <v>156385.16666666701</v>
      </c>
      <c r="V257" s="289">
        <v>134865.33333333299</v>
      </c>
      <c r="W257" s="289">
        <v>112733.25</v>
      </c>
      <c r="X257" s="289">
        <v>82592.666666666599</v>
      </c>
      <c r="Y257" s="289">
        <v>60091.916666666701</v>
      </c>
      <c r="Z257" s="289">
        <v>47335.416666666701</v>
      </c>
      <c r="AA257" s="289">
        <v>29325.833333333299</v>
      </c>
      <c r="AB257" s="289">
        <v>26955.166666666599</v>
      </c>
      <c r="AC257" s="290">
        <v>18262.75</v>
      </c>
      <c r="AD257" s="289">
        <v>79965.75</v>
      </c>
      <c r="AE257" s="289">
        <v>111364</v>
      </c>
      <c r="AF257" s="289">
        <v>118700.83333333299</v>
      </c>
      <c r="AG257" s="289">
        <v>125344.91666666701</v>
      </c>
      <c r="AH257" s="289">
        <v>187177.25</v>
      </c>
      <c r="AI257" s="289">
        <v>246080.41666666701</v>
      </c>
      <c r="AJ257" s="289">
        <v>233227.16666666701</v>
      </c>
      <c r="AK257" s="289">
        <v>208080.91666666701</v>
      </c>
      <c r="AL257" s="289">
        <v>178020.41666666701</v>
      </c>
      <c r="AM257" s="289">
        <v>150972</v>
      </c>
      <c r="AN257" s="289">
        <v>133698.41666666701</v>
      </c>
      <c r="AO257" s="289">
        <v>124577</v>
      </c>
      <c r="AP257" s="289">
        <v>107720.75</v>
      </c>
      <c r="AQ257" s="289">
        <v>85328.583333333401</v>
      </c>
      <c r="AR257" s="289">
        <v>67789.083333333299</v>
      </c>
      <c r="AS257" s="289">
        <v>57074.5</v>
      </c>
      <c r="AT257" s="289">
        <v>38450.25</v>
      </c>
      <c r="AU257" s="288">
        <v>42082.666666666701</v>
      </c>
    </row>
    <row r="258" spans="1:47" s="251" customFormat="1" x14ac:dyDescent="0.2">
      <c r="A258" s="303">
        <v>26</v>
      </c>
      <c r="B258" s="304" t="s">
        <v>205</v>
      </c>
      <c r="C258" s="304" t="s">
        <v>453</v>
      </c>
      <c r="D258" s="302" t="s">
        <v>181</v>
      </c>
      <c r="E258" s="301" t="s">
        <v>182</v>
      </c>
      <c r="F258" s="300">
        <v>147</v>
      </c>
      <c r="G258" s="296">
        <v>1076337.91666667</v>
      </c>
      <c r="H258" s="296">
        <v>1088525.25</v>
      </c>
      <c r="I258" s="299">
        <v>2164863.1666666698</v>
      </c>
      <c r="J258" s="298">
        <v>8698.75</v>
      </c>
      <c r="K258" s="296">
        <v>40701.333333333299</v>
      </c>
      <c r="L258" s="296">
        <v>58755.333333333299</v>
      </c>
      <c r="M258" s="296">
        <v>64599.333333333299</v>
      </c>
      <c r="N258" s="296">
        <v>62422.333333333401</v>
      </c>
      <c r="O258" s="296">
        <v>62225.916666666599</v>
      </c>
      <c r="P258" s="296">
        <v>70618.416666666599</v>
      </c>
      <c r="Q258" s="296">
        <v>74679.5</v>
      </c>
      <c r="R258" s="296">
        <v>76664.833333333299</v>
      </c>
      <c r="S258" s="296">
        <v>73183.75</v>
      </c>
      <c r="T258" s="296">
        <v>66269.5</v>
      </c>
      <c r="U258" s="296">
        <v>69376.583333333299</v>
      </c>
      <c r="V258" s="296">
        <v>71872.5</v>
      </c>
      <c r="W258" s="296">
        <v>69712.333333333299</v>
      </c>
      <c r="X258" s="296">
        <v>57607</v>
      </c>
      <c r="Y258" s="296">
        <v>47743.166666666701</v>
      </c>
      <c r="Z258" s="296">
        <v>47175.583333333299</v>
      </c>
      <c r="AA258" s="296">
        <v>29605.916666666701</v>
      </c>
      <c r="AB258" s="296">
        <v>24425.833333333299</v>
      </c>
      <c r="AC258" s="297">
        <v>8299.5</v>
      </c>
      <c r="AD258" s="296">
        <v>38597.083333333299</v>
      </c>
      <c r="AE258" s="296">
        <v>56008.583333333299</v>
      </c>
      <c r="AF258" s="296">
        <v>60988.416666666599</v>
      </c>
      <c r="AG258" s="296">
        <v>59445.666666666701</v>
      </c>
      <c r="AH258" s="296">
        <v>61879.25</v>
      </c>
      <c r="AI258" s="296">
        <v>68121.166666666701</v>
      </c>
      <c r="AJ258" s="296">
        <v>73598.833333333299</v>
      </c>
      <c r="AK258" s="296">
        <v>75663.666666666701</v>
      </c>
      <c r="AL258" s="296">
        <v>70294.083333333299</v>
      </c>
      <c r="AM258" s="296">
        <v>63943.833333333299</v>
      </c>
      <c r="AN258" s="296">
        <v>67923.416666666701</v>
      </c>
      <c r="AO258" s="296">
        <v>72464</v>
      </c>
      <c r="AP258" s="296">
        <v>70384.5</v>
      </c>
      <c r="AQ258" s="296">
        <v>59182</v>
      </c>
      <c r="AR258" s="296">
        <v>52743.416666666701</v>
      </c>
      <c r="AS258" s="296">
        <v>53972.416666666701</v>
      </c>
      <c r="AT258" s="296">
        <v>36224.833333333299</v>
      </c>
      <c r="AU258" s="295">
        <v>38790.583333333299</v>
      </c>
    </row>
    <row r="259" spans="1:47" s="251" customFormat="1" x14ac:dyDescent="0.2">
      <c r="A259" s="267">
        <v>27</v>
      </c>
      <c r="B259" s="294" t="s">
        <v>205</v>
      </c>
      <c r="C259" s="294" t="s">
        <v>453</v>
      </c>
      <c r="D259" s="266" t="s">
        <v>189</v>
      </c>
      <c r="E259" s="261" t="s">
        <v>190</v>
      </c>
      <c r="F259" s="293">
        <v>181</v>
      </c>
      <c r="G259" s="289">
        <v>1006561.75</v>
      </c>
      <c r="H259" s="289">
        <v>1028433.5</v>
      </c>
      <c r="I259" s="292">
        <v>2034995.25</v>
      </c>
      <c r="J259" s="291">
        <v>9052.8333333333303</v>
      </c>
      <c r="K259" s="289">
        <v>42646.333333333299</v>
      </c>
      <c r="L259" s="289">
        <v>61949.916666666701</v>
      </c>
      <c r="M259" s="289">
        <v>67023.916666666599</v>
      </c>
      <c r="N259" s="289">
        <v>64702.666666666701</v>
      </c>
      <c r="O259" s="289">
        <v>53620.916666666701</v>
      </c>
      <c r="P259" s="289">
        <v>59863.916666666701</v>
      </c>
      <c r="Q259" s="289">
        <v>66829.166666666701</v>
      </c>
      <c r="R259" s="289">
        <v>71348.5</v>
      </c>
      <c r="S259" s="289">
        <v>68381.916666666701</v>
      </c>
      <c r="T259" s="289">
        <v>63193.666666666701</v>
      </c>
      <c r="U259" s="289">
        <v>65119</v>
      </c>
      <c r="V259" s="289">
        <v>67866.583333333299</v>
      </c>
      <c r="W259" s="289">
        <v>62768.25</v>
      </c>
      <c r="X259" s="289">
        <v>51016.833333333299</v>
      </c>
      <c r="Y259" s="289">
        <v>43037.916666666701</v>
      </c>
      <c r="Z259" s="289">
        <v>42174</v>
      </c>
      <c r="AA259" s="289">
        <v>25619.666666666701</v>
      </c>
      <c r="AB259" s="289">
        <v>20345.75</v>
      </c>
      <c r="AC259" s="290">
        <v>8669.8333333333394</v>
      </c>
      <c r="AD259" s="289">
        <v>40526.833333333299</v>
      </c>
      <c r="AE259" s="289">
        <v>58676</v>
      </c>
      <c r="AF259" s="289">
        <v>63238.666666666599</v>
      </c>
      <c r="AG259" s="289">
        <v>60471.833333333299</v>
      </c>
      <c r="AH259" s="289">
        <v>51464.25</v>
      </c>
      <c r="AI259" s="289">
        <v>58887.083333333401</v>
      </c>
      <c r="AJ259" s="289">
        <v>69341.333333333299</v>
      </c>
      <c r="AK259" s="289">
        <v>73574.5</v>
      </c>
      <c r="AL259" s="289">
        <v>69796.75</v>
      </c>
      <c r="AM259" s="289">
        <v>62478.083333333299</v>
      </c>
      <c r="AN259" s="289">
        <v>64948.666666666599</v>
      </c>
      <c r="AO259" s="289">
        <v>67949.583333333401</v>
      </c>
      <c r="AP259" s="289">
        <v>63826.583333333299</v>
      </c>
      <c r="AQ259" s="289">
        <v>53735.416666666701</v>
      </c>
      <c r="AR259" s="289">
        <v>47538.333333333299</v>
      </c>
      <c r="AS259" s="289">
        <v>48936.583333333299</v>
      </c>
      <c r="AT259" s="289">
        <v>31768.416666666701</v>
      </c>
      <c r="AU259" s="288">
        <v>32604.75</v>
      </c>
    </row>
    <row r="260" spans="1:47" s="251" customFormat="1" x14ac:dyDescent="0.2">
      <c r="A260" s="267">
        <v>28</v>
      </c>
      <c r="B260" s="294" t="s">
        <v>205</v>
      </c>
      <c r="C260" s="294" t="s">
        <v>453</v>
      </c>
      <c r="D260" s="266" t="s">
        <v>207</v>
      </c>
      <c r="E260" s="261" t="s">
        <v>208</v>
      </c>
      <c r="F260" s="293">
        <v>267</v>
      </c>
      <c r="G260" s="289">
        <v>1564331.83333333</v>
      </c>
      <c r="H260" s="289">
        <v>1596458.25</v>
      </c>
      <c r="I260" s="292">
        <v>3160790.0833333302</v>
      </c>
      <c r="J260" s="291">
        <v>12205.916666666701</v>
      </c>
      <c r="K260" s="289">
        <v>57630.5</v>
      </c>
      <c r="L260" s="289">
        <v>84646.583333333299</v>
      </c>
      <c r="M260" s="289">
        <v>95151.000000000102</v>
      </c>
      <c r="N260" s="289">
        <v>94783.666666666701</v>
      </c>
      <c r="O260" s="289">
        <v>84143.666666666599</v>
      </c>
      <c r="P260" s="289">
        <v>91583.75</v>
      </c>
      <c r="Q260" s="289">
        <v>100664.58333333299</v>
      </c>
      <c r="R260" s="289">
        <v>109379.58333333299</v>
      </c>
      <c r="S260" s="289">
        <v>109156.5</v>
      </c>
      <c r="T260" s="289">
        <v>104372.75</v>
      </c>
      <c r="U260" s="289">
        <v>108578.16666666701</v>
      </c>
      <c r="V260" s="289">
        <v>109561.58333333299</v>
      </c>
      <c r="W260" s="289">
        <v>102528.5</v>
      </c>
      <c r="X260" s="289">
        <v>82139</v>
      </c>
      <c r="Y260" s="289">
        <v>69172.5</v>
      </c>
      <c r="Z260" s="289">
        <v>68043.333333333401</v>
      </c>
      <c r="AA260" s="289">
        <v>43016.333333333299</v>
      </c>
      <c r="AB260" s="289">
        <v>37573.916666666701</v>
      </c>
      <c r="AC260" s="290">
        <v>11578.833333333299</v>
      </c>
      <c r="AD260" s="289">
        <v>55063.5</v>
      </c>
      <c r="AE260" s="289">
        <v>80806.833333333401</v>
      </c>
      <c r="AF260" s="289">
        <v>90598.583333333401</v>
      </c>
      <c r="AG260" s="289">
        <v>90145.666666666599</v>
      </c>
      <c r="AH260" s="289">
        <v>83823.416666666701</v>
      </c>
      <c r="AI260" s="289">
        <v>90540.75</v>
      </c>
      <c r="AJ260" s="289">
        <v>101085</v>
      </c>
      <c r="AK260" s="289">
        <v>108514.41666666701</v>
      </c>
      <c r="AL260" s="289">
        <v>107150.5</v>
      </c>
      <c r="AM260" s="289">
        <v>101925.5</v>
      </c>
      <c r="AN260" s="289">
        <v>106287.75</v>
      </c>
      <c r="AO260" s="289">
        <v>108373.5</v>
      </c>
      <c r="AP260" s="289">
        <v>102288.41666666701</v>
      </c>
      <c r="AQ260" s="289">
        <v>85614.25</v>
      </c>
      <c r="AR260" s="289">
        <v>77092.916666666599</v>
      </c>
      <c r="AS260" s="289">
        <v>79771.75</v>
      </c>
      <c r="AT260" s="289">
        <v>54193.75</v>
      </c>
      <c r="AU260" s="288">
        <v>61602.916666666701</v>
      </c>
    </row>
    <row r="261" spans="1:47" s="251" customFormat="1" x14ac:dyDescent="0.2">
      <c r="A261" s="267">
        <v>29</v>
      </c>
      <c r="B261" s="294" t="s">
        <v>205</v>
      </c>
      <c r="C261" s="294" t="s">
        <v>453</v>
      </c>
      <c r="D261" s="266" t="s">
        <v>211</v>
      </c>
      <c r="E261" s="261" t="s">
        <v>212</v>
      </c>
      <c r="F261" s="293">
        <v>197</v>
      </c>
      <c r="G261" s="289">
        <v>1263493.33333333</v>
      </c>
      <c r="H261" s="289">
        <v>1248900.16666667</v>
      </c>
      <c r="I261" s="292">
        <v>2512393.5</v>
      </c>
      <c r="J261" s="291">
        <v>10853.833333333299</v>
      </c>
      <c r="K261" s="289">
        <v>50252.166666666701</v>
      </c>
      <c r="L261" s="289">
        <v>72678</v>
      </c>
      <c r="M261" s="289">
        <v>81579.083333333299</v>
      </c>
      <c r="N261" s="289">
        <v>80983.25</v>
      </c>
      <c r="O261" s="289">
        <v>75370.666666666701</v>
      </c>
      <c r="P261" s="289">
        <v>83813.5</v>
      </c>
      <c r="Q261" s="289">
        <v>91870.666666666701</v>
      </c>
      <c r="R261" s="289">
        <v>97280.166666666701</v>
      </c>
      <c r="S261" s="289">
        <v>95769.916666666599</v>
      </c>
      <c r="T261" s="289">
        <v>87899.25</v>
      </c>
      <c r="U261" s="289">
        <v>84504.25</v>
      </c>
      <c r="V261" s="289">
        <v>81125.75</v>
      </c>
      <c r="W261" s="289">
        <v>73082.666666666701</v>
      </c>
      <c r="X261" s="289">
        <v>57211</v>
      </c>
      <c r="Y261" s="289">
        <v>46068.5</v>
      </c>
      <c r="Z261" s="289">
        <v>42250.083333333401</v>
      </c>
      <c r="AA261" s="289">
        <v>27044.333333333299</v>
      </c>
      <c r="AB261" s="289">
        <v>23856.25</v>
      </c>
      <c r="AC261" s="290">
        <v>10458.083333333299</v>
      </c>
      <c r="AD261" s="289">
        <v>48046.666666666701</v>
      </c>
      <c r="AE261" s="289">
        <v>68641.5</v>
      </c>
      <c r="AF261" s="289">
        <v>77303.416666666701</v>
      </c>
      <c r="AG261" s="289">
        <v>77147.416666666599</v>
      </c>
      <c r="AH261" s="289">
        <v>74628.583333333299</v>
      </c>
      <c r="AI261" s="289">
        <v>79147.75</v>
      </c>
      <c r="AJ261" s="289">
        <v>88479.916666666701</v>
      </c>
      <c r="AK261" s="289">
        <v>93520.583333333401</v>
      </c>
      <c r="AL261" s="289">
        <v>91746.666666666599</v>
      </c>
      <c r="AM261" s="289">
        <v>82107.249999999898</v>
      </c>
      <c r="AN261" s="289">
        <v>79905.833333333401</v>
      </c>
      <c r="AO261" s="289">
        <v>78419.916666666701</v>
      </c>
      <c r="AP261" s="289">
        <v>71397.416666666701</v>
      </c>
      <c r="AQ261" s="289">
        <v>58673.5</v>
      </c>
      <c r="AR261" s="289">
        <v>50148.333333333401</v>
      </c>
      <c r="AS261" s="289">
        <v>48852.25</v>
      </c>
      <c r="AT261" s="289">
        <v>33895.416666666701</v>
      </c>
      <c r="AU261" s="288">
        <v>36379.666666666701</v>
      </c>
    </row>
    <row r="262" spans="1:47" s="251" customFormat="1" x14ac:dyDescent="0.2">
      <c r="A262" s="303">
        <v>30</v>
      </c>
      <c r="B262" s="301" t="s">
        <v>213</v>
      </c>
      <c r="C262" s="301" t="s">
        <v>454</v>
      </c>
      <c r="D262" s="302" t="s">
        <v>127</v>
      </c>
      <c r="E262" s="301" t="s">
        <v>128</v>
      </c>
      <c r="F262" s="300">
        <v>88</v>
      </c>
      <c r="G262" s="296">
        <v>498543.66666666698</v>
      </c>
      <c r="H262" s="296">
        <v>513030.33333333302</v>
      </c>
      <c r="I262" s="299">
        <v>1011574</v>
      </c>
      <c r="J262" s="298">
        <v>3891.1666666666702</v>
      </c>
      <c r="K262" s="296">
        <v>18596.083333333299</v>
      </c>
      <c r="L262" s="296">
        <v>28022.166666666701</v>
      </c>
      <c r="M262" s="296">
        <v>31607.25</v>
      </c>
      <c r="N262" s="296">
        <v>30837.75</v>
      </c>
      <c r="O262" s="296">
        <v>28823.416666666701</v>
      </c>
      <c r="P262" s="296">
        <v>29565.833333333299</v>
      </c>
      <c r="Q262" s="296">
        <v>31942.5</v>
      </c>
      <c r="R262" s="296">
        <v>33254.25</v>
      </c>
      <c r="S262" s="296">
        <v>32047.166666666701</v>
      </c>
      <c r="T262" s="296">
        <v>29852.25</v>
      </c>
      <c r="U262" s="296">
        <v>33415.5</v>
      </c>
      <c r="V262" s="296">
        <v>35163.75</v>
      </c>
      <c r="W262" s="296">
        <v>33796</v>
      </c>
      <c r="X262" s="296">
        <v>27518.916666666701</v>
      </c>
      <c r="Y262" s="296">
        <v>23007.75</v>
      </c>
      <c r="Z262" s="296">
        <v>21908</v>
      </c>
      <c r="AA262" s="296">
        <v>13856.833333333299</v>
      </c>
      <c r="AB262" s="296">
        <v>11437.083333333299</v>
      </c>
      <c r="AC262" s="297">
        <v>3696.4166666666702</v>
      </c>
      <c r="AD262" s="296">
        <v>17927.583333333299</v>
      </c>
      <c r="AE262" s="296">
        <v>26402.5</v>
      </c>
      <c r="AF262" s="296">
        <v>29850.25</v>
      </c>
      <c r="AG262" s="296">
        <v>30156.5</v>
      </c>
      <c r="AH262" s="296">
        <v>28722.083333333299</v>
      </c>
      <c r="AI262" s="296">
        <v>29159.75</v>
      </c>
      <c r="AJ262" s="296">
        <v>33415.916666666701</v>
      </c>
      <c r="AK262" s="296">
        <v>34492.416666666701</v>
      </c>
      <c r="AL262" s="296">
        <v>33127.5</v>
      </c>
      <c r="AM262" s="296">
        <v>30084.166666666701</v>
      </c>
      <c r="AN262" s="296">
        <v>33941.333333333299</v>
      </c>
      <c r="AO262" s="296">
        <v>35589.666666666701</v>
      </c>
      <c r="AP262" s="296">
        <v>33990.083333333299</v>
      </c>
      <c r="AQ262" s="296">
        <v>28298.416666666701</v>
      </c>
      <c r="AR262" s="296">
        <v>25095.833333333299</v>
      </c>
      <c r="AS262" s="296">
        <v>24691.416666666701</v>
      </c>
      <c r="AT262" s="296">
        <v>16791.5</v>
      </c>
      <c r="AU262" s="295">
        <v>17597</v>
      </c>
    </row>
    <row r="263" spans="1:47" s="251" customFormat="1" x14ac:dyDescent="0.2">
      <c r="A263" s="267">
        <v>31</v>
      </c>
      <c r="B263" s="294" t="s">
        <v>213</v>
      </c>
      <c r="C263" s="294" t="s">
        <v>454</v>
      </c>
      <c r="D263" s="266" t="s">
        <v>141</v>
      </c>
      <c r="E263" s="261" t="s">
        <v>142</v>
      </c>
      <c r="F263" s="293">
        <v>75</v>
      </c>
      <c r="G263" s="289">
        <v>550759.41666666605</v>
      </c>
      <c r="H263" s="289">
        <v>543606.83333333302</v>
      </c>
      <c r="I263" s="292">
        <v>1094366.25</v>
      </c>
      <c r="J263" s="291">
        <v>4625</v>
      </c>
      <c r="K263" s="289">
        <v>20844.5</v>
      </c>
      <c r="L263" s="289">
        <v>29658.583333333299</v>
      </c>
      <c r="M263" s="289">
        <v>31800.916666666701</v>
      </c>
      <c r="N263" s="289">
        <v>31889.666666666701</v>
      </c>
      <c r="O263" s="289">
        <v>38638.75</v>
      </c>
      <c r="P263" s="289">
        <v>44438.583333333299</v>
      </c>
      <c r="Q263" s="289">
        <v>47298.916666666701</v>
      </c>
      <c r="R263" s="289">
        <v>46027.25</v>
      </c>
      <c r="S263" s="289">
        <v>41448.833333333299</v>
      </c>
      <c r="T263" s="289">
        <v>35177</v>
      </c>
      <c r="U263" s="289">
        <v>33578</v>
      </c>
      <c r="V263" s="289">
        <v>32812.166666666701</v>
      </c>
      <c r="W263" s="289">
        <v>29569.583333333299</v>
      </c>
      <c r="X263" s="289">
        <v>23180.25</v>
      </c>
      <c r="Y263" s="289">
        <v>19645.916666666701</v>
      </c>
      <c r="Z263" s="289">
        <v>18418.416666666701</v>
      </c>
      <c r="AA263" s="289">
        <v>11842.416666666701</v>
      </c>
      <c r="AB263" s="289">
        <v>9864.6666666666697</v>
      </c>
      <c r="AC263" s="290">
        <v>4357.25</v>
      </c>
      <c r="AD263" s="289">
        <v>19610.833333333299</v>
      </c>
      <c r="AE263" s="289">
        <v>27850.916666666701</v>
      </c>
      <c r="AF263" s="289">
        <v>30250.75</v>
      </c>
      <c r="AG263" s="289">
        <v>31094.583333333299</v>
      </c>
      <c r="AH263" s="289">
        <v>41162.166666666701</v>
      </c>
      <c r="AI263" s="289">
        <v>43539</v>
      </c>
      <c r="AJ263" s="289">
        <v>45000</v>
      </c>
      <c r="AK263" s="289">
        <v>42874.416666666701</v>
      </c>
      <c r="AL263" s="289">
        <v>37672.416666666701</v>
      </c>
      <c r="AM263" s="289">
        <v>32017.333333333299</v>
      </c>
      <c r="AN263" s="289">
        <v>30826.75</v>
      </c>
      <c r="AO263" s="289">
        <v>31352.083333333299</v>
      </c>
      <c r="AP263" s="289">
        <v>29013.666666666599</v>
      </c>
      <c r="AQ263" s="289">
        <v>24055.916666666701</v>
      </c>
      <c r="AR263" s="289">
        <v>21396.5</v>
      </c>
      <c r="AS263" s="289">
        <v>21120.166666666701</v>
      </c>
      <c r="AT263" s="289">
        <v>14744.583333333299</v>
      </c>
      <c r="AU263" s="288">
        <v>15667.5</v>
      </c>
    </row>
    <row r="264" spans="1:47" s="251" customFormat="1" x14ac:dyDescent="0.2">
      <c r="A264" s="267">
        <v>32</v>
      </c>
      <c r="B264" s="294" t="s">
        <v>213</v>
      </c>
      <c r="C264" s="294" t="s">
        <v>454</v>
      </c>
      <c r="D264" s="266" t="s">
        <v>158</v>
      </c>
      <c r="E264" s="261" t="s">
        <v>451</v>
      </c>
      <c r="F264" s="293">
        <v>56</v>
      </c>
      <c r="G264" s="289">
        <v>297341.58333333302</v>
      </c>
      <c r="H264" s="289">
        <v>308747.75</v>
      </c>
      <c r="I264" s="292">
        <v>606089.33333333302</v>
      </c>
      <c r="J264" s="291">
        <v>2006.9166666666699</v>
      </c>
      <c r="K264" s="289">
        <v>9782.6666666666697</v>
      </c>
      <c r="L264" s="289">
        <v>14989.666666666701</v>
      </c>
      <c r="M264" s="289">
        <v>17197.166666666701</v>
      </c>
      <c r="N264" s="289">
        <v>16843.416666666701</v>
      </c>
      <c r="O264" s="289">
        <v>15206.583333333299</v>
      </c>
      <c r="P264" s="289">
        <v>15666.333333333299</v>
      </c>
      <c r="Q264" s="289">
        <v>17563.666666666701</v>
      </c>
      <c r="R264" s="289">
        <v>18403.583333333299</v>
      </c>
      <c r="S264" s="289">
        <v>17953.916666666701</v>
      </c>
      <c r="T264" s="289">
        <v>16778.833333333299</v>
      </c>
      <c r="U264" s="289">
        <v>19404.666666666701</v>
      </c>
      <c r="V264" s="289">
        <v>21726.583333333299</v>
      </c>
      <c r="W264" s="289">
        <v>22140.833333333299</v>
      </c>
      <c r="X264" s="289">
        <v>19514.5</v>
      </c>
      <c r="Y264" s="289">
        <v>17107.916666666701</v>
      </c>
      <c r="Z264" s="289">
        <v>17159.583333333299</v>
      </c>
      <c r="AA264" s="289">
        <v>10263</v>
      </c>
      <c r="AB264" s="289">
        <v>7631.75</v>
      </c>
      <c r="AC264" s="290">
        <v>1856.25</v>
      </c>
      <c r="AD264" s="289">
        <v>9437.4166666666697</v>
      </c>
      <c r="AE264" s="289">
        <v>14104.25</v>
      </c>
      <c r="AF264" s="289">
        <v>16441.75</v>
      </c>
      <c r="AG264" s="289">
        <v>16023.25</v>
      </c>
      <c r="AH264" s="289">
        <v>15018</v>
      </c>
      <c r="AI264" s="289">
        <v>15284.083333333299</v>
      </c>
      <c r="AJ264" s="289">
        <v>17605.333333333299</v>
      </c>
      <c r="AK264" s="289">
        <v>18495.166666666701</v>
      </c>
      <c r="AL264" s="289">
        <v>18147.333333333299</v>
      </c>
      <c r="AM264" s="289">
        <v>17196.583333333299</v>
      </c>
      <c r="AN264" s="289">
        <v>20472.75</v>
      </c>
      <c r="AO264" s="289">
        <v>23005.333333333299</v>
      </c>
      <c r="AP264" s="289">
        <v>22908.916666666701</v>
      </c>
      <c r="AQ264" s="289">
        <v>20502.333333333299</v>
      </c>
      <c r="AR264" s="289">
        <v>18925.416666666701</v>
      </c>
      <c r="AS264" s="289">
        <v>19080.5</v>
      </c>
      <c r="AT264" s="289">
        <v>12442</v>
      </c>
      <c r="AU264" s="288">
        <v>11801.083333333299</v>
      </c>
    </row>
    <row r="265" spans="1:47" s="251" customFormat="1" x14ac:dyDescent="0.2">
      <c r="A265" s="267">
        <v>33</v>
      </c>
      <c r="B265" s="294" t="s">
        <v>213</v>
      </c>
      <c r="C265" s="294" t="s">
        <v>454</v>
      </c>
      <c r="D265" s="266" t="s">
        <v>165</v>
      </c>
      <c r="E265" s="261" t="s">
        <v>166</v>
      </c>
      <c r="F265" s="293">
        <v>118</v>
      </c>
      <c r="G265" s="289">
        <v>637947</v>
      </c>
      <c r="H265" s="289">
        <v>658924.66666666698</v>
      </c>
      <c r="I265" s="292">
        <v>1296871.66666667</v>
      </c>
      <c r="J265" s="291">
        <v>4420.1666666666697</v>
      </c>
      <c r="K265" s="289">
        <v>21213.583333333299</v>
      </c>
      <c r="L265" s="289">
        <v>32066.083333333299</v>
      </c>
      <c r="M265" s="289">
        <v>36664.5</v>
      </c>
      <c r="N265" s="289">
        <v>37014</v>
      </c>
      <c r="O265" s="289">
        <v>37618.416666666701</v>
      </c>
      <c r="P265" s="289">
        <v>38968.25</v>
      </c>
      <c r="Q265" s="289">
        <v>40376.166666666701</v>
      </c>
      <c r="R265" s="289">
        <v>39991.083333333299</v>
      </c>
      <c r="S265" s="289">
        <v>38221.5</v>
      </c>
      <c r="T265" s="289">
        <v>35238.25</v>
      </c>
      <c r="U265" s="289">
        <v>39704.416666666701</v>
      </c>
      <c r="V265" s="289">
        <v>44657.583333333299</v>
      </c>
      <c r="W265" s="289">
        <v>44876.916666666599</v>
      </c>
      <c r="X265" s="289">
        <v>39336.5</v>
      </c>
      <c r="Y265" s="289">
        <v>34631.75</v>
      </c>
      <c r="Z265" s="289">
        <v>34336.25</v>
      </c>
      <c r="AA265" s="289">
        <v>21550.75</v>
      </c>
      <c r="AB265" s="289">
        <v>17060.833333333299</v>
      </c>
      <c r="AC265" s="290">
        <v>4165.1666666666697</v>
      </c>
      <c r="AD265" s="289">
        <v>20117.333333333299</v>
      </c>
      <c r="AE265" s="289">
        <v>30506.916666666701</v>
      </c>
      <c r="AF265" s="289">
        <v>34500.416666666701</v>
      </c>
      <c r="AG265" s="289">
        <v>36162.666666666701</v>
      </c>
      <c r="AH265" s="289">
        <v>37744.75</v>
      </c>
      <c r="AI265" s="289">
        <v>36458.583333333299</v>
      </c>
      <c r="AJ265" s="289">
        <v>39393.5</v>
      </c>
      <c r="AK265" s="289">
        <v>40356.333333333299</v>
      </c>
      <c r="AL265" s="289">
        <v>38671</v>
      </c>
      <c r="AM265" s="289">
        <v>35856.166666666701</v>
      </c>
      <c r="AN265" s="289">
        <v>40962.333333333299</v>
      </c>
      <c r="AO265" s="289">
        <v>46608.5</v>
      </c>
      <c r="AP265" s="289">
        <v>46983</v>
      </c>
      <c r="AQ265" s="289">
        <v>41506</v>
      </c>
      <c r="AR265" s="289">
        <v>38041.333333333299</v>
      </c>
      <c r="AS265" s="289">
        <v>38347.5</v>
      </c>
      <c r="AT265" s="289">
        <v>25833.666666666701</v>
      </c>
      <c r="AU265" s="288">
        <v>26709.5</v>
      </c>
    </row>
    <row r="266" spans="1:47" s="251" customFormat="1" x14ac:dyDescent="0.2">
      <c r="A266" s="267">
        <v>34</v>
      </c>
      <c r="B266" s="294" t="s">
        <v>213</v>
      </c>
      <c r="C266" s="294" t="s">
        <v>454</v>
      </c>
      <c r="D266" s="266" t="s">
        <v>167</v>
      </c>
      <c r="E266" s="261" t="s">
        <v>168</v>
      </c>
      <c r="F266" s="293">
        <v>69</v>
      </c>
      <c r="G266" s="289">
        <v>412631.33333333302</v>
      </c>
      <c r="H266" s="289">
        <v>419679.08333333302</v>
      </c>
      <c r="I266" s="292">
        <v>832310.41666666698</v>
      </c>
      <c r="J266" s="291">
        <v>2712.4166666666702</v>
      </c>
      <c r="K266" s="289">
        <v>13057.75</v>
      </c>
      <c r="L266" s="289">
        <v>19790.75</v>
      </c>
      <c r="M266" s="289">
        <v>22907</v>
      </c>
      <c r="N266" s="289">
        <v>23206</v>
      </c>
      <c r="O266" s="289">
        <v>22040</v>
      </c>
      <c r="P266" s="289">
        <v>23483.25</v>
      </c>
      <c r="Q266" s="289">
        <v>25635.333333333299</v>
      </c>
      <c r="R266" s="289">
        <v>27089.083333333299</v>
      </c>
      <c r="S266" s="289">
        <v>26854.75</v>
      </c>
      <c r="T266" s="289">
        <v>24954.416666666701</v>
      </c>
      <c r="U266" s="289">
        <v>26361.5</v>
      </c>
      <c r="V266" s="289">
        <v>28788.75</v>
      </c>
      <c r="W266" s="289">
        <v>28987.666666666701</v>
      </c>
      <c r="X266" s="289">
        <v>25192.916666666701</v>
      </c>
      <c r="Y266" s="289">
        <v>22250.166666666701</v>
      </c>
      <c r="Z266" s="289">
        <v>22505.916666666701</v>
      </c>
      <c r="AA266" s="289">
        <v>14361</v>
      </c>
      <c r="AB266" s="289">
        <v>12452.666666666701</v>
      </c>
      <c r="AC266" s="290">
        <v>2630.6666666666702</v>
      </c>
      <c r="AD266" s="289">
        <v>12404.416666666701</v>
      </c>
      <c r="AE266" s="289">
        <v>18998.916666666701</v>
      </c>
      <c r="AF266" s="289">
        <v>21852</v>
      </c>
      <c r="AG266" s="289">
        <v>22393.5</v>
      </c>
      <c r="AH266" s="289">
        <v>21706.75</v>
      </c>
      <c r="AI266" s="289">
        <v>21897.75</v>
      </c>
      <c r="AJ266" s="289">
        <v>24831.666666666701</v>
      </c>
      <c r="AK266" s="289">
        <v>26235.666666666701</v>
      </c>
      <c r="AL266" s="289">
        <v>25647</v>
      </c>
      <c r="AM266" s="289">
        <v>23409.5</v>
      </c>
      <c r="AN266" s="289">
        <v>26055.833333333299</v>
      </c>
      <c r="AO266" s="289">
        <v>28865.5</v>
      </c>
      <c r="AP266" s="289">
        <v>29545.333333333299</v>
      </c>
      <c r="AQ266" s="289">
        <v>26623.833333333299</v>
      </c>
      <c r="AR266" s="289">
        <v>24757.166666666701</v>
      </c>
      <c r="AS266" s="289">
        <v>25608.083333333299</v>
      </c>
      <c r="AT266" s="289">
        <v>17134.75</v>
      </c>
      <c r="AU266" s="288">
        <v>19080.75</v>
      </c>
    </row>
    <row r="267" spans="1:47" s="251" customFormat="1" x14ac:dyDescent="0.2">
      <c r="A267" s="267">
        <v>35</v>
      </c>
      <c r="B267" s="294" t="s">
        <v>213</v>
      </c>
      <c r="C267" s="294" t="s">
        <v>454</v>
      </c>
      <c r="D267" s="266" t="s">
        <v>175</v>
      </c>
      <c r="E267" s="261" t="s">
        <v>176</v>
      </c>
      <c r="F267" s="293">
        <v>66</v>
      </c>
      <c r="G267" s="289">
        <v>343366.41666666698</v>
      </c>
      <c r="H267" s="289">
        <v>352489.5</v>
      </c>
      <c r="I267" s="292">
        <v>695855.91666666698</v>
      </c>
      <c r="J267" s="291">
        <v>2846.25</v>
      </c>
      <c r="K267" s="289">
        <v>12993.416666666701</v>
      </c>
      <c r="L267" s="289">
        <v>19089.083333333299</v>
      </c>
      <c r="M267" s="289">
        <v>20874</v>
      </c>
      <c r="N267" s="289">
        <v>20030.75</v>
      </c>
      <c r="O267" s="289">
        <v>17430.25</v>
      </c>
      <c r="P267" s="289">
        <v>20082.166666666701</v>
      </c>
      <c r="Q267" s="289">
        <v>22857.333333333299</v>
      </c>
      <c r="R267" s="289">
        <v>23135.166666666701</v>
      </c>
      <c r="S267" s="289">
        <v>22639.5</v>
      </c>
      <c r="T267" s="289">
        <v>20456.666666666701</v>
      </c>
      <c r="U267" s="289">
        <v>22063.583333333299</v>
      </c>
      <c r="V267" s="289">
        <v>24439.083333333299</v>
      </c>
      <c r="W267" s="289">
        <v>23585.416666666701</v>
      </c>
      <c r="X267" s="289">
        <v>19601.75</v>
      </c>
      <c r="Y267" s="289">
        <v>16713.166666666701</v>
      </c>
      <c r="Z267" s="289">
        <v>15965.166666666701</v>
      </c>
      <c r="AA267" s="289">
        <v>10280.833333333299</v>
      </c>
      <c r="AB267" s="289">
        <v>8282.8333333333303</v>
      </c>
      <c r="AC267" s="290">
        <v>2680.0833333333298</v>
      </c>
      <c r="AD267" s="289">
        <v>12277.5</v>
      </c>
      <c r="AE267" s="289">
        <v>18105.166666666701</v>
      </c>
      <c r="AF267" s="289">
        <v>20294.25</v>
      </c>
      <c r="AG267" s="289">
        <v>19846.916666666701</v>
      </c>
      <c r="AH267" s="289">
        <v>16924.916666666701</v>
      </c>
      <c r="AI267" s="289">
        <v>19678.333333333299</v>
      </c>
      <c r="AJ267" s="289">
        <v>22458.666666666701</v>
      </c>
      <c r="AK267" s="289">
        <v>23953.666666666701</v>
      </c>
      <c r="AL267" s="289">
        <v>22642.166666666701</v>
      </c>
      <c r="AM267" s="289">
        <v>20569.583333333299</v>
      </c>
      <c r="AN267" s="289">
        <v>22615.75</v>
      </c>
      <c r="AO267" s="289">
        <v>24877.166666666701</v>
      </c>
      <c r="AP267" s="289">
        <v>24289.666666666701</v>
      </c>
      <c r="AQ267" s="289">
        <v>20209.333333333299</v>
      </c>
      <c r="AR267" s="289">
        <v>18241.666666666701</v>
      </c>
      <c r="AS267" s="289">
        <v>17962</v>
      </c>
      <c r="AT267" s="289">
        <v>12249.25</v>
      </c>
      <c r="AU267" s="288">
        <v>12613.416666666701</v>
      </c>
    </row>
    <row r="268" spans="1:47" s="251" customFormat="1" x14ac:dyDescent="0.2">
      <c r="A268" s="287">
        <v>36</v>
      </c>
      <c r="B268" s="286" t="s">
        <v>213</v>
      </c>
      <c r="C268" s="286" t="s">
        <v>454</v>
      </c>
      <c r="D268" s="285" t="s">
        <v>209</v>
      </c>
      <c r="E268" s="284" t="s">
        <v>210</v>
      </c>
      <c r="F268" s="283">
        <v>62</v>
      </c>
      <c r="G268" s="279">
        <v>300678.83333333302</v>
      </c>
      <c r="H268" s="279">
        <v>307255.16666666698</v>
      </c>
      <c r="I268" s="282">
        <v>607934</v>
      </c>
      <c r="J268" s="281">
        <v>2210.9166666666702</v>
      </c>
      <c r="K268" s="279">
        <v>10709.583333333299</v>
      </c>
      <c r="L268" s="279">
        <v>15733.25</v>
      </c>
      <c r="M268" s="279">
        <v>17702.5</v>
      </c>
      <c r="N268" s="279">
        <v>17792</v>
      </c>
      <c r="O268" s="279">
        <v>13861.25</v>
      </c>
      <c r="P268" s="279">
        <v>15783</v>
      </c>
      <c r="Q268" s="279">
        <v>18512.916666666701</v>
      </c>
      <c r="R268" s="279">
        <v>19314.333333333299</v>
      </c>
      <c r="S268" s="279">
        <v>18456.916666666701</v>
      </c>
      <c r="T268" s="279">
        <v>16725.333333333299</v>
      </c>
      <c r="U268" s="279">
        <v>19585.333333333299</v>
      </c>
      <c r="V268" s="279">
        <v>21978.166666666701</v>
      </c>
      <c r="W268" s="279">
        <v>21805.833333333299</v>
      </c>
      <c r="X268" s="279">
        <v>18570.25</v>
      </c>
      <c r="Y268" s="279">
        <v>17004.25</v>
      </c>
      <c r="Z268" s="279">
        <v>16467.083333333299</v>
      </c>
      <c r="AA268" s="279">
        <v>10282.083333333299</v>
      </c>
      <c r="AB268" s="279">
        <v>8183.8333333333303</v>
      </c>
      <c r="AC268" s="280">
        <v>2105.5</v>
      </c>
      <c r="AD268" s="279">
        <v>10211</v>
      </c>
      <c r="AE268" s="279">
        <v>15068.5</v>
      </c>
      <c r="AF268" s="279">
        <v>16938.416666666701</v>
      </c>
      <c r="AG268" s="279">
        <v>16761.833333333299</v>
      </c>
      <c r="AH268" s="279">
        <v>13080.916666666701</v>
      </c>
      <c r="AI268" s="279">
        <v>15623.916666666701</v>
      </c>
      <c r="AJ268" s="279">
        <v>18340.5</v>
      </c>
      <c r="AK268" s="279">
        <v>18979.083333333299</v>
      </c>
      <c r="AL268" s="279">
        <v>17979.916666666701</v>
      </c>
      <c r="AM268" s="279">
        <v>16657.166666666701</v>
      </c>
      <c r="AN268" s="279">
        <v>19685</v>
      </c>
      <c r="AO268" s="279">
        <v>22295.083333333299</v>
      </c>
      <c r="AP268" s="279">
        <v>22419.25</v>
      </c>
      <c r="AQ268" s="279">
        <v>19450.166666666701</v>
      </c>
      <c r="AR268" s="279">
        <v>18512.833333333299</v>
      </c>
      <c r="AS268" s="279">
        <v>18278.75</v>
      </c>
      <c r="AT268" s="279">
        <v>12313.5</v>
      </c>
      <c r="AU268" s="278">
        <v>12553.833333333299</v>
      </c>
    </row>
    <row r="269" spans="1:47" s="251" customFormat="1" x14ac:dyDescent="0.2">
      <c r="A269" s="277"/>
      <c r="D269" s="276"/>
      <c r="F269" s="276"/>
      <c r="Z269" s="276"/>
      <c r="AT269" s="276"/>
    </row>
    <row r="270" spans="1:47" s="251" customFormat="1" x14ac:dyDescent="0.2">
      <c r="A270" s="275" t="s">
        <v>407</v>
      </c>
      <c r="B270" s="274" t="s">
        <v>504</v>
      </c>
      <c r="C270" s="274" t="s">
        <v>505</v>
      </c>
      <c r="D270" s="334" t="s">
        <v>408</v>
      </c>
      <c r="E270" s="334" t="s">
        <v>409</v>
      </c>
      <c r="F270" s="333" t="s">
        <v>464</v>
      </c>
      <c r="G270" s="332" t="s">
        <v>465</v>
      </c>
      <c r="H270" s="332" t="s">
        <v>466</v>
      </c>
      <c r="I270" s="331" t="s">
        <v>467</v>
      </c>
      <c r="J270" s="330" t="s">
        <v>468</v>
      </c>
      <c r="K270" s="328" t="s">
        <v>469</v>
      </c>
      <c r="L270" s="328" t="s">
        <v>470</v>
      </c>
      <c r="M270" s="328" t="s">
        <v>471</v>
      </c>
      <c r="N270" s="328" t="s">
        <v>472</v>
      </c>
      <c r="O270" s="328" t="s">
        <v>473</v>
      </c>
      <c r="P270" s="328" t="s">
        <v>474</v>
      </c>
      <c r="Q270" s="328" t="s">
        <v>475</v>
      </c>
      <c r="R270" s="328" t="s">
        <v>476</v>
      </c>
      <c r="S270" s="328" t="s">
        <v>477</v>
      </c>
      <c r="T270" s="328" t="s">
        <v>478</v>
      </c>
      <c r="U270" s="328" t="s">
        <v>479</v>
      </c>
      <c r="V270" s="328" t="s">
        <v>480</v>
      </c>
      <c r="W270" s="328" t="s">
        <v>481</v>
      </c>
      <c r="X270" s="328" t="s">
        <v>482</v>
      </c>
      <c r="Y270" s="328" t="s">
        <v>483</v>
      </c>
      <c r="Z270" s="328" t="s">
        <v>484</v>
      </c>
      <c r="AA270" s="328" t="s">
        <v>485</v>
      </c>
      <c r="AB270" s="328" t="s">
        <v>429</v>
      </c>
      <c r="AC270" s="329" t="s">
        <v>486</v>
      </c>
      <c r="AD270" s="328" t="s">
        <v>487</v>
      </c>
      <c r="AE270" s="328" t="s">
        <v>488</v>
      </c>
      <c r="AF270" s="328" t="s">
        <v>489</v>
      </c>
      <c r="AG270" s="328" t="s">
        <v>490</v>
      </c>
      <c r="AH270" s="328" t="s">
        <v>491</v>
      </c>
      <c r="AI270" s="328" t="s">
        <v>492</v>
      </c>
      <c r="AJ270" s="328" t="s">
        <v>493</v>
      </c>
      <c r="AK270" s="328" t="s">
        <v>494</v>
      </c>
      <c r="AL270" s="328" t="s">
        <v>495</v>
      </c>
      <c r="AM270" s="328" t="s">
        <v>496</v>
      </c>
      <c r="AN270" s="328" t="s">
        <v>497</v>
      </c>
      <c r="AO270" s="328" t="s">
        <v>498</v>
      </c>
      <c r="AP270" s="328" t="s">
        <v>499</v>
      </c>
      <c r="AQ270" s="328" t="s">
        <v>500</v>
      </c>
      <c r="AR270" s="328" t="s">
        <v>501</v>
      </c>
      <c r="AS270" s="328" t="s">
        <v>502</v>
      </c>
      <c r="AT270" s="328" t="s">
        <v>503</v>
      </c>
      <c r="AU270" s="327" t="s">
        <v>447</v>
      </c>
    </row>
    <row r="271" spans="1:47" s="251" customFormat="1" x14ac:dyDescent="0.2">
      <c r="A271" s="267">
        <v>1</v>
      </c>
      <c r="B271" s="261"/>
      <c r="C271" s="261"/>
      <c r="D271" s="266" t="s">
        <v>121</v>
      </c>
      <c r="E271" s="261" t="s">
        <v>506</v>
      </c>
      <c r="F271" s="293">
        <f>SUMIFS('pop2526'!$F$233:$F$268,'pop2526'!$B$233:$B$268,'pop2526'!$D271)</f>
        <v>947</v>
      </c>
      <c r="G271" s="323" cm="1">
        <f t="array" ref="G271">SUMIF('pop2526'!$B$233:$B$268,'pop2526'!$D271,'pop2526'!$G$233:$G$268)</f>
        <v>4648757.8333333358</v>
      </c>
      <c r="H271" s="323" cm="1">
        <f t="array" ref="H271">SUMIF('pop2526'!$B$233:$B$268,'pop2526'!$D271,'pop2526'!$H$233:$H$268)</f>
        <v>4617625.4166666698</v>
      </c>
      <c r="I271" s="326" cm="1">
        <f t="array" ref="I271">SUMIF('pop2526'!$B$233:$B$268,'pop2526'!$D271,'pop2526'!$I$233:$I$268)</f>
        <v>9266383.25</v>
      </c>
      <c r="J271" s="325" cm="1">
        <f t="array" ref="J271">SUMIF('pop2526'!$B$233:$B$268,'pop2526'!$D271,'pop2526'!$J$233:$J$268)</f>
        <v>39036.833333333328</v>
      </c>
      <c r="K271" s="323" cm="1">
        <f t="array" ref="K271">SUMIF('pop2526'!$B$233:$B$268,'pop2526'!$D271,'pop2526'!$K$233:$K$268)</f>
        <v>179081.08333333331</v>
      </c>
      <c r="L271" s="323" cm="1">
        <f t="array" ref="L271">SUMIF('pop2526'!$B$233:$B$268,'pop2526'!$D271,'pop2526'!$L$233:$L$268)</f>
        <v>258463.08333333337</v>
      </c>
      <c r="M271" s="323" cm="1">
        <f t="array" ref="M271">SUMIF('pop2526'!$B$233:$B$268,'pop2526'!$D271,'pop2526'!$M$233:$M$268)</f>
        <v>280668</v>
      </c>
      <c r="N271" s="323" cm="1">
        <f t="array" ref="N271">SUMIF('pop2526'!$B$233:$B$268,'pop2526'!$D271,'pop2526'!$N$233:$N$268)</f>
        <v>279192.41666666663</v>
      </c>
      <c r="O271" s="323" cm="1">
        <f t="array" ref="O271">SUMIF('pop2526'!$B$233:$B$268,'pop2526'!$D271,'pop2526'!$O$233:$O$268)</f>
        <v>284348.49999999988</v>
      </c>
      <c r="P271" s="323" cm="1">
        <f t="array" ref="P271">SUMIF('pop2526'!$B$233:$B$268,'pop2526'!$D271,'pop2526'!$P$233:$P$268)</f>
        <v>321230.25</v>
      </c>
      <c r="Q271" s="323" cm="1">
        <f t="array" ref="Q271">SUMIF('pop2526'!$B$233:$B$268,'pop2526'!$D271,'pop2526'!$Q$233:$Q$268)</f>
        <v>341289.33333333302</v>
      </c>
      <c r="R271" s="323" cm="1">
        <f t="array" ref="R271">SUMIF('pop2526'!$B$233:$B$268,'pop2526'!$D271,'pop2526'!$R$233:$R$268)</f>
        <v>338842.33333333326</v>
      </c>
      <c r="S271" s="323" cm="1">
        <f t="array" ref="S271">SUMIF('pop2526'!$B$233:$B$268,'pop2526'!$D271,'pop2526'!$S$233:$S$268)</f>
        <v>314367.16666666628</v>
      </c>
      <c r="T271" s="323" cm="1">
        <f t="array" ref="T271">SUMIF('pop2526'!$B$233:$B$268,'pop2526'!$D271,'pop2526'!$T$233:$T$268)</f>
        <v>275865.75</v>
      </c>
      <c r="U271" s="323" cm="1">
        <f t="array" ref="U271">SUMIF('pop2526'!$B$233:$B$268,'pop2526'!$D271,'pop2526'!$U$233:$U$268)</f>
        <v>294120.66666666709</v>
      </c>
      <c r="V271" s="323" cm="1">
        <f t="array" ref="V271">SUMIF('pop2526'!$B$233:$B$268,'pop2526'!$D271,'pop2526'!$V$233:$V$268)</f>
        <v>308732.58333333372</v>
      </c>
      <c r="W271" s="323" cm="1">
        <f t="array" ref="W271">SUMIF('pop2526'!$B$233:$B$268,'pop2526'!$D271,'pop2526'!$W$233:$W$268)</f>
        <v>295900.16666666698</v>
      </c>
      <c r="X271" s="323" cm="1">
        <f t="array" ref="X271">SUMIF('pop2526'!$B$233:$B$268,'pop2526'!$D271,'pop2526'!$X$233:$X$268)</f>
        <v>247740.6666666668</v>
      </c>
      <c r="Y271" s="323" cm="1">
        <f t="array" ref="Y271">SUMIF('pop2526'!$B$233:$B$268,'pop2526'!$D271,'pop2526'!$Y$233:$Y$268)</f>
        <v>206233.50000000012</v>
      </c>
      <c r="Z271" s="323" cm="1">
        <f t="array" ref="Z271">SUMIF('pop2526'!$B$233:$B$268,'pop2526'!$D271,'pop2526'!$Z$233:$Z$268)</f>
        <v>186313.08333333331</v>
      </c>
      <c r="AA271" s="323" cm="1">
        <f t="array" ref="AA271">SUMIF('pop2526'!$B$233:$B$268,'pop2526'!$D271,'pop2526'!$AA$233:$AA$268)</f>
        <v>109683.0000000001</v>
      </c>
      <c r="AB271" s="323" cm="1">
        <f t="array" ref="AB271">SUMIF('pop2526'!$B$233:$B$268,'pop2526'!$D271,'pop2526'!$AB$233:$AB$268)</f>
        <v>87649.416666666599</v>
      </c>
      <c r="AC271" s="324" cm="1">
        <f t="array" ref="AC271">SUMIF('pop2526'!$B$233:$B$268,'pop2526'!$D271,'pop2526'!$AC$233:$AC$268)</f>
        <v>37011.833333333256</v>
      </c>
      <c r="AD271" s="323" cm="1">
        <f t="array" ref="AD271">SUMIF('pop2526'!$B$233:$B$268,'pop2526'!$D271,'pop2526'!$AD$233:$AD$268)</f>
        <v>170306.75000000012</v>
      </c>
      <c r="AE271" s="323" cm="1">
        <f t="array" ref="AE271">SUMIF('pop2526'!$B$233:$B$268,'pop2526'!$D271,'pop2526'!$AE$233:$AE$268)</f>
        <v>245730.6666666666</v>
      </c>
      <c r="AF271" s="323" cm="1">
        <f t="array" ref="AF271">SUMIF('pop2526'!$B$233:$B$268,'pop2526'!$D271,'pop2526'!$AF$233:$AF$268)</f>
        <v>267380.08333333337</v>
      </c>
      <c r="AG271" s="323" cm="1">
        <f t="array" ref="AG271">SUMIF('pop2526'!$B$233:$B$268,'pop2526'!$D271,'pop2526'!$AG$233:$AG$268)</f>
        <v>269320.41666666669</v>
      </c>
      <c r="AH271" s="323" cm="1">
        <f t="array" ref="AH271">SUMIF('pop2526'!$B$233:$B$268,'pop2526'!$D271,'pop2526'!$AH$233:$AH$268)</f>
        <v>285486.5</v>
      </c>
      <c r="AI271" s="323" cm="1">
        <f t="array" ref="AI271">SUMIF('pop2526'!$B$233:$B$268,'pop2526'!$D271,'pop2526'!$AI$233:$AI$268)</f>
        <v>299426</v>
      </c>
      <c r="AJ271" s="323" cm="1">
        <f t="array" ref="AJ271">SUMIF('pop2526'!$B$233:$B$268,'pop2526'!$D271,'pop2526'!$AJ$233:$AJ$268)</f>
        <v>320471</v>
      </c>
      <c r="AK271" s="323" cm="1">
        <f t="array" ref="AK271">SUMIF('pop2526'!$B$233:$B$268,'pop2526'!$D271,'pop2526'!$AK$233:$AK$268)</f>
        <v>320647.5833333336</v>
      </c>
      <c r="AL271" s="323" cm="1">
        <f t="array" ref="AL271">SUMIF('pop2526'!$B$233:$B$268,'pop2526'!$D271,'pop2526'!$AL$233:$AL$268)</f>
        <v>295957.16666666669</v>
      </c>
      <c r="AM271" s="323" cm="1">
        <f t="array" ref="AM271">SUMIF('pop2526'!$B$233:$B$268,'pop2526'!$D271,'pop2526'!$AM$233:$AM$268)</f>
        <v>258366.91666666663</v>
      </c>
      <c r="AN271" s="323" cm="1">
        <f t="array" ref="AN271">SUMIF('pop2526'!$B$233:$B$268,'pop2526'!$D271,'pop2526'!$AN$233:$AN$268)</f>
        <v>284120.83333333337</v>
      </c>
      <c r="AO271" s="323" cm="1">
        <f t="array" ref="AO271">SUMIF('pop2526'!$B$233:$B$268,'pop2526'!$D271,'pop2526'!$AO$233:$AO$268)</f>
        <v>305444.16666666674</v>
      </c>
      <c r="AP271" s="323" cm="1">
        <f t="array" ref="AP271">SUMIF('pop2526'!$B$233:$B$268,'pop2526'!$D271,'pop2526'!$AP$233:$AP$268)</f>
        <v>297225.83333333349</v>
      </c>
      <c r="AQ271" s="323" cm="1">
        <f t="array" ref="AQ271">SUMIF('pop2526'!$B$233:$B$268,'pop2526'!$D271,'pop2526'!$AQ$233:$AQ$268)</f>
        <v>255870.0833333332</v>
      </c>
      <c r="AR271" s="323" cm="1">
        <f t="array" ref="AR271">SUMIF('pop2526'!$B$233:$B$268,'pop2526'!$D271,'pop2526'!$AR$233:$AR$268)</f>
        <v>219313.66666666669</v>
      </c>
      <c r="AS271" s="323" cm="1">
        <f t="array" ref="AS271">SUMIF('pop2526'!$B$233:$B$268,'pop2526'!$D271,'pop2526'!$AS$233:$AS$268)</f>
        <v>209388.75000000012</v>
      </c>
      <c r="AT271" s="323" cm="1">
        <f t="array" ref="AT271">SUMIF('pop2526'!$B$233:$B$268,'pop2526'!$D271,'pop2526'!$AT$233:$AT$268)</f>
        <v>135049.25</v>
      </c>
      <c r="AU271" s="322" cm="1">
        <f t="array" ref="AU271">SUMIF('pop2526'!$B$233:$B$268,'pop2526'!$D271,'pop2526'!$AU$233:$AU$268)</f>
        <v>141107.91666666669</v>
      </c>
    </row>
    <row r="272" spans="1:47" s="251" customFormat="1" x14ac:dyDescent="0.2">
      <c r="A272" s="267">
        <v>2</v>
      </c>
      <c r="B272" s="261"/>
      <c r="C272" s="261"/>
      <c r="D272" s="266" t="s">
        <v>145</v>
      </c>
      <c r="E272" s="261" t="s">
        <v>146</v>
      </c>
      <c r="F272" s="293">
        <f>SUMIFS('pop2526'!$F$233:$F$268,'pop2526'!$B$233:$B$268,'pop2526'!$D272)</f>
        <v>945</v>
      </c>
      <c r="G272" s="323" cm="1">
        <f t="array" ref="G272">SUMIF('pop2526'!$B$233:$B$268,'pop2526'!$D272,'pop2526'!$G$233:$G$268)</f>
        <v>4006135.5833333228</v>
      </c>
      <c r="H272" s="323" cm="1">
        <f t="array" ref="H272">SUMIF('pop2526'!$B$233:$B$268,'pop2526'!$D272,'pop2526'!$H$233:$H$268)</f>
        <v>3955328.7500000028</v>
      </c>
      <c r="I272" s="326" cm="1">
        <f t="array" ref="I272">SUMIF('pop2526'!$B$233:$B$268,'pop2526'!$D272,'pop2526'!$I$233:$I$268)</f>
        <v>7961464.3333333395</v>
      </c>
      <c r="J272" s="325" cm="1">
        <f t="array" ref="J272">SUMIF('pop2526'!$B$233:$B$268,'pop2526'!$D272,'pop2526'!$J$233:$J$268)</f>
        <v>34778.750000000029</v>
      </c>
      <c r="K272" s="323" cm="1">
        <f t="array" ref="K272">SUMIF('pop2526'!$B$233:$B$268,'pop2526'!$D272,'pop2526'!$K$233:$K$268)</f>
        <v>159431.1666666668</v>
      </c>
      <c r="L272" s="323" cm="1">
        <f t="array" ref="L272">SUMIF('pop2526'!$B$233:$B$268,'pop2526'!$D272,'pop2526'!$L$233:$L$268)</f>
        <v>230310.66666666628</v>
      </c>
      <c r="M272" s="323" cm="1">
        <f t="array" ref="M272">SUMIF('pop2526'!$B$233:$B$268,'pop2526'!$D272,'pop2526'!$M$233:$M$268)</f>
        <v>248066.91666666701</v>
      </c>
      <c r="N272" s="323" cm="1">
        <f t="array" ref="N272">SUMIF('pop2526'!$B$233:$B$268,'pop2526'!$D272,'pop2526'!$N$233:$N$268)</f>
        <v>244412.83333333302</v>
      </c>
      <c r="O272" s="323" cm="1">
        <f t="array" ref="O272">SUMIF('pop2526'!$B$233:$B$268,'pop2526'!$D272,'pop2526'!$O$233:$O$268)</f>
        <v>245189.9166666664</v>
      </c>
      <c r="P272" s="323" cm="1">
        <f t="array" ref="P272">SUMIF('pop2526'!$B$233:$B$268,'pop2526'!$D272,'pop2526'!$P$233:$P$268)</f>
        <v>281247.08333333302</v>
      </c>
      <c r="Q272" s="323" cm="1">
        <f t="array" ref="Q272">SUMIF('pop2526'!$B$233:$B$268,'pop2526'!$D272,'pop2526'!$Q$233:$Q$268)</f>
        <v>301554.41666666663</v>
      </c>
      <c r="R272" s="323" cm="1">
        <f t="array" ref="R272">SUMIF('pop2526'!$B$233:$B$268,'pop2526'!$D272,'pop2526'!$R$233:$R$268)</f>
        <v>300952.74999999971</v>
      </c>
      <c r="S272" s="323" cm="1">
        <f t="array" ref="S272">SUMIF('pop2526'!$B$233:$B$268,'pop2526'!$D272,'pop2526'!$S$233:$S$268)</f>
        <v>281166.66666666698</v>
      </c>
      <c r="T272" s="323" cm="1">
        <f t="array" ref="T272">SUMIF('pop2526'!$B$233:$B$268,'pop2526'!$D272,'pop2526'!$T$233:$T$268)</f>
        <v>245249.58333333331</v>
      </c>
      <c r="U272" s="323" cm="1">
        <f t="array" ref="U272">SUMIF('pop2526'!$B$233:$B$268,'pop2526'!$D272,'pop2526'!$U$233:$U$268)</f>
        <v>255593.75000000029</v>
      </c>
      <c r="V272" s="323" cm="1">
        <f t="array" ref="V272">SUMIF('pop2526'!$B$233:$B$268,'pop2526'!$D272,'pop2526'!$V$233:$V$268)</f>
        <v>262619.83333333326</v>
      </c>
      <c r="W272" s="323" cm="1">
        <f t="array" ref="W272">SUMIF('pop2526'!$B$233:$B$268,'pop2526'!$D272,'pop2526'!$W$233:$W$268)</f>
        <v>248137.75</v>
      </c>
      <c r="X272" s="323" cm="1">
        <f t="array" ref="X272">SUMIF('pop2526'!$B$233:$B$268,'pop2526'!$D272,'pop2526'!$X$233:$X$268)</f>
        <v>199019.75</v>
      </c>
      <c r="Y272" s="323" cm="1">
        <f t="array" ref="Y272">SUMIF('pop2526'!$B$233:$B$268,'pop2526'!$D272,'pop2526'!$Y$233:$Y$268)</f>
        <v>163731.0833333334</v>
      </c>
      <c r="Z272" s="323" cm="1">
        <f t="array" ref="Z272">SUMIF('pop2526'!$B$233:$B$268,'pop2526'!$D272,'pop2526'!$Z$233:$Z$268)</f>
        <v>147832.4166666666</v>
      </c>
      <c r="AA272" s="323" cm="1">
        <f t="array" ref="AA272">SUMIF('pop2526'!$B$233:$B$268,'pop2526'!$D272,'pop2526'!$AA$233:$AA$268)</f>
        <v>88402.999999999898</v>
      </c>
      <c r="AB272" s="323" cm="1">
        <f t="array" ref="AB272">SUMIF('pop2526'!$B$233:$B$268,'pop2526'!$D272,'pop2526'!$AB$233:$AB$268)</f>
        <v>68437.25</v>
      </c>
      <c r="AC272" s="324" cm="1">
        <f t="array" ref="AC272">SUMIF('pop2526'!$B$233:$B$268,'pop2526'!$D272,'pop2526'!$AC$233:$AC$268)</f>
        <v>32968.749999999927</v>
      </c>
      <c r="AD272" s="323" cm="1">
        <f t="array" ref="AD272">SUMIF('pop2526'!$B$233:$B$268,'pop2526'!$D272,'pop2526'!$AD$233:$AD$268)</f>
        <v>151643.8333333334</v>
      </c>
      <c r="AE272" s="323" cm="1">
        <f t="array" ref="AE272">SUMIF('pop2526'!$B$233:$B$268,'pop2526'!$D272,'pop2526'!$AE$233:$AE$268)</f>
        <v>218775.5833333334</v>
      </c>
      <c r="AF272" s="323" cm="1">
        <f t="array" ref="AF272">SUMIF('pop2526'!$B$233:$B$268,'pop2526'!$D272,'pop2526'!$AF$233:$AF$268)</f>
        <v>236354.9166666664</v>
      </c>
      <c r="AG272" s="323" cm="1">
        <f t="array" ref="AG272">SUMIF('pop2526'!$B$233:$B$268,'pop2526'!$D272,'pop2526'!$AG$233:$AG$268)</f>
        <v>232938.5</v>
      </c>
      <c r="AH272" s="323" cm="1">
        <f t="array" ref="AH272">SUMIF('pop2526'!$B$233:$B$268,'pop2526'!$D272,'pop2526'!$AH$233:$AH$268)</f>
        <v>246659.33333333331</v>
      </c>
      <c r="AI272" s="323" cm="1">
        <f t="array" ref="AI272">SUMIF('pop2526'!$B$233:$B$268,'pop2526'!$D272,'pop2526'!$AI$233:$AI$268)</f>
        <v>271292.16666666698</v>
      </c>
      <c r="AJ272" s="323" cm="1">
        <f t="array" ref="AJ272">SUMIF('pop2526'!$B$233:$B$268,'pop2526'!$D272,'pop2526'!$AJ$233:$AJ$268)</f>
        <v>286048.83333333337</v>
      </c>
      <c r="AK272" s="323" cm="1">
        <f t="array" ref="AK272">SUMIF('pop2526'!$B$233:$B$268,'pop2526'!$D272,'pop2526'!$AK$233:$AK$268)</f>
        <v>286668.33333333372</v>
      </c>
      <c r="AL272" s="323" cm="1">
        <f t="array" ref="AL272">SUMIF('pop2526'!$B$233:$B$268,'pop2526'!$D272,'pop2526'!$AL$233:$AL$268)</f>
        <v>263534</v>
      </c>
      <c r="AM272" s="323" cm="1">
        <f t="array" ref="AM272">SUMIF('pop2526'!$B$233:$B$268,'pop2526'!$D272,'pop2526'!$AM$233:$AM$268)</f>
        <v>226274.25</v>
      </c>
      <c r="AN272" s="323" cm="1">
        <f t="array" ref="AN272">SUMIF('pop2526'!$B$233:$B$268,'pop2526'!$D272,'pop2526'!$AN$233:$AN$268)</f>
        <v>240183.75</v>
      </c>
      <c r="AO272" s="323" cm="1">
        <f t="array" ref="AO272">SUMIF('pop2526'!$B$233:$B$268,'pop2526'!$D272,'pop2526'!$AO$233:$AO$268)</f>
        <v>253497.08333333331</v>
      </c>
      <c r="AP272" s="323" cm="1">
        <f t="array" ref="AP272">SUMIF('pop2526'!$B$233:$B$268,'pop2526'!$D272,'pop2526'!$AP$233:$AP$268)</f>
        <v>244469.0833333332</v>
      </c>
      <c r="AQ272" s="323" cm="1">
        <f t="array" ref="AQ272">SUMIF('pop2526'!$B$233:$B$268,'pop2526'!$D272,'pop2526'!$AQ$233:$AQ$268)</f>
        <v>203304.41666666672</v>
      </c>
      <c r="AR272" s="323" cm="1">
        <f t="array" ref="AR272">SUMIF('pop2526'!$B$233:$B$268,'pop2526'!$D272,'pop2526'!$AR$233:$AR$268)</f>
        <v>174052.4999999998</v>
      </c>
      <c r="AS272" s="323" cm="1">
        <f t="array" ref="AS272">SUMIF('pop2526'!$B$233:$B$268,'pop2526'!$D272,'pop2526'!$AS$233:$AS$268)</f>
        <v>166214.58333333331</v>
      </c>
      <c r="AT272" s="323" cm="1">
        <f t="array" ref="AT272">SUMIF('pop2526'!$B$233:$B$268,'pop2526'!$D272,'pop2526'!$AT$233:$AT$268)</f>
        <v>110019.75</v>
      </c>
      <c r="AU272" s="322" cm="1">
        <f t="array" ref="AU272">SUMIF('pop2526'!$B$233:$B$268,'pop2526'!$D272,'pop2526'!$AU$233:$AU$268)</f>
        <v>110429.0833333333</v>
      </c>
    </row>
    <row r="273" spans="1:47" s="251" customFormat="1" x14ac:dyDescent="0.2">
      <c r="A273" s="267">
        <v>3</v>
      </c>
      <c r="B273" s="261"/>
      <c r="C273" s="261"/>
      <c r="D273" s="266" t="s">
        <v>159</v>
      </c>
      <c r="E273" s="261" t="s">
        <v>160</v>
      </c>
      <c r="F273" s="293">
        <f>SUMIFS('pop2526'!$F$233:$F$268,'pop2526'!$B$233:$B$268,'pop2526'!$D273)</f>
        <v>1263</v>
      </c>
      <c r="G273" s="323" cm="1">
        <f t="array" ref="G273">SUMIF('pop2526'!$B$233:$B$268,'pop2526'!$D273,'pop2526'!$G$233:$G$268)</f>
        <v>6040186.666666666</v>
      </c>
      <c r="H273" s="323" cm="1">
        <f t="array" ref="H273">SUMIF('pop2526'!$B$233:$B$268,'pop2526'!$D273,'pop2526'!$H$233:$H$268)</f>
        <v>5964930.833333334</v>
      </c>
      <c r="I273" s="326" cm="1">
        <f t="array" ref="I273">SUMIF('pop2526'!$B$233:$B$268,'pop2526'!$D273,'pop2526'!$I$233:$I$268)</f>
        <v>12005117.499999994</v>
      </c>
      <c r="J273" s="325" cm="1">
        <f t="array" ref="J273">SUMIF('pop2526'!$B$233:$B$268,'pop2526'!$D273,'pop2526'!$J$233:$J$268)</f>
        <v>52336.833333333328</v>
      </c>
      <c r="K273" s="323" cm="1">
        <f t="array" ref="K273">SUMIF('pop2526'!$B$233:$B$268,'pop2526'!$D273,'pop2526'!$K$233:$K$268)</f>
        <v>241129.41666666666</v>
      </c>
      <c r="L273" s="323" cm="1">
        <f t="array" ref="L273">SUMIF('pop2526'!$B$233:$B$268,'pop2526'!$D273,'pop2526'!$L$233:$L$268)</f>
        <v>348162.16666666663</v>
      </c>
      <c r="M273" s="323" cm="1">
        <f t="array" ref="M273">SUMIF('pop2526'!$B$233:$B$268,'pop2526'!$D273,'pop2526'!$M$233:$M$268)</f>
        <v>378813.58333333326</v>
      </c>
      <c r="N273" s="323" cm="1">
        <f t="array" ref="N273">SUMIF('pop2526'!$B$233:$B$268,'pop2526'!$D273,'pop2526'!$N$233:$N$268)</f>
        <v>373114.25</v>
      </c>
      <c r="O273" s="323" cm="1">
        <f t="array" ref="O273">SUMIF('pop2526'!$B$233:$B$268,'pop2526'!$D273,'pop2526'!$O$233:$O$268)</f>
        <v>369954.33333333331</v>
      </c>
      <c r="P273" s="323" cm="1">
        <f t="array" ref="P273">SUMIF('pop2526'!$B$233:$B$268,'pop2526'!$D273,'pop2526'!$P$233:$P$268)</f>
        <v>408136.41666666669</v>
      </c>
      <c r="Q273" s="323" cm="1">
        <f t="array" ref="Q273">SUMIF('pop2526'!$B$233:$B$268,'pop2526'!$D273,'pop2526'!$Q$233:$Q$268)</f>
        <v>440435.91666666674</v>
      </c>
      <c r="R273" s="323" cm="1">
        <f t="array" ref="R273">SUMIF('pop2526'!$B$233:$B$268,'pop2526'!$D273,'pop2526'!$R$233:$R$268)</f>
        <v>444726.08333333326</v>
      </c>
      <c r="S273" s="323" cm="1">
        <f t="array" ref="S273">SUMIF('pop2526'!$B$233:$B$268,'pop2526'!$D273,'pop2526'!$S$233:$S$268)</f>
        <v>416908.00000000012</v>
      </c>
      <c r="T273" s="323" cm="1">
        <f t="array" ref="T273">SUMIF('pop2526'!$B$233:$B$268,'pop2526'!$D273,'pop2526'!$T$233:$T$268)</f>
        <v>369706.75000000006</v>
      </c>
      <c r="U273" s="323" cm="1">
        <f t="array" ref="U273">SUMIF('pop2526'!$B$233:$B$268,'pop2526'!$D273,'pop2526'!$U$233:$U$268)</f>
        <v>388190.33333333326</v>
      </c>
      <c r="V273" s="323" cm="1">
        <f t="array" ref="V273">SUMIF('pop2526'!$B$233:$B$268,'pop2526'!$D273,'pop2526'!$V$233:$V$268)</f>
        <v>398675.41666666669</v>
      </c>
      <c r="W273" s="323" cm="1">
        <f t="array" ref="W273">SUMIF('pop2526'!$B$233:$B$268,'pop2526'!$D273,'pop2526'!$W$233:$W$268)</f>
        <v>367606.66666666669</v>
      </c>
      <c r="X273" s="323" cm="1">
        <f t="array" ref="X273">SUMIF('pop2526'!$B$233:$B$268,'pop2526'!$D273,'pop2526'!$X$233:$X$268)</f>
        <v>297583.33333333349</v>
      </c>
      <c r="Y273" s="323" cm="1">
        <f t="array" ref="Y273">SUMIF('pop2526'!$B$233:$B$268,'pop2526'!$D273,'pop2526'!$Y$233:$Y$268)</f>
        <v>251465.75</v>
      </c>
      <c r="Z273" s="323" cm="1">
        <f t="array" ref="Z273">SUMIF('pop2526'!$B$233:$B$268,'pop2526'!$D273,'pop2526'!$Z$233:$Z$268)</f>
        <v>231375.99999999988</v>
      </c>
      <c r="AA273" s="323" cm="1">
        <f t="array" ref="AA273">SUMIF('pop2526'!$B$233:$B$268,'pop2526'!$D273,'pop2526'!$AA$233:$AA$268)</f>
        <v>146864.91666666666</v>
      </c>
      <c r="AB273" s="323" cm="1">
        <f t="array" ref="AB273">SUMIF('pop2526'!$B$233:$B$268,'pop2526'!$D273,'pop2526'!$AB$233:$AB$268)</f>
        <v>115000.4999999999</v>
      </c>
      <c r="AC273" s="324" cm="1">
        <f t="array" ref="AC273">SUMIF('pop2526'!$B$233:$B$268,'pop2526'!$D273,'pop2526'!$AC$233:$AC$268)</f>
        <v>50280.750000000007</v>
      </c>
      <c r="AD273" s="323" cm="1">
        <f t="array" ref="AD273">SUMIF('pop2526'!$B$233:$B$268,'pop2526'!$D273,'pop2526'!$AD$233:$AD$268)</f>
        <v>229623.49999999983</v>
      </c>
      <c r="AE273" s="323" cm="1">
        <f t="array" ref="AE273">SUMIF('pop2526'!$B$233:$B$268,'pop2526'!$D273,'pop2526'!$AE$233:$AE$268)</f>
        <v>331134.49999999988</v>
      </c>
      <c r="AF273" s="323" cm="1">
        <f t="array" ref="AF273">SUMIF('pop2526'!$B$233:$B$268,'pop2526'!$D273,'pop2526'!$AF$233:$AF$268)</f>
        <v>360543.58333333331</v>
      </c>
      <c r="AG273" s="323" cm="1">
        <f t="array" ref="AG273">SUMIF('pop2526'!$B$233:$B$268,'pop2526'!$D273,'pop2526'!$AG$233:$AG$268)</f>
        <v>353441.74999999994</v>
      </c>
      <c r="AH273" s="323" cm="1">
        <f t="array" ref="AH273">SUMIF('pop2526'!$B$233:$B$268,'pop2526'!$D273,'pop2526'!$AH$233:$AH$268)</f>
        <v>356608.9166666668</v>
      </c>
      <c r="AI273" s="323" cm="1">
        <f t="array" ref="AI273">SUMIF('pop2526'!$B$233:$B$268,'pop2526'!$D273,'pop2526'!$AI$233:$AI$268)</f>
        <v>386092.33333333308</v>
      </c>
      <c r="AJ273" s="323" cm="1">
        <f t="array" ref="AJ273">SUMIF('pop2526'!$B$233:$B$268,'pop2526'!$D273,'pop2526'!$AJ$233:$AJ$268)</f>
        <v>419191.58333333331</v>
      </c>
      <c r="AK273" s="323" cm="1">
        <f t="array" ref="AK273">SUMIF('pop2526'!$B$233:$B$268,'pop2526'!$D273,'pop2526'!$AK$233:$AK$268)</f>
        <v>423005.75</v>
      </c>
      <c r="AL273" s="323" cm="1">
        <f t="array" ref="AL273">SUMIF('pop2526'!$B$233:$B$268,'pop2526'!$D273,'pop2526'!$AL$233:$AL$268)</f>
        <v>392314.16666666663</v>
      </c>
      <c r="AM273" s="323" cm="1">
        <f t="array" ref="AM273">SUMIF('pop2526'!$B$233:$B$268,'pop2526'!$D273,'pop2526'!$AM$233:$AM$268)</f>
        <v>343840.0833333332</v>
      </c>
      <c r="AN273" s="323" cm="1">
        <f t="array" ref="AN273">SUMIF('pop2526'!$B$233:$B$268,'pop2526'!$D273,'pop2526'!$AN$233:$AN$268)</f>
        <v>368667.41666666669</v>
      </c>
      <c r="AO273" s="323" cm="1">
        <f t="array" ref="AO273">SUMIF('pop2526'!$B$233:$B$268,'pop2526'!$D273,'pop2526'!$AO$233:$AO$268)</f>
        <v>389077.33333333331</v>
      </c>
      <c r="AP273" s="323" cm="1">
        <f t="array" ref="AP273">SUMIF('pop2526'!$B$233:$B$268,'pop2526'!$D273,'pop2526'!$AP$233:$AP$268)</f>
        <v>365976</v>
      </c>
      <c r="AQ273" s="323" cm="1">
        <f t="array" ref="AQ273">SUMIF('pop2526'!$B$233:$B$268,'pop2526'!$D273,'pop2526'!$AQ$233:$AQ$268)</f>
        <v>305599.16666666669</v>
      </c>
      <c r="AR273" s="323" cm="1">
        <f t="array" ref="AR273">SUMIF('pop2526'!$B$233:$B$268,'pop2526'!$D273,'pop2526'!$AR$233:$AR$268)</f>
        <v>269749.83333333337</v>
      </c>
      <c r="AS273" s="323" cm="1">
        <f t="array" ref="AS273">SUMIF('pop2526'!$B$233:$B$268,'pop2526'!$D273,'pop2526'!$AS$233:$AS$268)</f>
        <v>260481.1666666668</v>
      </c>
      <c r="AT273" s="323" cm="1">
        <f t="array" ref="AT273">SUMIF('pop2526'!$B$233:$B$268,'pop2526'!$D273,'pop2526'!$AT$233:$AT$268)</f>
        <v>179009.75</v>
      </c>
      <c r="AU273" s="322" cm="1">
        <f t="array" ref="AU273">SUMIF('pop2526'!$B$233:$B$268,'pop2526'!$D273,'pop2526'!$AU$233:$AU$268)</f>
        <v>180293.25</v>
      </c>
    </row>
    <row r="274" spans="1:47" s="251" customFormat="1" x14ac:dyDescent="0.2">
      <c r="A274" s="267">
        <v>4</v>
      </c>
      <c r="B274" s="261"/>
      <c r="C274" s="261"/>
      <c r="D274" s="266" t="s">
        <v>191</v>
      </c>
      <c r="E274" s="261" t="s">
        <v>450</v>
      </c>
      <c r="F274" s="293">
        <f>SUMIFS('pop2526'!$F$233:$F$268,'pop2526'!$B$233:$B$268,'pop2526'!$D274)</f>
        <v>643</v>
      </c>
      <c r="G274" s="323" cm="1">
        <f t="array" ref="G274">SUMIF('pop2526'!$B$233:$B$268,'pop2526'!$D274,'pop2526'!$G$233:$G$268)</f>
        <v>3667579.8333333358</v>
      </c>
      <c r="H274" s="323" cm="1">
        <f t="array" ref="H274">SUMIF('pop2526'!$B$233:$B$268,'pop2526'!$D274,'pop2526'!$H$233:$H$268)</f>
        <v>3665932.8333333302</v>
      </c>
      <c r="I274" s="326" cm="1">
        <f t="array" ref="I274">SUMIF('pop2526'!$B$233:$B$268,'pop2526'!$D274,'pop2526'!$I$233:$I$268)</f>
        <v>7333512.6666666605</v>
      </c>
      <c r="J274" s="325" cm="1">
        <f t="array" ref="J274">SUMIF('pop2526'!$B$233:$B$268,'pop2526'!$D274,'pop2526'!$J$233:$J$268)</f>
        <v>31870.500000000029</v>
      </c>
      <c r="K274" s="323" cm="1">
        <f t="array" ref="K274">SUMIF('pop2526'!$B$233:$B$268,'pop2526'!$D274,'pop2526'!$K$233:$K$268)</f>
        <v>148109.58333333331</v>
      </c>
      <c r="L274" s="323" cm="1">
        <f t="array" ref="L274">SUMIF('pop2526'!$B$233:$B$268,'pop2526'!$D274,'pop2526'!$L$233:$L$268)</f>
        <v>213947.91666666712</v>
      </c>
      <c r="M274" s="323" cm="1">
        <f t="array" ref="M274">SUMIF('pop2526'!$B$233:$B$268,'pop2526'!$D274,'pop2526'!$M$233:$M$268)</f>
        <v>230826.33333333331</v>
      </c>
      <c r="N274" s="323" cm="1">
        <f t="array" ref="N274">SUMIF('pop2526'!$B$233:$B$268,'pop2526'!$D274,'pop2526'!$N$233:$N$268)</f>
        <v>220280.83333333331</v>
      </c>
      <c r="O274" s="323" cm="1">
        <f t="array" ref="O274">SUMIF('pop2526'!$B$233:$B$268,'pop2526'!$D274,'pop2526'!$O$233:$O$268)</f>
        <v>199154.83333333372</v>
      </c>
      <c r="P274" s="323" cm="1">
        <f t="array" ref="P274">SUMIF('pop2526'!$B$233:$B$268,'pop2526'!$D274,'pop2526'!$P$233:$P$268)</f>
        <v>232041.25000000023</v>
      </c>
      <c r="Q274" s="323" cm="1">
        <f t="array" ref="Q274">SUMIF('pop2526'!$B$233:$B$268,'pop2526'!$D274,'pop2526'!$Q$233:$Q$268)</f>
        <v>260875.33333333331</v>
      </c>
      <c r="R274" s="323" cm="1">
        <f t="array" ref="R274">SUMIF('pop2526'!$B$233:$B$268,'pop2526'!$D274,'pop2526'!$R$233:$R$268)</f>
        <v>273962.24999999959</v>
      </c>
      <c r="S274" s="323" cm="1">
        <f t="array" ref="S274">SUMIF('pop2526'!$B$233:$B$268,'pop2526'!$D274,'pop2526'!$S$233:$S$268)</f>
        <v>263572.00000000029</v>
      </c>
      <c r="T274" s="323" cm="1">
        <f t="array" ref="T274">SUMIF('pop2526'!$B$233:$B$268,'pop2526'!$D274,'pop2526'!$T$233:$T$268)</f>
        <v>240524.3333333332</v>
      </c>
      <c r="U274" s="323" cm="1">
        <f t="array" ref="U274">SUMIF('pop2526'!$B$233:$B$268,'pop2526'!$D274,'pop2526'!$U$233:$U$268)</f>
        <v>241480.99999999991</v>
      </c>
      <c r="V274" s="323" cm="1">
        <f t="array" ref="V274">SUMIF('pop2526'!$B$233:$B$268,'pop2526'!$D274,'pop2526'!$V$233:$V$268)</f>
        <v>241624.50000000029</v>
      </c>
      <c r="W274" s="323" cm="1">
        <f t="array" ref="W274">SUMIF('pop2526'!$B$233:$B$268,'pop2526'!$D274,'pop2526'!$W$233:$W$268)</f>
        <v>222620.16666666669</v>
      </c>
      <c r="X274" s="323" cm="1">
        <f t="array" ref="X274">SUMIF('pop2526'!$B$233:$B$268,'pop2526'!$D274,'pop2526'!$X$233:$X$268)</f>
        <v>181197</v>
      </c>
      <c r="Y274" s="323" cm="1">
        <f t="array" ref="Y274">SUMIF('pop2526'!$B$233:$B$268,'pop2526'!$D274,'pop2526'!$Y$233:$Y$268)</f>
        <v>151517.83333333331</v>
      </c>
      <c r="Z274" s="323" cm="1">
        <f t="array" ref="Z274">SUMIF('pop2526'!$B$233:$B$268,'pop2526'!$D274,'pop2526'!$Z$233:$Z$268)</f>
        <v>146999.6666666666</v>
      </c>
      <c r="AA274" s="323" cm="1">
        <f t="array" ref="AA274">SUMIF('pop2526'!$B$233:$B$268,'pop2526'!$D274,'pop2526'!$AA$233:$AA$268)</f>
        <v>90719.583333333401</v>
      </c>
      <c r="AB274" s="323" cm="1">
        <f t="array" ref="AB274">SUMIF('pop2526'!$B$233:$B$268,'pop2526'!$D274,'pop2526'!$AB$233:$AB$268)</f>
        <v>76254.916666666599</v>
      </c>
      <c r="AC274" s="324" cm="1">
        <f t="array" ref="AC274">SUMIF('pop2526'!$B$233:$B$268,'pop2526'!$D274,'pop2526'!$AC$233:$AC$268)</f>
        <v>30166.333333333292</v>
      </c>
      <c r="AD274" s="323" cm="1">
        <f t="array" ref="AD274">SUMIF('pop2526'!$B$233:$B$268,'pop2526'!$D274,'pop2526'!$AD$233:$AD$268)</f>
        <v>141409.8333333334</v>
      </c>
      <c r="AE274" s="323" cm="1">
        <f t="array" ref="AE274">SUMIF('pop2526'!$B$233:$B$268,'pop2526'!$D274,'pop2526'!$AE$233:$AE$268)</f>
        <v>203269.1666666666</v>
      </c>
      <c r="AF274" s="323" cm="1">
        <f t="array" ref="AF274">SUMIF('pop2526'!$B$233:$B$268,'pop2526'!$D274,'pop2526'!$AF$233:$AF$268)</f>
        <v>219283.33333333331</v>
      </c>
      <c r="AG274" s="323" cm="1">
        <f t="array" ref="AG274">SUMIF('pop2526'!$B$233:$B$268,'pop2526'!$D274,'pop2526'!$AG$233:$AG$268)</f>
        <v>206799.33333333369</v>
      </c>
      <c r="AH274" s="323" cm="1">
        <f t="array" ref="AH274">SUMIF('pop2526'!$B$233:$B$268,'pop2526'!$D274,'pop2526'!$AH$233:$AH$268)</f>
        <v>188359.66666666657</v>
      </c>
      <c r="AI274" s="323" cm="1">
        <f t="array" ref="AI274">SUMIF('pop2526'!$B$233:$B$268,'pop2526'!$D274,'pop2526'!$AI$233:$AI$268)</f>
        <v>223304.00000000029</v>
      </c>
      <c r="AJ274" s="323" cm="1">
        <f t="array" ref="AJ274">SUMIF('pop2526'!$B$233:$B$268,'pop2526'!$D274,'pop2526'!$AJ$233:$AJ$268)</f>
        <v>256670.75</v>
      </c>
      <c r="AK274" s="323" cm="1">
        <f t="array" ref="AK274">SUMIF('pop2526'!$B$233:$B$268,'pop2526'!$D274,'pop2526'!$AK$233:$AK$268)</f>
        <v>267302.49999999959</v>
      </c>
      <c r="AL274" s="323" cm="1">
        <f t="array" ref="AL274">SUMIF('pop2526'!$B$233:$B$268,'pop2526'!$D274,'pop2526'!$AL$233:$AL$268)</f>
        <v>253090.49999999971</v>
      </c>
      <c r="AM274" s="323" cm="1">
        <f t="array" ref="AM274">SUMIF('pop2526'!$B$233:$B$268,'pop2526'!$D274,'pop2526'!$AM$233:$AM$268)</f>
        <v>226813.83333333337</v>
      </c>
      <c r="AN274" s="323" cm="1">
        <f t="array" ref="AN274">SUMIF('pop2526'!$B$233:$B$268,'pop2526'!$D274,'pop2526'!$AN$233:$AN$268)</f>
        <v>232369.58333333328</v>
      </c>
      <c r="AO274" s="323" cm="1">
        <f t="array" ref="AO274">SUMIF('pop2526'!$B$233:$B$268,'pop2526'!$D274,'pop2526'!$AO$233:$AO$268)</f>
        <v>238749.91666666663</v>
      </c>
      <c r="AP274" s="323" cm="1">
        <f t="array" ref="AP274">SUMIF('pop2526'!$B$233:$B$268,'pop2526'!$D274,'pop2526'!$AP$233:$AP$268)</f>
        <v>224148.75</v>
      </c>
      <c r="AQ274" s="323" cm="1">
        <f t="array" ref="AQ274">SUMIF('pop2526'!$B$233:$B$268,'pop2526'!$D274,'pop2526'!$AQ$233:$AQ$268)</f>
        <v>188199.1666666668</v>
      </c>
      <c r="AR274" s="323" cm="1">
        <f t="array" ref="AR274">SUMIF('pop2526'!$B$233:$B$268,'pop2526'!$D274,'pop2526'!$AR$233:$AR$268)</f>
        <v>167907.0833333332</v>
      </c>
      <c r="AS274" s="323" cm="1">
        <f t="array" ref="AS274">SUMIF('pop2526'!$B$233:$B$268,'pop2526'!$D274,'pop2526'!$AS$233:$AS$268)</f>
        <v>168192.6666666666</v>
      </c>
      <c r="AT274" s="323" cm="1">
        <f t="array" ref="AT274">SUMIF('pop2526'!$B$233:$B$268,'pop2526'!$D274,'pop2526'!$AT$233:$AT$268)</f>
        <v>111233.0833333333</v>
      </c>
      <c r="AU274" s="322" cm="1">
        <f t="array" ref="AU274">SUMIF('pop2526'!$B$233:$B$268,'pop2526'!$D274,'pop2526'!$AU$233:$AU$268)</f>
        <v>118663.3333333333</v>
      </c>
    </row>
    <row r="275" spans="1:47" s="251" customFormat="1" x14ac:dyDescent="0.2">
      <c r="A275" s="267">
        <v>5</v>
      </c>
      <c r="B275" s="261"/>
      <c r="C275" s="261"/>
      <c r="D275" s="266" t="s">
        <v>197</v>
      </c>
      <c r="E275" s="261" t="s">
        <v>198</v>
      </c>
      <c r="F275" s="293">
        <f>SUMIFS('pop2526'!$F$233:$F$268,'pop2526'!$B$233:$B$268,'pop2526'!$D275)</f>
        <v>1157</v>
      </c>
      <c r="G275" s="323" cm="1">
        <f t="array" ref="G275">SUMIF('pop2526'!$B$233:$B$268,'pop2526'!$D275,'pop2526'!$G$233:$G$268)</f>
        <v>5640848.1666666567</v>
      </c>
      <c r="H275" s="323" cm="1">
        <f t="array" ref="H275">SUMIF('pop2526'!$B$233:$B$268,'pop2526'!$D275,'pop2526'!$H$233:$H$268)</f>
        <v>5460689.7500000028</v>
      </c>
      <c r="I275" s="326" cm="1">
        <f t="array" ref="I275">SUMIF('pop2526'!$B$233:$B$268,'pop2526'!$D275,'pop2526'!$I$233:$I$268)</f>
        <v>11101537.91666667</v>
      </c>
      <c r="J275" s="325" cm="1">
        <f t="array" ref="J275">SUMIF('pop2526'!$B$233:$B$268,'pop2526'!$D275,'pop2526'!$J$233:$J$268)</f>
        <v>50186.666666666693</v>
      </c>
      <c r="K275" s="323" cm="1">
        <f t="array" ref="K275">SUMIF('pop2526'!$B$233:$B$268,'pop2526'!$D275,'pop2526'!$K$233:$K$268)</f>
        <v>215557</v>
      </c>
      <c r="L275" s="323" cm="1">
        <f t="array" ref="L275">SUMIF('pop2526'!$B$233:$B$268,'pop2526'!$D275,'pop2526'!$L$233:$L$268)</f>
        <v>297051.33333333314</v>
      </c>
      <c r="M275" s="323" cm="1">
        <f t="array" ref="M275">SUMIF('pop2526'!$B$233:$B$268,'pop2526'!$D275,'pop2526'!$M$233:$M$268)</f>
        <v>313999.08333333314</v>
      </c>
      <c r="N275" s="323" cm="1">
        <f t="array" ref="N275">SUMIF('pop2526'!$B$233:$B$268,'pop2526'!$D275,'pop2526'!$N$233:$N$268)</f>
        <v>311942.91666666686</v>
      </c>
      <c r="O275" s="323" cm="1">
        <f t="array" ref="O275">SUMIF('pop2526'!$B$233:$B$268,'pop2526'!$D275,'pop2526'!$O$233:$O$268)</f>
        <v>359207.16666666698</v>
      </c>
      <c r="P275" s="323" cm="1">
        <f t="array" ref="P275">SUMIF('pop2526'!$B$233:$B$268,'pop2526'!$D275,'pop2526'!$P$233:$P$268)</f>
        <v>517253.24999999959</v>
      </c>
      <c r="Q275" s="323" cm="1">
        <f t="array" ref="Q275">SUMIF('pop2526'!$B$233:$B$268,'pop2526'!$D275,'pop2526'!$Q$233:$Q$268)</f>
        <v>562344.33333333326</v>
      </c>
      <c r="R275" s="323" cm="1">
        <f t="array" ref="R275">SUMIF('pop2526'!$B$233:$B$268,'pop2526'!$D275,'pop2526'!$R$233:$R$268)</f>
        <v>557277.6666666664</v>
      </c>
      <c r="S275" s="323" cm="1">
        <f t="array" ref="S275">SUMIF('pop2526'!$B$233:$B$268,'pop2526'!$D275,'pop2526'!$S$233:$S$268)</f>
        <v>504241.49999999959</v>
      </c>
      <c r="T275" s="323" cm="1">
        <f t="array" ref="T275">SUMIF('pop2526'!$B$233:$B$268,'pop2526'!$D275,'pop2526'!$T$233:$T$268)</f>
        <v>428145.08333333302</v>
      </c>
      <c r="U275" s="323" cm="1">
        <f t="array" ref="U275">SUMIF('pop2526'!$B$233:$B$268,'pop2526'!$D275,'pop2526'!$U$233:$U$268)</f>
        <v>365763.00000000035</v>
      </c>
      <c r="V275" s="323" cm="1">
        <f t="array" ref="V275">SUMIF('pop2526'!$B$233:$B$268,'pop2526'!$D275,'pop2526'!$V$233:$V$268)</f>
        <v>318820.16666666628</v>
      </c>
      <c r="W275" s="323" cm="1">
        <f t="array" ref="W275">SUMIF('pop2526'!$B$233:$B$268,'pop2526'!$D275,'pop2526'!$W$233:$W$268)</f>
        <v>266558.1666666668</v>
      </c>
      <c r="X275" s="323" cm="1">
        <f t="array" ref="X275">SUMIF('pop2526'!$B$233:$B$268,'pop2526'!$D275,'pop2526'!$X$233:$X$268)</f>
        <v>194547</v>
      </c>
      <c r="Y275" s="323" cm="1">
        <f t="array" ref="Y275">SUMIF('pop2526'!$B$233:$B$268,'pop2526'!$D275,'pop2526'!$Y$233:$Y$268)</f>
        <v>138806.9166666668</v>
      </c>
      <c r="Z275" s="323" cm="1">
        <f t="array" ref="Z275">SUMIF('pop2526'!$B$233:$B$268,'pop2526'!$D275,'pop2526'!$Z$233:$Z$268)</f>
        <v>110725.6666666667</v>
      </c>
      <c r="AA275" s="323" cm="1">
        <f t="array" ref="AA275">SUMIF('pop2526'!$B$233:$B$268,'pop2526'!$D275,'pop2526'!$AA$233:$AA$268)</f>
        <v>67211.166666666599</v>
      </c>
      <c r="AB275" s="323" cm="1">
        <f t="array" ref="AB275">SUMIF('pop2526'!$B$233:$B$268,'pop2526'!$D275,'pop2526'!$AB$233:$AB$268)</f>
        <v>61210.083333333198</v>
      </c>
      <c r="AC275" s="324" cm="1">
        <f t="array" ref="AC275">SUMIF('pop2526'!$B$233:$B$268,'pop2526'!$D275,'pop2526'!$AC$233:$AC$268)</f>
        <v>47466.583333333358</v>
      </c>
      <c r="AD275" s="323" cm="1">
        <f t="array" ref="AD275">SUMIF('pop2526'!$B$233:$B$268,'pop2526'!$D275,'pop2526'!$AD$233:$AD$268)</f>
        <v>205942.5833333334</v>
      </c>
      <c r="AE275" s="323" cm="1">
        <f t="array" ref="AE275">SUMIF('pop2526'!$B$233:$B$268,'pop2526'!$D275,'pop2526'!$AE$233:$AE$268)</f>
        <v>283992.41666666663</v>
      </c>
      <c r="AF275" s="323" cm="1">
        <f t="array" ref="AF275">SUMIF('pop2526'!$B$233:$B$268,'pop2526'!$D275,'pop2526'!$AF$233:$AF$268)</f>
        <v>299383.58333333291</v>
      </c>
      <c r="AG275" s="323" cm="1">
        <f t="array" ref="AG275">SUMIF('pop2526'!$B$233:$B$268,'pop2526'!$D275,'pop2526'!$AG$233:$AG$268)</f>
        <v>299246.50000000035</v>
      </c>
      <c r="AH275" s="323" cm="1">
        <f t="array" ref="AH275">SUMIF('pop2526'!$B$233:$B$268,'pop2526'!$D275,'pop2526'!$AH$233:$AH$268)</f>
        <v>388736.16666666669</v>
      </c>
      <c r="AI275" s="323" cm="1">
        <f t="array" ref="AI275">SUMIF('pop2526'!$B$233:$B$268,'pop2526'!$D275,'pop2526'!$AI$233:$AI$268)</f>
        <v>551638.16666666744</v>
      </c>
      <c r="AJ275" s="323" cm="1">
        <f t="array" ref="AJ275">SUMIF('pop2526'!$B$233:$B$268,'pop2526'!$D275,'pop2526'!$AJ$233:$AJ$268)</f>
        <v>542819.75000000105</v>
      </c>
      <c r="AK275" s="323" cm="1">
        <f t="array" ref="AK275">SUMIF('pop2526'!$B$233:$B$268,'pop2526'!$D275,'pop2526'!$AK$233:$AK$268)</f>
        <v>496658.50000000035</v>
      </c>
      <c r="AL275" s="323" cm="1">
        <f t="array" ref="AL275">SUMIF('pop2526'!$B$233:$B$268,'pop2526'!$D275,'pop2526'!$AL$233:$AL$268)</f>
        <v>429127.00000000041</v>
      </c>
      <c r="AM275" s="323" cm="1">
        <f t="array" ref="AM275">SUMIF('pop2526'!$B$233:$B$268,'pop2526'!$D275,'pop2526'!$AM$233:$AM$268)</f>
        <v>361475.25</v>
      </c>
      <c r="AN275" s="323" cm="1">
        <f t="array" ref="AN275">SUMIF('pop2526'!$B$233:$B$268,'pop2526'!$D275,'pop2526'!$AN$233:$AN$268)</f>
        <v>318112.08333333384</v>
      </c>
      <c r="AO275" s="323" cm="1">
        <f t="array" ref="AO275">SUMIF('pop2526'!$B$233:$B$268,'pop2526'!$D275,'pop2526'!$AO$233:$AO$268)</f>
        <v>296956.41666666669</v>
      </c>
      <c r="AP275" s="323" cm="1">
        <f t="array" ref="AP275">SUMIF('pop2526'!$B$233:$B$268,'pop2526'!$D275,'pop2526'!$AP$233:$AP$268)</f>
        <v>258433.25000000012</v>
      </c>
      <c r="AQ275" s="323" cm="1">
        <f t="array" ref="AQ275">SUMIF('pop2526'!$B$233:$B$268,'pop2526'!$D275,'pop2526'!$AQ$233:$AQ$268)</f>
        <v>200320.91666666669</v>
      </c>
      <c r="AR275" s="323" cm="1">
        <f t="array" ref="AR275">SUMIF('pop2526'!$B$233:$B$268,'pop2526'!$D275,'pop2526'!$AR$233:$AR$268)</f>
        <v>157489.5833333332</v>
      </c>
      <c r="AS275" s="323" cm="1">
        <f t="array" ref="AS275">SUMIF('pop2526'!$B$233:$B$268,'pop2526'!$D275,'pop2526'!$AS$233:$AS$268)</f>
        <v>134190.58333333331</v>
      </c>
      <c r="AT275" s="323" cm="1">
        <f t="array" ref="AT275">SUMIF('pop2526'!$B$233:$B$268,'pop2526'!$D275,'pop2526'!$AT$233:$AT$268)</f>
        <v>89777.083333333401</v>
      </c>
      <c r="AU275" s="322" cm="1">
        <f t="array" ref="AU275">SUMIF('pop2526'!$B$233:$B$268,'pop2526'!$D275,'pop2526'!$AU$233:$AU$268)</f>
        <v>98923.333333333401</v>
      </c>
    </row>
    <row r="276" spans="1:47" s="251" customFormat="1" x14ac:dyDescent="0.2">
      <c r="A276" s="267">
        <v>6</v>
      </c>
      <c r="B276" s="261"/>
      <c r="C276" s="261"/>
      <c r="D276" s="266" t="s">
        <v>205</v>
      </c>
      <c r="E276" s="261" t="s">
        <v>206</v>
      </c>
      <c r="F276" s="293">
        <f>SUMIFS('pop2526'!$F$233:$F$268,'pop2526'!$B$233:$B$268,'pop2526'!$D276)</f>
        <v>792</v>
      </c>
      <c r="G276" s="323" cm="1">
        <f t="array" ref="G276">SUMIF('pop2526'!$B$233:$B$268,'pop2526'!$D276,'pop2526'!$G$233:$G$268)</f>
        <v>4910724.8333333302</v>
      </c>
      <c r="H276" s="323" cm="1">
        <f t="array" ref="H276">SUMIF('pop2526'!$B$233:$B$268,'pop2526'!$D276,'pop2526'!$H$233:$H$268)</f>
        <v>4962317.1666666698</v>
      </c>
      <c r="I276" s="326" cm="1">
        <f t="array" ref="I276">SUMIF('pop2526'!$B$233:$B$268,'pop2526'!$D276,'pop2526'!$I$233:$I$268)</f>
        <v>9873042</v>
      </c>
      <c r="J276" s="325" cm="1">
        <f t="array" ref="J276">SUMIF('pop2526'!$B$233:$B$268,'pop2526'!$D276,'pop2526'!$J$233:$J$268)</f>
        <v>40811.333333333328</v>
      </c>
      <c r="K276" s="323" cm="1">
        <f t="array" ref="K276">SUMIF('pop2526'!$B$233:$B$268,'pop2526'!$D276,'pop2526'!$K$233:$K$268)</f>
        <v>191230.33333333331</v>
      </c>
      <c r="L276" s="323" cm="1">
        <f t="array" ref="L276">SUMIF('pop2526'!$B$233:$B$268,'pop2526'!$D276,'pop2526'!$L$233:$L$268)</f>
        <v>278029.83333333331</v>
      </c>
      <c r="M276" s="323" cm="1">
        <f t="array" ref="M276">SUMIF('pop2526'!$B$233:$B$268,'pop2526'!$D276,'pop2526'!$M$233:$M$268)</f>
        <v>308353.33333333331</v>
      </c>
      <c r="N276" s="323" cm="1">
        <f t="array" ref="N276">SUMIF('pop2526'!$B$233:$B$268,'pop2526'!$D276,'pop2526'!$N$233:$N$268)</f>
        <v>302891.9166666668</v>
      </c>
      <c r="O276" s="323" cm="1">
        <f t="array" ref="O276">SUMIF('pop2526'!$B$233:$B$268,'pop2526'!$D276,'pop2526'!$O$233:$O$268)</f>
        <v>275361.16666666657</v>
      </c>
      <c r="P276" s="323" cm="1">
        <f t="array" ref="P276">SUMIF('pop2526'!$B$233:$B$268,'pop2526'!$D276,'pop2526'!$P$233:$P$268)</f>
        <v>305879.58333333331</v>
      </c>
      <c r="Q276" s="323" cm="1">
        <f t="array" ref="Q276">SUMIF('pop2526'!$B$233:$B$268,'pop2526'!$D276,'pop2526'!$Q$233:$Q$268)</f>
        <v>334043.9166666664</v>
      </c>
      <c r="R276" s="323" cm="1">
        <f t="array" ref="R276">SUMIF('pop2526'!$B$233:$B$268,'pop2526'!$D276,'pop2526'!$R$233:$R$268)</f>
        <v>354673.08333333302</v>
      </c>
      <c r="S276" s="323" cm="1">
        <f t="array" ref="S276">SUMIF('pop2526'!$B$233:$B$268,'pop2526'!$D276,'pop2526'!$S$233:$S$268)</f>
        <v>346492.08333333326</v>
      </c>
      <c r="T276" s="323" cm="1">
        <f t="array" ref="T276">SUMIF('pop2526'!$B$233:$B$268,'pop2526'!$D276,'pop2526'!$T$233:$T$268)</f>
        <v>321735.16666666669</v>
      </c>
      <c r="U276" s="323" cm="1">
        <f t="array" ref="U276">SUMIF('pop2526'!$B$233:$B$268,'pop2526'!$D276,'pop2526'!$U$233:$U$268)</f>
        <v>327578.00000000035</v>
      </c>
      <c r="V276" s="323" cm="1">
        <f t="array" ref="V276">SUMIF('pop2526'!$B$233:$B$268,'pop2526'!$D276,'pop2526'!$V$233:$V$268)</f>
        <v>330426.41666666628</v>
      </c>
      <c r="W276" s="323" cm="1">
        <f t="array" ref="W276">SUMIF('pop2526'!$B$233:$B$268,'pop2526'!$D276,'pop2526'!$W$233:$W$268)</f>
        <v>308091.75</v>
      </c>
      <c r="X276" s="323" cm="1">
        <f t="array" ref="X276">SUMIF('pop2526'!$B$233:$B$268,'pop2526'!$D276,'pop2526'!$X$233:$X$268)</f>
        <v>247973.83333333331</v>
      </c>
      <c r="Y276" s="323" cm="1">
        <f t="array" ref="Y276">SUMIF('pop2526'!$B$233:$B$268,'pop2526'!$D276,'pop2526'!$Y$233:$Y$268)</f>
        <v>206022.0833333334</v>
      </c>
      <c r="Z276" s="323" cm="1">
        <f t="array" ref="Z276">SUMIF('pop2526'!$B$233:$B$268,'pop2526'!$D276,'pop2526'!$Z$233:$Z$268)</f>
        <v>199643.00000000009</v>
      </c>
      <c r="AA276" s="323" cm="1">
        <f t="array" ref="AA276">SUMIF('pop2526'!$B$233:$B$268,'pop2526'!$D276,'pop2526'!$AA$233:$AA$268)</f>
        <v>125286.25</v>
      </c>
      <c r="AB276" s="323" cm="1">
        <f t="array" ref="AB276">SUMIF('pop2526'!$B$233:$B$268,'pop2526'!$D276,'pop2526'!$AB$233:$AB$268)</f>
        <v>106201.75</v>
      </c>
      <c r="AC276" s="324" cm="1">
        <f t="array" ref="AC276">SUMIF('pop2526'!$B$233:$B$268,'pop2526'!$D276,'pop2526'!$AC$233:$AC$268)</f>
        <v>39006.249999999942</v>
      </c>
      <c r="AD276" s="323" cm="1">
        <f t="array" ref="AD276">SUMIF('pop2526'!$B$233:$B$268,'pop2526'!$D276,'pop2526'!$AD$233:$AD$268)</f>
        <v>182234.08333333331</v>
      </c>
      <c r="AE276" s="323" cm="1">
        <f t="array" ref="AE276">SUMIF('pop2526'!$B$233:$B$268,'pop2526'!$D276,'pop2526'!$AE$233:$AE$268)</f>
        <v>264132.91666666669</v>
      </c>
      <c r="AF276" s="323" cm="1">
        <f t="array" ref="AF276">SUMIF('pop2526'!$B$233:$B$268,'pop2526'!$D276,'pop2526'!$AF$233:$AF$268)</f>
        <v>292129.08333333331</v>
      </c>
      <c r="AG276" s="323" cm="1">
        <f t="array" ref="AG276">SUMIF('pop2526'!$B$233:$B$268,'pop2526'!$D276,'pop2526'!$AG$233:$AG$268)</f>
        <v>287210.5833333332</v>
      </c>
      <c r="AH276" s="323" cm="1">
        <f t="array" ref="AH276">SUMIF('pop2526'!$B$233:$B$268,'pop2526'!$D276,'pop2526'!$AH$233:$AH$268)</f>
        <v>271795.5</v>
      </c>
      <c r="AI276" s="323" cm="1">
        <f t="array" ref="AI276">SUMIF('pop2526'!$B$233:$B$268,'pop2526'!$D276,'pop2526'!$AI$233:$AI$268)</f>
        <v>296696.75000000012</v>
      </c>
      <c r="AJ276" s="323" cm="1">
        <f t="array" ref="AJ276">SUMIF('pop2526'!$B$233:$B$268,'pop2526'!$D276,'pop2526'!$AJ$233:$AJ$268)</f>
        <v>332505.08333333331</v>
      </c>
      <c r="AK276" s="323" cm="1">
        <f t="array" ref="AK276">SUMIF('pop2526'!$B$233:$B$268,'pop2526'!$D276,'pop2526'!$AK$233:$AK$268)</f>
        <v>351273.16666666709</v>
      </c>
      <c r="AL276" s="323" cm="1">
        <f t="array" ref="AL276">SUMIF('pop2526'!$B$233:$B$268,'pop2526'!$D276,'pop2526'!$AL$233:$AL$268)</f>
        <v>338987.99999999988</v>
      </c>
      <c r="AM276" s="323" cm="1">
        <f t="array" ref="AM276">SUMIF('pop2526'!$B$233:$B$268,'pop2526'!$D276,'pop2526'!$AM$233:$AM$268)</f>
        <v>310454.66666666651</v>
      </c>
      <c r="AN276" s="323" cm="1">
        <f t="array" ref="AN276">SUMIF('pop2526'!$B$233:$B$268,'pop2526'!$D276,'pop2526'!$AN$233:$AN$268)</f>
        <v>319065.66666666674</v>
      </c>
      <c r="AO276" s="323" cm="1">
        <f t="array" ref="AO276">SUMIF('pop2526'!$B$233:$B$268,'pop2526'!$D276,'pop2526'!$AO$233:$AO$268)</f>
        <v>327207.00000000012</v>
      </c>
      <c r="AP276" s="323" cm="1">
        <f t="array" ref="AP276">SUMIF('pop2526'!$B$233:$B$268,'pop2526'!$D276,'pop2526'!$AP$233:$AP$268)</f>
        <v>307896.91666666704</v>
      </c>
      <c r="AQ276" s="323" cm="1">
        <f t="array" ref="AQ276">SUMIF('pop2526'!$B$233:$B$268,'pop2526'!$D276,'pop2526'!$AQ$233:$AQ$268)</f>
        <v>257205.16666666669</v>
      </c>
      <c r="AR276" s="323" cm="1">
        <f t="array" ref="AR276">SUMIF('pop2526'!$B$233:$B$268,'pop2526'!$D276,'pop2526'!$AR$233:$AR$268)</f>
        <v>227523</v>
      </c>
      <c r="AS276" s="323" cm="1">
        <f t="array" ref="AS276">SUMIF('pop2526'!$B$233:$B$268,'pop2526'!$D276,'pop2526'!$AS$233:$AS$268)</f>
        <v>231533</v>
      </c>
      <c r="AT276" s="323" cm="1">
        <f t="array" ref="AT276">SUMIF('pop2526'!$B$233:$B$268,'pop2526'!$D276,'pop2526'!$AT$233:$AT$268)</f>
        <v>156082.41666666669</v>
      </c>
      <c r="AU276" s="322" cm="1">
        <f t="array" ref="AU276">SUMIF('pop2526'!$B$233:$B$268,'pop2526'!$D276,'pop2526'!$AU$233:$AU$268)</f>
        <v>169377.91666666669</v>
      </c>
    </row>
    <row r="277" spans="1:47" s="251" customFormat="1" x14ac:dyDescent="0.2">
      <c r="A277" s="267">
        <v>7</v>
      </c>
      <c r="B277" s="261"/>
      <c r="C277" s="261"/>
      <c r="D277" s="266" t="s">
        <v>213</v>
      </c>
      <c r="E277" s="261" t="s">
        <v>214</v>
      </c>
      <c r="F277" s="293">
        <f>SUMIFS('pop2526'!$F$233:$F$268,'pop2526'!$B$233:$B$268,'pop2526'!$D277)</f>
        <v>534</v>
      </c>
      <c r="G277" s="323" cm="1">
        <f t="array" ref="G277">SUMIF('pop2526'!$B$233:$B$268,'pop2526'!$D277,'pop2526'!$G$233:$G$268)</f>
        <v>3041268.2499999991</v>
      </c>
      <c r="H277" s="323" cm="1">
        <f t="array" ref="H277">SUMIF('pop2526'!$B$233:$B$268,'pop2526'!$D277,'pop2526'!$H$233:$H$268)</f>
        <v>3103733.333333333</v>
      </c>
      <c r="I277" s="326" cm="1">
        <f t="array" ref="I277">SUMIF('pop2526'!$B$233:$B$268,'pop2526'!$D277,'pop2526'!$I$233:$I$268)</f>
        <v>6145001.5833333367</v>
      </c>
      <c r="J277" s="325" cm="1">
        <f t="array" ref="J277">SUMIF('pop2526'!$B$233:$B$268,'pop2526'!$D277,'pop2526'!$J$233:$J$268)</f>
        <v>22712.83333333335</v>
      </c>
      <c r="K277" s="323" cm="1">
        <f t="array" ref="K277">SUMIF('pop2526'!$B$233:$B$268,'pop2526'!$D277,'pop2526'!$K$233:$K$268)</f>
        <v>107197.58333333327</v>
      </c>
      <c r="L277" s="323" cm="1">
        <f t="array" ref="L277">SUMIF('pop2526'!$B$233:$B$268,'pop2526'!$D277,'pop2526'!$L$233:$L$268)</f>
        <v>159349.58333333331</v>
      </c>
      <c r="M277" s="323" cm="1">
        <f t="array" ref="M277">SUMIF('pop2526'!$B$233:$B$268,'pop2526'!$D277,'pop2526'!$M$233:$M$268)</f>
        <v>178753.3333333334</v>
      </c>
      <c r="N277" s="323" cm="1">
        <f t="array" ref="N277">SUMIF('pop2526'!$B$233:$B$268,'pop2526'!$D277,'pop2526'!$N$233:$N$268)</f>
        <v>177613.5833333334</v>
      </c>
      <c r="O277" s="323" cm="1">
        <f t="array" ref="O277">SUMIF('pop2526'!$B$233:$B$268,'pop2526'!$D277,'pop2526'!$O$233:$O$268)</f>
        <v>173618.66666666669</v>
      </c>
      <c r="P277" s="323" cm="1">
        <f t="array" ref="P277">SUMIF('pop2526'!$B$233:$B$268,'pop2526'!$D277,'pop2526'!$P$233:$P$268)</f>
        <v>187987.41666666657</v>
      </c>
      <c r="Q277" s="323" cm="1">
        <f t="array" ref="Q277">SUMIF('pop2526'!$B$233:$B$268,'pop2526'!$D277,'pop2526'!$Q$233:$Q$268)</f>
        <v>204186.83333333343</v>
      </c>
      <c r="R277" s="323" cm="1">
        <f t="array" ref="R277">SUMIF('pop2526'!$B$233:$B$268,'pop2526'!$D277,'pop2526'!$R$233:$R$268)</f>
        <v>207214.74999999988</v>
      </c>
      <c r="S277" s="323" cm="1">
        <f t="array" ref="S277">SUMIF('pop2526'!$B$233:$B$268,'pop2526'!$D277,'pop2526'!$S$233:$S$268)</f>
        <v>197622.58333333337</v>
      </c>
      <c r="T277" s="323" cm="1">
        <f t="array" ref="T277">SUMIF('pop2526'!$B$233:$B$268,'pop2526'!$D277,'pop2526'!$T$233:$T$268)</f>
        <v>179182.75</v>
      </c>
      <c r="U277" s="323" cm="1">
        <f t="array" ref="U277">SUMIF('pop2526'!$B$233:$B$268,'pop2526'!$D277,'pop2526'!$U$233:$U$268)</f>
        <v>194113</v>
      </c>
      <c r="V277" s="323" cm="1">
        <f t="array" ref="V277">SUMIF('pop2526'!$B$233:$B$268,'pop2526'!$D277,'pop2526'!$V$233:$V$268)</f>
        <v>209566.08333333331</v>
      </c>
      <c r="W277" s="323" cm="1">
        <f t="array" ref="W277">SUMIF('pop2526'!$B$233:$B$268,'pop2526'!$D277,'pop2526'!$W$233:$W$268)</f>
        <v>204762.24999999988</v>
      </c>
      <c r="X277" s="323" cm="1">
        <f t="array" ref="X277">SUMIF('pop2526'!$B$233:$B$268,'pop2526'!$D277,'pop2526'!$X$233:$X$268)</f>
        <v>172915.0833333334</v>
      </c>
      <c r="Y277" s="323" cm="1">
        <f t="array" ref="Y277">SUMIF('pop2526'!$B$233:$B$268,'pop2526'!$D277,'pop2526'!$Y$233:$Y$268)</f>
        <v>150360.9166666668</v>
      </c>
      <c r="Z277" s="323" cm="1">
        <f t="array" ref="Z277">SUMIF('pop2526'!$B$233:$B$268,'pop2526'!$D277,'pop2526'!$Z$233:$Z$268)</f>
        <v>146760.41666666669</v>
      </c>
      <c r="AA277" s="323" cm="1">
        <f t="array" ref="AA277">SUMIF('pop2526'!$B$233:$B$268,'pop2526'!$D277,'pop2526'!$AA$233:$AA$268)</f>
        <v>92436.916666666599</v>
      </c>
      <c r="AB277" s="323" cm="1">
        <f t="array" ref="AB277">SUMIF('pop2526'!$B$233:$B$268,'pop2526'!$D277,'pop2526'!$AB$233:$AB$268)</f>
        <v>74913.666666666628</v>
      </c>
      <c r="AC277" s="324" cm="1">
        <f t="array" ref="AC277">SUMIF('pop2526'!$B$233:$B$268,'pop2526'!$D277,'pop2526'!$AC$233:$AC$268)</f>
        <v>21491.333333333339</v>
      </c>
      <c r="AD277" s="323" cm="1">
        <f t="array" ref="AD277">SUMIF('pop2526'!$B$233:$B$268,'pop2526'!$D277,'pop2526'!$AD$233:$AD$268)</f>
        <v>101986.08333333327</v>
      </c>
      <c r="AE277" s="323" cm="1">
        <f t="array" ref="AE277">SUMIF('pop2526'!$B$233:$B$268,'pop2526'!$D277,'pop2526'!$AE$233:$AE$268)</f>
        <v>151037.1666666668</v>
      </c>
      <c r="AF277" s="323" cm="1">
        <f t="array" ref="AF277">SUMIF('pop2526'!$B$233:$B$268,'pop2526'!$D277,'pop2526'!$AF$233:$AF$268)</f>
        <v>170127.83333333337</v>
      </c>
      <c r="AG277" s="323" cm="1">
        <f t="array" ref="AG277">SUMIF('pop2526'!$B$233:$B$268,'pop2526'!$D277,'pop2526'!$AG$233:$AG$268)</f>
        <v>172439.25</v>
      </c>
      <c r="AH277" s="323" cm="1">
        <f t="array" ref="AH277">SUMIF('pop2526'!$B$233:$B$268,'pop2526'!$D277,'pop2526'!$AH$233:$AH$268)</f>
        <v>174359.58333333337</v>
      </c>
      <c r="AI277" s="323" cm="1">
        <f t="array" ref="AI277">SUMIF('pop2526'!$B$233:$B$268,'pop2526'!$D277,'pop2526'!$AI$233:$AI$268)</f>
        <v>181641.41666666657</v>
      </c>
      <c r="AJ277" s="323" cm="1">
        <f t="array" ref="AJ277">SUMIF('pop2526'!$B$233:$B$268,'pop2526'!$D277,'pop2526'!$AJ$233:$AJ$268)</f>
        <v>201045.58333333337</v>
      </c>
      <c r="AK277" s="323" cm="1">
        <f t="array" ref="AK277">SUMIF('pop2526'!$B$233:$B$268,'pop2526'!$D277,'pop2526'!$AK$233:$AK$268)</f>
        <v>205386.75000000012</v>
      </c>
      <c r="AL277" s="323" cm="1">
        <f t="array" ref="AL277">SUMIF('pop2526'!$B$233:$B$268,'pop2526'!$D277,'pop2526'!$AL$233:$AL$268)</f>
        <v>193887.33333333337</v>
      </c>
      <c r="AM277" s="323" cm="1">
        <f t="array" ref="AM277">SUMIF('pop2526'!$B$233:$B$268,'pop2526'!$D277,'pop2526'!$AM$233:$AM$268)</f>
        <v>175790.5</v>
      </c>
      <c r="AN277" s="323" cm="1">
        <f t="array" ref="AN277">SUMIF('pop2526'!$B$233:$B$268,'pop2526'!$D277,'pop2526'!$AN$233:$AN$268)</f>
        <v>194559.74999999988</v>
      </c>
      <c r="AO277" s="323" cm="1">
        <f t="array" ref="AO277">SUMIF('pop2526'!$B$233:$B$268,'pop2526'!$D277,'pop2526'!$AO$233:$AO$268)</f>
        <v>212593.33333333331</v>
      </c>
      <c r="AP277" s="323" cm="1">
        <f t="array" ref="AP277">SUMIF('pop2526'!$B$233:$B$268,'pop2526'!$D277,'pop2526'!$AP$233:$AP$268)</f>
        <v>209149.91666666657</v>
      </c>
      <c r="AQ277" s="323" cm="1">
        <f t="array" ref="AQ277">SUMIF('pop2526'!$B$233:$B$268,'pop2526'!$D277,'pop2526'!$AQ$233:$AQ$268)</f>
        <v>180646</v>
      </c>
      <c r="AR277" s="323" cm="1">
        <f t="array" ref="AR277">SUMIF('pop2526'!$B$233:$B$268,'pop2526'!$D277,'pop2526'!$AR$233:$AR$268)</f>
        <v>164970.75</v>
      </c>
      <c r="AS277" s="323" cm="1">
        <f t="array" ref="AS277">SUMIF('pop2526'!$B$233:$B$268,'pop2526'!$D277,'pop2526'!$AS$233:$AS$268)</f>
        <v>165088.41666666669</v>
      </c>
      <c r="AT277" s="323" cm="1">
        <f t="array" ref="AT277">SUMIF('pop2526'!$B$233:$B$268,'pop2526'!$D277,'pop2526'!$AT$233:$AT$268)</f>
        <v>111509.25</v>
      </c>
      <c r="AU277" s="322" cm="1">
        <f t="array" ref="AU277">SUMIF('pop2526'!$B$233:$B$268,'pop2526'!$D277,'pop2526'!$AU$233:$AU$268)</f>
        <v>116023.0833333333</v>
      </c>
    </row>
    <row r="278" spans="1:47" s="251" customFormat="1" x14ac:dyDescent="0.2">
      <c r="A278" s="321"/>
      <c r="B278" s="319"/>
      <c r="C278" s="319"/>
      <c r="D278" s="320" t="s">
        <v>456</v>
      </c>
      <c r="E278" s="319" t="s">
        <v>72</v>
      </c>
      <c r="F278" s="315">
        <f>SUBTOTAL(109,'pop2526'!$F$271:$F$277)</f>
        <v>6281</v>
      </c>
      <c r="G278" s="315">
        <f>SUBTOTAL(109,'pop2526'!$G$271:$G$277)</f>
        <v>31955501.166666649</v>
      </c>
      <c r="H278" s="315">
        <f>SUBTOTAL(109,'pop2526'!$H$271:$H$277)</f>
        <v>31730558.08333334</v>
      </c>
      <c r="I278" s="318">
        <f>SUBTOTAL(109,'pop2526'!$I$271:$I$277)</f>
        <v>63686059.250000007</v>
      </c>
      <c r="J278" s="317">
        <f>SUBTOTAL(109,'pop2526'!$J$271:$J$277)</f>
        <v>271733.75000000012</v>
      </c>
      <c r="K278" s="315">
        <f>SUBTOTAL(109,'pop2526'!$K$271:$K$277)</f>
        <v>1241736.1666666665</v>
      </c>
      <c r="L278" s="315">
        <f>SUBTOTAL(109,'pop2526'!$L$271:$L$277)</f>
        <v>1785314.583333333</v>
      </c>
      <c r="M278" s="315">
        <f>SUBTOTAL(109,'pop2526'!$M$271:$M$277)</f>
        <v>1939480.5833333333</v>
      </c>
      <c r="N278" s="315">
        <f>SUBTOTAL(109,'pop2526'!$N$271:$N$277)</f>
        <v>1909448.7500000002</v>
      </c>
      <c r="O278" s="315">
        <f>SUBTOTAL(109,'pop2526'!$O$271:$O$277)</f>
        <v>1906834.5833333335</v>
      </c>
      <c r="P278" s="315">
        <f>SUBTOTAL(109,'pop2526'!$P$271:$P$277)</f>
        <v>2253775.2499999995</v>
      </c>
      <c r="Q278" s="315">
        <f>SUBTOTAL(109,'pop2526'!$Q$271:$Q$277)</f>
        <v>2444730.083333333</v>
      </c>
      <c r="R278" s="315">
        <f>SUBTOTAL(109,'pop2526'!$R$271:$R$277)</f>
        <v>2477648.9166666651</v>
      </c>
      <c r="S278" s="315">
        <f>SUBTOTAL(109,'pop2526'!$S$271:$S$277)</f>
        <v>2324370</v>
      </c>
      <c r="T278" s="315">
        <f>SUBTOTAL(109,'pop2526'!$T$271:$T$277)</f>
        <v>2060409.4166666663</v>
      </c>
      <c r="U278" s="315">
        <f>SUBTOTAL(109,'pop2526'!$U$271:$U$277)</f>
        <v>2066839.7500000014</v>
      </c>
      <c r="V278" s="315">
        <f>SUBTOTAL(109,'pop2526'!$V$271:$V$277)</f>
        <v>2070464.9999999998</v>
      </c>
      <c r="W278" s="315">
        <f>SUBTOTAL(109,'pop2526'!$W$271:$W$277)</f>
        <v>1913676.916666667</v>
      </c>
      <c r="X278" s="315">
        <f>SUBTOTAL(109,'pop2526'!$X$271:$X$277)</f>
        <v>1540976.666666667</v>
      </c>
      <c r="Y278" s="315">
        <f>SUBTOTAL(109,'pop2526'!$Y$271:$Y$277)</f>
        <v>1268138.0833333337</v>
      </c>
      <c r="Z278" s="315">
        <f>SUBTOTAL(109,'pop2526'!$Z$271:$Z$277)</f>
        <v>1169650.25</v>
      </c>
      <c r="AA278" s="315">
        <f>SUBTOTAL(109,'pop2526'!$AA$271:$AA$277)</f>
        <v>720604.83333333326</v>
      </c>
      <c r="AB278" s="315">
        <f>SUBTOTAL(109,'pop2526'!$AB$271:$AB$277)</f>
        <v>589667.58333333302</v>
      </c>
      <c r="AC278" s="316">
        <f>SUBTOTAL(109,'pop2526'!$AC$271:$AC$277)</f>
        <v>258391.83333333311</v>
      </c>
      <c r="AD278" s="315">
        <f>SUBTOTAL(109,'pop2526'!$AD$271:$AD$277)</f>
        <v>1183146.6666666665</v>
      </c>
      <c r="AE278" s="315">
        <f>SUBTOTAL(109,'pop2526'!$AE$271:$AE$277)</f>
        <v>1698072.4166666665</v>
      </c>
      <c r="AF278" s="315">
        <f>SUBTOTAL(109,'pop2526'!$AF$271:$AF$277)</f>
        <v>1845202.4166666656</v>
      </c>
      <c r="AG278" s="315">
        <f>SUBTOTAL(109,'pop2526'!$AG$271:$AG$277)</f>
        <v>1821396.3333333337</v>
      </c>
      <c r="AH278" s="315">
        <f>SUBTOTAL(109,'pop2526'!$AH$271:$AH$277)</f>
        <v>1912005.6666666665</v>
      </c>
      <c r="AI278" s="315">
        <f>SUBTOTAL(109,'pop2526'!$AI$271:$AI$277)</f>
        <v>2210090.8333333344</v>
      </c>
      <c r="AJ278" s="315">
        <f>SUBTOTAL(109,'pop2526'!$AJ$271:$AJ$277)</f>
        <v>2358752.5833333349</v>
      </c>
      <c r="AK278" s="315">
        <f>SUBTOTAL(109,'pop2526'!$AK$271:$AK$277)</f>
        <v>2350942.5833333344</v>
      </c>
      <c r="AL278" s="315">
        <f>SUBTOTAL(109,'pop2526'!$AL$271:$AL$277)</f>
        <v>2166898.166666667</v>
      </c>
      <c r="AM278" s="315">
        <f>SUBTOTAL(109,'pop2526'!$AM$271:$AM$277)</f>
        <v>1903015.4999999995</v>
      </c>
      <c r="AN278" s="315">
        <f>SUBTOTAL(109,'pop2526'!$AN$271:$AN$277)</f>
        <v>1957079.0833333335</v>
      </c>
      <c r="AO278" s="315">
        <f>SUBTOTAL(109,'pop2526'!$AO$271:$AO$277)</f>
        <v>2023525.2500000002</v>
      </c>
      <c r="AP278" s="315">
        <f>SUBTOTAL(109,'pop2526'!$AP$271:$AP$277)</f>
        <v>1907299.7500000005</v>
      </c>
      <c r="AQ278" s="315">
        <f>SUBTOTAL(109,'pop2526'!$AQ$271:$AQ$277)</f>
        <v>1591144.9166666667</v>
      </c>
      <c r="AR278" s="315">
        <f>SUBTOTAL(109,'pop2526'!$AR$271:$AR$277)</f>
        <v>1381006.4166666663</v>
      </c>
      <c r="AS278" s="315">
        <f>SUBTOTAL(109,'pop2526'!$AS$271:$AS$277)</f>
        <v>1335089.166666667</v>
      </c>
      <c r="AT278" s="315">
        <f>SUBTOTAL(109,'pop2526'!$AT$271:$AT$277)</f>
        <v>892680.58333333326</v>
      </c>
      <c r="AU278" s="314">
        <f>SUBTOTAL(109,'pop2526'!$AU$271:$AU$277)</f>
        <v>934817.91666666651</v>
      </c>
    </row>
    <row r="279" spans="1:47" s="251" customFormat="1" x14ac:dyDescent="0.2"/>
    <row r="280" spans="1:47" s="313" customFormat="1" ht="29.25" customHeight="1" x14ac:dyDescent="0.25">
      <c r="A280" s="398" t="s">
        <v>507</v>
      </c>
      <c r="B280" s="395"/>
      <c r="C280" s="395"/>
      <c r="D280" s="395"/>
      <c r="E280" s="395"/>
      <c r="F280" s="396" t="s">
        <v>462</v>
      </c>
      <c r="G280" s="395"/>
      <c r="H280" s="395"/>
      <c r="I280" s="395"/>
      <c r="J280" s="395"/>
      <c r="K280" s="395"/>
      <c r="L280" s="395"/>
      <c r="M280" s="395"/>
      <c r="N280" s="395"/>
      <c r="O280" s="395"/>
      <c r="P280" s="395"/>
      <c r="Q280" s="395"/>
      <c r="R280" s="395"/>
      <c r="S280" s="395"/>
      <c r="T280" s="395"/>
      <c r="U280" s="395"/>
      <c r="V280" s="395"/>
      <c r="W280" s="395"/>
      <c r="X280" s="395"/>
      <c r="Y280" s="395"/>
      <c r="Z280" s="395"/>
      <c r="AA280" s="397" t="s">
        <v>463</v>
      </c>
      <c r="AB280" s="395"/>
      <c r="AC280" s="395"/>
      <c r="AD280" s="395"/>
      <c r="AE280" s="395"/>
      <c r="AF280" s="395"/>
      <c r="AG280" s="395"/>
      <c r="AH280" s="395"/>
      <c r="AI280" s="395"/>
      <c r="AJ280" s="395"/>
      <c r="AK280" s="395"/>
      <c r="AL280" s="395"/>
      <c r="AM280" s="395"/>
      <c r="AN280" s="395"/>
      <c r="AO280" s="395"/>
      <c r="AP280" s="395"/>
      <c r="AQ280" s="395"/>
      <c r="AR280" s="395"/>
      <c r="AS280" s="395"/>
      <c r="AT280" s="395"/>
      <c r="AU280" s="397" t="s">
        <v>463</v>
      </c>
    </row>
    <row r="281" spans="1:47" s="305" customFormat="1" x14ac:dyDescent="0.2">
      <c r="A281" s="312" t="s">
        <v>407</v>
      </c>
      <c r="B281" s="311" t="s">
        <v>408</v>
      </c>
      <c r="C281" s="311" t="s">
        <v>409</v>
      </c>
      <c r="D281" s="311" t="s">
        <v>217</v>
      </c>
      <c r="E281" s="311" t="s">
        <v>114</v>
      </c>
      <c r="F281" s="310" t="s">
        <v>464</v>
      </c>
      <c r="G281" s="310" t="s">
        <v>465</v>
      </c>
      <c r="H281" s="310" t="s">
        <v>466</v>
      </c>
      <c r="I281" s="310" t="s">
        <v>467</v>
      </c>
      <c r="J281" s="309" t="s">
        <v>468</v>
      </c>
      <c r="K281" s="307" t="s">
        <v>469</v>
      </c>
      <c r="L281" s="307" t="s">
        <v>470</v>
      </c>
      <c r="M281" s="307" t="s">
        <v>471</v>
      </c>
      <c r="N281" s="307" t="s">
        <v>472</v>
      </c>
      <c r="O281" s="307" t="s">
        <v>473</v>
      </c>
      <c r="P281" s="307" t="s">
        <v>474</v>
      </c>
      <c r="Q281" s="307" t="s">
        <v>475</v>
      </c>
      <c r="R281" s="307" t="s">
        <v>476</v>
      </c>
      <c r="S281" s="307" t="s">
        <v>477</v>
      </c>
      <c r="T281" s="307" t="s">
        <v>478</v>
      </c>
      <c r="U281" s="307" t="s">
        <v>479</v>
      </c>
      <c r="V281" s="307" t="s">
        <v>480</v>
      </c>
      <c r="W281" s="307" t="s">
        <v>481</v>
      </c>
      <c r="X281" s="307" t="s">
        <v>482</v>
      </c>
      <c r="Y281" s="307" t="s">
        <v>483</v>
      </c>
      <c r="Z281" s="307" t="s">
        <v>484</v>
      </c>
      <c r="AA281" s="307" t="s">
        <v>485</v>
      </c>
      <c r="AB281" s="307" t="s">
        <v>429</v>
      </c>
      <c r="AC281" s="308" t="s">
        <v>486</v>
      </c>
      <c r="AD281" s="307" t="s">
        <v>487</v>
      </c>
      <c r="AE281" s="307" t="s">
        <v>488</v>
      </c>
      <c r="AF281" s="307" t="s">
        <v>489</v>
      </c>
      <c r="AG281" s="307" t="s">
        <v>490</v>
      </c>
      <c r="AH281" s="307" t="s">
        <v>491</v>
      </c>
      <c r="AI281" s="307" t="s">
        <v>492</v>
      </c>
      <c r="AJ281" s="307" t="s">
        <v>493</v>
      </c>
      <c r="AK281" s="307" t="s">
        <v>494</v>
      </c>
      <c r="AL281" s="307" t="s">
        <v>495</v>
      </c>
      <c r="AM281" s="307" t="s">
        <v>496</v>
      </c>
      <c r="AN281" s="307" t="s">
        <v>497</v>
      </c>
      <c r="AO281" s="307" t="s">
        <v>498</v>
      </c>
      <c r="AP281" s="307" t="s">
        <v>499</v>
      </c>
      <c r="AQ281" s="307" t="s">
        <v>500</v>
      </c>
      <c r="AR281" s="307" t="s">
        <v>501</v>
      </c>
      <c r="AS281" s="307" t="s">
        <v>502</v>
      </c>
      <c r="AT281" s="307" t="s">
        <v>503</v>
      </c>
      <c r="AU281" s="306" t="s">
        <v>447</v>
      </c>
    </row>
    <row r="282" spans="1:47" s="251" customFormat="1" x14ac:dyDescent="0.2">
      <c r="A282" s="267">
        <v>1</v>
      </c>
      <c r="B282" s="261" t="s">
        <v>121</v>
      </c>
      <c r="C282" s="261" t="s">
        <v>122</v>
      </c>
      <c r="D282" s="266" t="s">
        <v>119</v>
      </c>
      <c r="E282" s="261" t="s">
        <v>120</v>
      </c>
      <c r="F282" s="293">
        <v>166</v>
      </c>
      <c r="G282" s="289">
        <v>896639.91666666663</v>
      </c>
      <c r="H282" s="289">
        <v>907836.24999999965</v>
      </c>
      <c r="I282" s="292">
        <v>1804476.1666666658</v>
      </c>
      <c r="J282" s="291">
        <v>6896.75</v>
      </c>
      <c r="K282" s="289">
        <v>32688.749999999982</v>
      </c>
      <c r="L282" s="289">
        <v>47848.750000000022</v>
      </c>
      <c r="M282" s="289">
        <v>52232.416666666679</v>
      </c>
      <c r="N282" s="289">
        <v>51321.250000000022</v>
      </c>
      <c r="O282" s="289">
        <v>48065.249999999971</v>
      </c>
      <c r="P282" s="289">
        <v>53264.250000000007</v>
      </c>
      <c r="Q282" s="289">
        <v>59608.583333333314</v>
      </c>
      <c r="R282" s="289">
        <v>59729.249999999993</v>
      </c>
      <c r="S282" s="289">
        <v>56591.416666666664</v>
      </c>
      <c r="T282" s="289">
        <v>51762.916666666664</v>
      </c>
      <c r="U282" s="289">
        <v>59997.083333333307</v>
      </c>
      <c r="V282" s="289">
        <v>65010.499999999985</v>
      </c>
      <c r="W282" s="289">
        <v>63318.666666666693</v>
      </c>
      <c r="X282" s="289">
        <v>53290.416666666672</v>
      </c>
      <c r="Y282" s="289">
        <v>46446.666666666679</v>
      </c>
      <c r="Z282" s="289">
        <v>43364.666666666672</v>
      </c>
      <c r="AA282" s="289">
        <v>24676.583333333343</v>
      </c>
      <c r="AB282" s="289">
        <v>20525.75</v>
      </c>
      <c r="AC282" s="290">
        <v>6539.666666666667</v>
      </c>
      <c r="AD282" s="289">
        <v>31138</v>
      </c>
      <c r="AE282" s="289">
        <v>45167.916666666672</v>
      </c>
      <c r="AF282" s="289">
        <v>49805.250000000007</v>
      </c>
      <c r="AG282" s="289">
        <v>50185.333333333307</v>
      </c>
      <c r="AH282" s="289">
        <v>48430.33333333335</v>
      </c>
      <c r="AI282" s="289">
        <v>52171.999999999985</v>
      </c>
      <c r="AJ282" s="289">
        <v>58394.500000000036</v>
      </c>
      <c r="AK282" s="289">
        <v>58473.083333333328</v>
      </c>
      <c r="AL282" s="289">
        <v>54158.999999999971</v>
      </c>
      <c r="AM282" s="289">
        <v>49706.583333333343</v>
      </c>
      <c r="AN282" s="289">
        <v>59682.916666666657</v>
      </c>
      <c r="AO282" s="289">
        <v>65429.5</v>
      </c>
      <c r="AP282" s="289">
        <v>63687.916666666664</v>
      </c>
      <c r="AQ282" s="289">
        <v>54663.250000000007</v>
      </c>
      <c r="AR282" s="289">
        <v>49398.416666666657</v>
      </c>
      <c r="AS282" s="289">
        <v>48001.749999999993</v>
      </c>
      <c r="AT282" s="289">
        <v>30458.166666666675</v>
      </c>
      <c r="AU282" s="288">
        <v>32342.666666666661</v>
      </c>
    </row>
    <row r="283" spans="1:47" s="251" customFormat="1" x14ac:dyDescent="0.2">
      <c r="A283" s="267">
        <v>2</v>
      </c>
      <c r="B283" s="294" t="s">
        <v>121</v>
      </c>
      <c r="C283" s="294" t="s">
        <v>122</v>
      </c>
      <c r="D283" s="266" t="s">
        <v>129</v>
      </c>
      <c r="E283" s="261" t="s">
        <v>130</v>
      </c>
      <c r="F283" s="293">
        <v>347</v>
      </c>
      <c r="G283" s="289">
        <v>1608009.9166666667</v>
      </c>
      <c r="H283" s="289">
        <v>1604448.4999999993</v>
      </c>
      <c r="I283" s="292">
        <v>3212458.4166666688</v>
      </c>
      <c r="J283" s="291">
        <v>12986.666666666661</v>
      </c>
      <c r="K283" s="289">
        <v>60177.16666666665</v>
      </c>
      <c r="L283" s="289">
        <v>86951.083333333256</v>
      </c>
      <c r="M283" s="289">
        <v>94194.999999999927</v>
      </c>
      <c r="N283" s="289">
        <v>92337.416666666715</v>
      </c>
      <c r="O283" s="289">
        <v>96273.25</v>
      </c>
      <c r="P283" s="289">
        <v>109123.33333333334</v>
      </c>
      <c r="Q283" s="289">
        <v>116313.83333333327</v>
      </c>
      <c r="R283" s="289">
        <v>113897.83333333333</v>
      </c>
      <c r="S283" s="289">
        <v>104932.83333333327</v>
      </c>
      <c r="T283" s="289">
        <v>91391.166666666642</v>
      </c>
      <c r="U283" s="289">
        <v>103485.50000000006</v>
      </c>
      <c r="V283" s="289">
        <v>111029.5</v>
      </c>
      <c r="W283" s="289">
        <v>107285.91666666669</v>
      </c>
      <c r="X283" s="289">
        <v>92196.999999999942</v>
      </c>
      <c r="Y283" s="289">
        <v>77688.083333333328</v>
      </c>
      <c r="Z283" s="289">
        <v>68494.833333333314</v>
      </c>
      <c r="AA283" s="289">
        <v>38073.416666666679</v>
      </c>
      <c r="AB283" s="289">
        <v>31176.083333333314</v>
      </c>
      <c r="AC283" s="290">
        <v>12299.750000000011</v>
      </c>
      <c r="AD283" s="289">
        <v>57233.500000000007</v>
      </c>
      <c r="AE283" s="289">
        <v>82201.000000000015</v>
      </c>
      <c r="AF283" s="289">
        <v>89314.333333333387</v>
      </c>
      <c r="AG283" s="289">
        <v>89210.666666666701</v>
      </c>
      <c r="AH283" s="289">
        <v>95808.583333333299</v>
      </c>
      <c r="AI283" s="289">
        <v>100877.58333333336</v>
      </c>
      <c r="AJ283" s="289">
        <v>107850.3333333333</v>
      </c>
      <c r="AK283" s="289">
        <v>107254.25000000001</v>
      </c>
      <c r="AL283" s="289">
        <v>100186.9166666667</v>
      </c>
      <c r="AM283" s="289">
        <v>87451.166666666613</v>
      </c>
      <c r="AN283" s="289">
        <v>101740.25000000009</v>
      </c>
      <c r="AO283" s="289">
        <v>111036</v>
      </c>
      <c r="AP283" s="289">
        <v>109106.83333333327</v>
      </c>
      <c r="AQ283" s="289">
        <v>95363</v>
      </c>
      <c r="AR283" s="289">
        <v>82980.916666666686</v>
      </c>
      <c r="AS283" s="289">
        <v>75944.083333333343</v>
      </c>
      <c r="AT283" s="289">
        <v>47572.833333333328</v>
      </c>
      <c r="AU283" s="288">
        <v>51016.500000000007</v>
      </c>
    </row>
    <row r="284" spans="1:47" s="251" customFormat="1" x14ac:dyDescent="0.2">
      <c r="A284" s="267">
        <v>3</v>
      </c>
      <c r="B284" s="294" t="s">
        <v>121</v>
      </c>
      <c r="C284" s="294" t="s">
        <v>122</v>
      </c>
      <c r="D284" s="266" t="s">
        <v>134</v>
      </c>
      <c r="E284" s="261" t="s">
        <v>135</v>
      </c>
      <c r="F284" s="293">
        <v>171</v>
      </c>
      <c r="G284" s="289">
        <v>767494.66666666605</v>
      </c>
      <c r="H284" s="289">
        <v>751287.16666666593</v>
      </c>
      <c r="I284" s="292">
        <v>1518781.8333333337</v>
      </c>
      <c r="J284" s="291">
        <v>6746.1666666666661</v>
      </c>
      <c r="K284" s="289">
        <v>31347.166666666657</v>
      </c>
      <c r="L284" s="289">
        <v>43764.583333333321</v>
      </c>
      <c r="M284" s="289">
        <v>46244.5</v>
      </c>
      <c r="N284" s="289">
        <v>46059.666666666679</v>
      </c>
      <c r="O284" s="289">
        <v>51548.583333333328</v>
      </c>
      <c r="P284" s="289">
        <v>59508.916666666657</v>
      </c>
      <c r="Q284" s="289">
        <v>59728.666666666672</v>
      </c>
      <c r="R284" s="289">
        <v>56380.999999999985</v>
      </c>
      <c r="S284" s="289">
        <v>51189.416666666664</v>
      </c>
      <c r="T284" s="289">
        <v>43867.999999999985</v>
      </c>
      <c r="U284" s="289">
        <v>48944.583333333379</v>
      </c>
      <c r="V284" s="289">
        <v>50726.91666666665</v>
      </c>
      <c r="W284" s="289">
        <v>45607.916666666679</v>
      </c>
      <c r="X284" s="289">
        <v>36837.916666666657</v>
      </c>
      <c r="Y284" s="289">
        <v>31090.333333333318</v>
      </c>
      <c r="Z284" s="289">
        <v>28030.416666666657</v>
      </c>
      <c r="AA284" s="289">
        <v>16699.999999999989</v>
      </c>
      <c r="AB284" s="289">
        <v>13169.916666666666</v>
      </c>
      <c r="AC284" s="290">
        <v>6447.5</v>
      </c>
      <c r="AD284" s="289">
        <v>29557.500000000007</v>
      </c>
      <c r="AE284" s="289">
        <v>41682.666666666664</v>
      </c>
      <c r="AF284" s="289">
        <v>44259.916666666642</v>
      </c>
      <c r="AG284" s="289">
        <v>44048.333333333328</v>
      </c>
      <c r="AH284" s="289">
        <v>50732.833333333336</v>
      </c>
      <c r="AI284" s="289">
        <v>52631.333333333328</v>
      </c>
      <c r="AJ284" s="289">
        <v>55049.000000000015</v>
      </c>
      <c r="AK284" s="289">
        <v>53365.916666666664</v>
      </c>
      <c r="AL284" s="289">
        <v>47401.750000000007</v>
      </c>
      <c r="AM284" s="289">
        <v>40417.500000000022</v>
      </c>
      <c r="AN284" s="289">
        <v>46943.249999999993</v>
      </c>
      <c r="AO284" s="289">
        <v>49115.416666666679</v>
      </c>
      <c r="AP284" s="289">
        <v>45055.583333333343</v>
      </c>
      <c r="AQ284" s="289">
        <v>37972.916666666664</v>
      </c>
      <c r="AR284" s="289">
        <v>33058.749999999985</v>
      </c>
      <c r="AS284" s="289">
        <v>31848.250000000018</v>
      </c>
      <c r="AT284" s="289">
        <v>20586.249999999993</v>
      </c>
      <c r="AU284" s="288">
        <v>21112.500000000029</v>
      </c>
    </row>
    <row r="285" spans="1:47" s="251" customFormat="1" x14ac:dyDescent="0.2">
      <c r="A285" s="267">
        <v>4</v>
      </c>
      <c r="B285" s="294" t="s">
        <v>121</v>
      </c>
      <c r="C285" s="294" t="s">
        <v>122</v>
      </c>
      <c r="D285" s="266" t="s">
        <v>138</v>
      </c>
      <c r="E285" s="261" t="s">
        <v>139</v>
      </c>
      <c r="F285" s="293">
        <v>269</v>
      </c>
      <c r="G285" s="289">
        <v>1350142.4999999998</v>
      </c>
      <c r="H285" s="289">
        <v>1334076.8333333333</v>
      </c>
      <c r="I285" s="292">
        <v>2684219.3333333354</v>
      </c>
      <c r="J285" s="291">
        <v>12032.750000000002</v>
      </c>
      <c r="K285" s="289">
        <v>57176.499999999985</v>
      </c>
      <c r="L285" s="289">
        <v>82332.166666666672</v>
      </c>
      <c r="M285" s="289">
        <v>87884.250000000058</v>
      </c>
      <c r="N285" s="289">
        <v>84215.333333333285</v>
      </c>
      <c r="O285" s="289">
        <v>87366.833333333372</v>
      </c>
      <c r="P285" s="289">
        <v>98279.250000000015</v>
      </c>
      <c r="Q285" s="289">
        <v>104059.58333333336</v>
      </c>
      <c r="R285" s="289">
        <v>103321.24999999994</v>
      </c>
      <c r="S285" s="289">
        <v>97736.583333333358</v>
      </c>
      <c r="T285" s="289">
        <v>83970.750000000058</v>
      </c>
      <c r="U285" s="289">
        <v>87909.75</v>
      </c>
      <c r="V285" s="289">
        <v>85320.333333333314</v>
      </c>
      <c r="W285" s="289">
        <v>74802.249999999985</v>
      </c>
      <c r="X285" s="289">
        <v>60958.833333333307</v>
      </c>
      <c r="Y285" s="289">
        <v>51316.333333333343</v>
      </c>
      <c r="Z285" s="289">
        <v>44547.833333333321</v>
      </c>
      <c r="AA285" s="289">
        <v>25764.583333333343</v>
      </c>
      <c r="AB285" s="289">
        <v>21147.333333333347</v>
      </c>
      <c r="AC285" s="290">
        <v>11670.166666666657</v>
      </c>
      <c r="AD285" s="289">
        <v>54419.666666666664</v>
      </c>
      <c r="AE285" s="289">
        <v>78987.916666666672</v>
      </c>
      <c r="AF285" s="289">
        <v>83828.333333333343</v>
      </c>
      <c r="AG285" s="289">
        <v>81406</v>
      </c>
      <c r="AH285" s="289">
        <v>91206.166666666657</v>
      </c>
      <c r="AI285" s="289">
        <v>94927.583333333358</v>
      </c>
      <c r="AJ285" s="289">
        <v>98570.249999999971</v>
      </c>
      <c r="AK285" s="289">
        <v>97955.416666666642</v>
      </c>
      <c r="AL285" s="289">
        <v>90234.166666666686</v>
      </c>
      <c r="AM285" s="289">
        <v>76626.833333333328</v>
      </c>
      <c r="AN285" s="289">
        <v>82186.333333333314</v>
      </c>
      <c r="AO285" s="289">
        <v>81638.749999999971</v>
      </c>
      <c r="AP285" s="289">
        <v>74556.333333333358</v>
      </c>
      <c r="AQ285" s="289">
        <v>62746.999999999993</v>
      </c>
      <c r="AR285" s="289">
        <v>54649.416666666679</v>
      </c>
      <c r="AS285" s="289">
        <v>51293.41666666665</v>
      </c>
      <c r="AT285" s="289">
        <v>32349.749999999978</v>
      </c>
      <c r="AU285" s="288">
        <v>34823.333333333307</v>
      </c>
    </row>
    <row r="286" spans="1:47" s="251" customFormat="1" x14ac:dyDescent="0.2">
      <c r="A286" s="303">
        <v>5</v>
      </c>
      <c r="B286" s="301" t="s">
        <v>145</v>
      </c>
      <c r="C286" s="301" t="s">
        <v>449</v>
      </c>
      <c r="D286" s="302" t="s">
        <v>143</v>
      </c>
      <c r="E286" s="301" t="s">
        <v>144</v>
      </c>
      <c r="F286" s="300">
        <v>347</v>
      </c>
      <c r="G286" s="296">
        <v>1388108.7499999991</v>
      </c>
      <c r="H286" s="296">
        <v>1389513</v>
      </c>
      <c r="I286" s="299">
        <v>2777621.7499999995</v>
      </c>
      <c r="J286" s="298">
        <v>11362.583333333321</v>
      </c>
      <c r="K286" s="296">
        <v>53665.666666666672</v>
      </c>
      <c r="L286" s="296">
        <v>77978.916666666672</v>
      </c>
      <c r="M286" s="296">
        <v>82129.833333333241</v>
      </c>
      <c r="N286" s="296">
        <v>78655.500000000058</v>
      </c>
      <c r="O286" s="296">
        <v>79316.750000000029</v>
      </c>
      <c r="P286" s="296">
        <v>92793.249999999971</v>
      </c>
      <c r="Q286" s="296">
        <v>102404.41666666663</v>
      </c>
      <c r="R286" s="296">
        <v>100995.25000000007</v>
      </c>
      <c r="S286" s="296">
        <v>94471.666666666642</v>
      </c>
      <c r="T286" s="296">
        <v>82635.333333333358</v>
      </c>
      <c r="U286" s="296">
        <v>92031.583333333416</v>
      </c>
      <c r="V286" s="296">
        <v>95680.999999999884</v>
      </c>
      <c r="W286" s="296">
        <v>92187.416666666657</v>
      </c>
      <c r="X286" s="296">
        <v>74164.25</v>
      </c>
      <c r="Y286" s="296">
        <v>63045.166666666664</v>
      </c>
      <c r="Z286" s="296">
        <v>55267.999999999949</v>
      </c>
      <c r="AA286" s="296">
        <v>32848.833333333365</v>
      </c>
      <c r="AB286" s="296">
        <v>26473.333333333332</v>
      </c>
      <c r="AC286" s="297">
        <v>10649.833333333328</v>
      </c>
      <c r="AD286" s="296">
        <v>51281.750000000029</v>
      </c>
      <c r="AE286" s="296">
        <v>73459.166666666657</v>
      </c>
      <c r="AF286" s="296">
        <v>77761.333333333285</v>
      </c>
      <c r="AG286" s="296">
        <v>75540</v>
      </c>
      <c r="AH286" s="296">
        <v>79973.499999999927</v>
      </c>
      <c r="AI286" s="296">
        <v>89101.500000000073</v>
      </c>
      <c r="AJ286" s="296">
        <v>97120.499999999913</v>
      </c>
      <c r="AK286" s="296">
        <v>97680.333333333358</v>
      </c>
      <c r="AL286" s="296">
        <v>89737.75</v>
      </c>
      <c r="AM286" s="296">
        <v>78430.583333333328</v>
      </c>
      <c r="AN286" s="296">
        <v>89275.083333333285</v>
      </c>
      <c r="AO286" s="296">
        <v>95363.833333333401</v>
      </c>
      <c r="AP286" s="296">
        <v>92409.999999999942</v>
      </c>
      <c r="AQ286" s="296">
        <v>76909.666666666613</v>
      </c>
      <c r="AR286" s="296">
        <v>67553.166666666672</v>
      </c>
      <c r="AS286" s="296">
        <v>62679.499999999978</v>
      </c>
      <c r="AT286" s="296">
        <v>41319.083333333299</v>
      </c>
      <c r="AU286" s="295">
        <v>43266.416666666672</v>
      </c>
    </row>
    <row r="287" spans="1:47" s="251" customFormat="1" x14ac:dyDescent="0.2">
      <c r="A287" s="267">
        <v>6</v>
      </c>
      <c r="B287" s="294" t="s">
        <v>145</v>
      </c>
      <c r="C287" s="294" t="s">
        <v>449</v>
      </c>
      <c r="D287" s="266" t="s">
        <v>150</v>
      </c>
      <c r="E287" s="261" t="s">
        <v>151</v>
      </c>
      <c r="F287" s="293">
        <v>414</v>
      </c>
      <c r="G287" s="289">
        <v>1654217.0833333335</v>
      </c>
      <c r="H287" s="289">
        <v>1613454.8333333342</v>
      </c>
      <c r="I287" s="292">
        <v>3267671.9166666688</v>
      </c>
      <c r="J287" s="291">
        <v>15315.666666666662</v>
      </c>
      <c r="K287" s="289">
        <v>71538.333333333285</v>
      </c>
      <c r="L287" s="289">
        <v>101755.5</v>
      </c>
      <c r="M287" s="289">
        <v>108263</v>
      </c>
      <c r="N287" s="289">
        <v>104351.00000000003</v>
      </c>
      <c r="O287" s="289">
        <v>106641.41666666664</v>
      </c>
      <c r="P287" s="289">
        <v>125426.41666666663</v>
      </c>
      <c r="Q287" s="289">
        <v>133477.58333333334</v>
      </c>
      <c r="R287" s="289">
        <v>131685</v>
      </c>
      <c r="S287" s="289">
        <v>122669.16666666661</v>
      </c>
      <c r="T287" s="289">
        <v>104476.24999999988</v>
      </c>
      <c r="U287" s="289">
        <v>106120.24999999999</v>
      </c>
      <c r="V287" s="289">
        <v>103550.33333333344</v>
      </c>
      <c r="W287" s="289">
        <v>89332.250000000116</v>
      </c>
      <c r="X287" s="289">
        <v>70021.166666666642</v>
      </c>
      <c r="Y287" s="289">
        <v>57733.333333333307</v>
      </c>
      <c r="Z287" s="289">
        <v>50347.666666666701</v>
      </c>
      <c r="AA287" s="289">
        <v>29193.249999999996</v>
      </c>
      <c r="AB287" s="289">
        <v>22319.500000000015</v>
      </c>
      <c r="AC287" s="290">
        <v>14538.249999999993</v>
      </c>
      <c r="AD287" s="289">
        <v>68135.166666666642</v>
      </c>
      <c r="AE287" s="289">
        <v>96975.833333333299</v>
      </c>
      <c r="AF287" s="289">
        <v>103493.41666666661</v>
      </c>
      <c r="AG287" s="289">
        <v>99101.833333333314</v>
      </c>
      <c r="AH287" s="289">
        <v>110382.66666666666</v>
      </c>
      <c r="AI287" s="289">
        <v>124359.99999999996</v>
      </c>
      <c r="AJ287" s="289">
        <v>127138.5000000001</v>
      </c>
      <c r="AK287" s="289">
        <v>123346.33333333337</v>
      </c>
      <c r="AL287" s="289">
        <v>112239.58333333333</v>
      </c>
      <c r="AM287" s="289">
        <v>93158.999999999985</v>
      </c>
      <c r="AN287" s="289">
        <v>95807.5</v>
      </c>
      <c r="AO287" s="289">
        <v>95813.416666666701</v>
      </c>
      <c r="AP287" s="289">
        <v>86332.249999999985</v>
      </c>
      <c r="AQ287" s="289">
        <v>70197.750000000044</v>
      </c>
      <c r="AR287" s="289">
        <v>61310.166666666686</v>
      </c>
      <c r="AS287" s="289">
        <v>57271.916666666686</v>
      </c>
      <c r="AT287" s="289">
        <v>37328.250000000015</v>
      </c>
      <c r="AU287" s="288">
        <v>36522.999999999993</v>
      </c>
    </row>
    <row r="288" spans="1:47" s="251" customFormat="1" x14ac:dyDescent="0.2">
      <c r="A288" s="267">
        <v>7</v>
      </c>
      <c r="B288" s="294" t="s">
        <v>145</v>
      </c>
      <c r="C288" s="294" t="s">
        <v>449</v>
      </c>
      <c r="D288" s="266" t="s">
        <v>154</v>
      </c>
      <c r="E288" s="261" t="s">
        <v>155</v>
      </c>
      <c r="F288" s="293">
        <v>198</v>
      </c>
      <c r="G288" s="289">
        <v>930768.33333333384</v>
      </c>
      <c r="H288" s="289">
        <v>923130.49999999965</v>
      </c>
      <c r="I288" s="292">
        <v>1853898.8333333328</v>
      </c>
      <c r="J288" s="291">
        <v>7835.8333333333321</v>
      </c>
      <c r="K288" s="289">
        <v>36377.250000000007</v>
      </c>
      <c r="L288" s="289">
        <v>52285.083333333379</v>
      </c>
      <c r="M288" s="289">
        <v>56800.083333333314</v>
      </c>
      <c r="N288" s="289">
        <v>56354.916666666657</v>
      </c>
      <c r="O288" s="289">
        <v>55400.66666666665</v>
      </c>
      <c r="P288" s="289">
        <v>58794.250000000015</v>
      </c>
      <c r="Q288" s="289">
        <v>62850.083333333321</v>
      </c>
      <c r="R288" s="289">
        <v>63261.916666666657</v>
      </c>
      <c r="S288" s="289">
        <v>60143.916666666672</v>
      </c>
      <c r="T288" s="289">
        <v>54002.583333333314</v>
      </c>
      <c r="U288" s="289">
        <v>61847.416666666635</v>
      </c>
      <c r="V288" s="289">
        <v>66064.666666666686</v>
      </c>
      <c r="W288" s="289">
        <v>61959.5</v>
      </c>
      <c r="X288" s="289">
        <v>50727.083333333336</v>
      </c>
      <c r="Y288" s="289">
        <v>43690.833333333328</v>
      </c>
      <c r="Z288" s="289">
        <v>40552.75</v>
      </c>
      <c r="AA288" s="289">
        <v>23586.416666666668</v>
      </c>
      <c r="AB288" s="289">
        <v>18233.083333333336</v>
      </c>
      <c r="AC288" s="290">
        <v>7304.3333333333339</v>
      </c>
      <c r="AD288" s="289">
        <v>34796.750000000015</v>
      </c>
      <c r="AE288" s="289">
        <v>49975.333333333321</v>
      </c>
      <c r="AF288" s="289">
        <v>54106.08333333335</v>
      </c>
      <c r="AG288" s="289">
        <v>53453.999999999993</v>
      </c>
      <c r="AH288" s="289">
        <v>53086.166666666686</v>
      </c>
      <c r="AI288" s="289">
        <v>54906.333333333328</v>
      </c>
      <c r="AJ288" s="289">
        <v>60742.000000000058</v>
      </c>
      <c r="AK288" s="289">
        <v>61662.416666666701</v>
      </c>
      <c r="AL288" s="289">
        <v>57343.749999999985</v>
      </c>
      <c r="AM288" s="289">
        <v>50791.000000000022</v>
      </c>
      <c r="AN288" s="289">
        <v>59733.750000000007</v>
      </c>
      <c r="AO288" s="289">
        <v>64082.833333333285</v>
      </c>
      <c r="AP288" s="289">
        <v>61145.333333333328</v>
      </c>
      <c r="AQ288" s="289">
        <v>51865.750000000015</v>
      </c>
      <c r="AR288" s="289">
        <v>45875.416666666715</v>
      </c>
      <c r="AS288" s="289">
        <v>44498.249999999949</v>
      </c>
      <c r="AT288" s="289">
        <v>28746.083333333325</v>
      </c>
      <c r="AU288" s="288">
        <v>29014.916666666664</v>
      </c>
    </row>
    <row r="289" spans="1:47" s="251" customFormat="1" x14ac:dyDescent="0.2">
      <c r="A289" s="303">
        <v>8</v>
      </c>
      <c r="B289" s="301" t="s">
        <v>159</v>
      </c>
      <c r="C289" s="301" t="s">
        <v>160</v>
      </c>
      <c r="D289" s="302" t="s">
        <v>132</v>
      </c>
      <c r="E289" s="301" t="s">
        <v>133</v>
      </c>
      <c r="F289" s="300">
        <v>182</v>
      </c>
      <c r="G289" s="296">
        <v>832557.5</v>
      </c>
      <c r="H289" s="296">
        <v>796719.66666666709</v>
      </c>
      <c r="I289" s="299">
        <v>1629277.166666667</v>
      </c>
      <c r="J289" s="298">
        <v>8244.2500000000018</v>
      </c>
      <c r="K289" s="296">
        <v>37031.249999999964</v>
      </c>
      <c r="L289" s="296">
        <v>54010.41666666665</v>
      </c>
      <c r="M289" s="296">
        <v>58277.249999999971</v>
      </c>
      <c r="N289" s="296">
        <v>56661.666666666708</v>
      </c>
      <c r="O289" s="296">
        <v>59014.583333333358</v>
      </c>
      <c r="P289" s="296">
        <v>65033.500000000007</v>
      </c>
      <c r="Q289" s="296">
        <v>67833.083333333328</v>
      </c>
      <c r="R289" s="296">
        <v>67034.583333333358</v>
      </c>
      <c r="S289" s="296">
        <v>62745.749999999949</v>
      </c>
      <c r="T289" s="296">
        <v>54018.333333333365</v>
      </c>
      <c r="U289" s="296">
        <v>51998.833333333307</v>
      </c>
      <c r="V289" s="296">
        <v>48040.000000000007</v>
      </c>
      <c r="W289" s="296">
        <v>40374.666666666672</v>
      </c>
      <c r="X289" s="296">
        <v>31606.583333333328</v>
      </c>
      <c r="Y289" s="296">
        <v>24789.416666666668</v>
      </c>
      <c r="Z289" s="296">
        <v>20674.666666666675</v>
      </c>
      <c r="AA289" s="296">
        <v>13272.333333333323</v>
      </c>
      <c r="AB289" s="296">
        <v>11896.333333333338</v>
      </c>
      <c r="AC289" s="297">
        <v>7685.5833333333312</v>
      </c>
      <c r="AD289" s="296">
        <v>35519.749999999993</v>
      </c>
      <c r="AE289" s="296">
        <v>51363.249999999985</v>
      </c>
      <c r="AF289" s="296">
        <v>55118.750000000036</v>
      </c>
      <c r="AG289" s="296">
        <v>53858.916666666657</v>
      </c>
      <c r="AH289" s="296">
        <v>59179.166666666708</v>
      </c>
      <c r="AI289" s="296">
        <v>61851.916666666679</v>
      </c>
      <c r="AJ289" s="296">
        <v>61077.083333333321</v>
      </c>
      <c r="AK289" s="296">
        <v>60928.083333333372</v>
      </c>
      <c r="AL289" s="296">
        <v>56472.916666666657</v>
      </c>
      <c r="AM289" s="296">
        <v>46480.500000000029</v>
      </c>
      <c r="AN289" s="296">
        <v>45003.250000000007</v>
      </c>
      <c r="AO289" s="296">
        <v>43687.166666666657</v>
      </c>
      <c r="AP289" s="296">
        <v>39362.333333333328</v>
      </c>
      <c r="AQ289" s="296">
        <v>31301.583333333358</v>
      </c>
      <c r="AR289" s="296">
        <v>27071.666666666657</v>
      </c>
      <c r="AS289" s="296">
        <v>24280.916666666661</v>
      </c>
      <c r="AT289" s="296">
        <v>17056.166666666668</v>
      </c>
      <c r="AU289" s="295">
        <v>19420.666666666639</v>
      </c>
    </row>
    <row r="290" spans="1:47" s="251" customFormat="1" x14ac:dyDescent="0.2">
      <c r="A290" s="267">
        <v>9</v>
      </c>
      <c r="B290" s="294" t="s">
        <v>159</v>
      </c>
      <c r="C290" s="294" t="s">
        <v>160</v>
      </c>
      <c r="D290" s="266" t="s">
        <v>136</v>
      </c>
      <c r="E290" s="261" t="s">
        <v>137</v>
      </c>
      <c r="F290" s="293">
        <v>175</v>
      </c>
      <c r="G290" s="289">
        <v>669438.25</v>
      </c>
      <c r="H290" s="289">
        <v>661832.41666666686</v>
      </c>
      <c r="I290" s="292">
        <v>1331270.6666666665</v>
      </c>
      <c r="J290" s="291">
        <v>6831.9166666666642</v>
      </c>
      <c r="K290" s="289">
        <v>30924.250000000025</v>
      </c>
      <c r="L290" s="289">
        <v>43150.166666666672</v>
      </c>
      <c r="M290" s="289">
        <v>46190.083333333321</v>
      </c>
      <c r="N290" s="289">
        <v>42878.250000000022</v>
      </c>
      <c r="O290" s="289">
        <v>40710</v>
      </c>
      <c r="P290" s="289">
        <v>45458.583333333321</v>
      </c>
      <c r="Q290" s="289">
        <v>49821.999999999993</v>
      </c>
      <c r="R290" s="289">
        <v>49427.666666666672</v>
      </c>
      <c r="S290" s="289">
        <v>45894.666666666642</v>
      </c>
      <c r="T290" s="289">
        <v>41552.416666666657</v>
      </c>
      <c r="U290" s="289">
        <v>44131.916666666672</v>
      </c>
      <c r="V290" s="289">
        <v>43043.249999999971</v>
      </c>
      <c r="W290" s="289">
        <v>37275.333333333321</v>
      </c>
      <c r="X290" s="289">
        <v>29911.333333333328</v>
      </c>
      <c r="Y290" s="289">
        <v>24914.583333333336</v>
      </c>
      <c r="Z290" s="289">
        <v>21476.333333333336</v>
      </c>
      <c r="AA290" s="289">
        <v>14201.750000000005</v>
      </c>
      <c r="AB290" s="289">
        <v>11643.75</v>
      </c>
      <c r="AC290" s="290">
        <v>6479.5833333333294</v>
      </c>
      <c r="AD290" s="289">
        <v>29386.249999999996</v>
      </c>
      <c r="AE290" s="289">
        <v>41314.33333333335</v>
      </c>
      <c r="AF290" s="289">
        <v>43626.583333333336</v>
      </c>
      <c r="AG290" s="289">
        <v>40027.666666666679</v>
      </c>
      <c r="AH290" s="289">
        <v>37645.916666666672</v>
      </c>
      <c r="AI290" s="289">
        <v>45154.833333333321</v>
      </c>
      <c r="AJ290" s="289">
        <v>49403.083333333314</v>
      </c>
      <c r="AK290" s="289">
        <v>48653.666666666679</v>
      </c>
      <c r="AL290" s="289">
        <v>45050.083333333343</v>
      </c>
      <c r="AM290" s="289">
        <v>37822.750000000022</v>
      </c>
      <c r="AN290" s="289">
        <v>40992.75</v>
      </c>
      <c r="AO290" s="289">
        <v>40946.666666666686</v>
      </c>
      <c r="AP290" s="289">
        <v>36688.583333333343</v>
      </c>
      <c r="AQ290" s="289">
        <v>30481.999999999993</v>
      </c>
      <c r="AR290" s="289">
        <v>26835.749999999996</v>
      </c>
      <c r="AS290" s="289">
        <v>24413.749999999993</v>
      </c>
      <c r="AT290" s="289">
        <v>17991.083333333332</v>
      </c>
      <c r="AU290" s="288">
        <v>18917.083333333347</v>
      </c>
    </row>
    <row r="291" spans="1:47" s="251" customFormat="1" x14ac:dyDescent="0.2">
      <c r="A291" s="267">
        <v>10</v>
      </c>
      <c r="B291" s="294" t="s">
        <v>159</v>
      </c>
      <c r="C291" s="294" t="s">
        <v>160</v>
      </c>
      <c r="D291" s="266" t="s">
        <v>161</v>
      </c>
      <c r="E291" s="261" t="s">
        <v>162</v>
      </c>
      <c r="F291" s="293">
        <v>120</v>
      </c>
      <c r="G291" s="289">
        <v>562097.91666666651</v>
      </c>
      <c r="H291" s="289">
        <v>542812.50000000012</v>
      </c>
      <c r="I291" s="292">
        <v>1104910.4166666665</v>
      </c>
      <c r="J291" s="291">
        <v>4718.2500000000009</v>
      </c>
      <c r="K291" s="289">
        <v>22794.000000000004</v>
      </c>
      <c r="L291" s="289">
        <v>31998.333333333318</v>
      </c>
      <c r="M291" s="289">
        <v>33622</v>
      </c>
      <c r="N291" s="289">
        <v>33288.499999999978</v>
      </c>
      <c r="O291" s="289">
        <v>39928.416666666657</v>
      </c>
      <c r="P291" s="289">
        <v>42288.333333333336</v>
      </c>
      <c r="Q291" s="289">
        <v>43620.666666666635</v>
      </c>
      <c r="R291" s="289">
        <v>43947.999999999978</v>
      </c>
      <c r="S291" s="289">
        <v>40333.583333333328</v>
      </c>
      <c r="T291" s="289">
        <v>34672.5</v>
      </c>
      <c r="U291" s="289">
        <v>35845.250000000007</v>
      </c>
      <c r="V291" s="289">
        <v>35373.166666666664</v>
      </c>
      <c r="W291" s="289">
        <v>31689.833333333339</v>
      </c>
      <c r="X291" s="289">
        <v>24957.833333333354</v>
      </c>
      <c r="Y291" s="289">
        <v>21169.083333333339</v>
      </c>
      <c r="Z291" s="289">
        <v>19490.166666666672</v>
      </c>
      <c r="AA291" s="289">
        <v>12214.583333333334</v>
      </c>
      <c r="AB291" s="289">
        <v>10145.416666666661</v>
      </c>
      <c r="AC291" s="290">
        <v>4564.3333333333358</v>
      </c>
      <c r="AD291" s="289">
        <v>21498.749999999996</v>
      </c>
      <c r="AE291" s="289">
        <v>30565.000000000015</v>
      </c>
      <c r="AF291" s="289">
        <v>32208.916666666664</v>
      </c>
      <c r="AG291" s="289">
        <v>31450.166666666661</v>
      </c>
      <c r="AH291" s="289">
        <v>38387</v>
      </c>
      <c r="AI291" s="289">
        <v>38471.416666666672</v>
      </c>
      <c r="AJ291" s="289">
        <v>40814.749999999978</v>
      </c>
      <c r="AK291" s="289">
        <v>40035.499999999993</v>
      </c>
      <c r="AL291" s="289">
        <v>36062.083333333328</v>
      </c>
      <c r="AM291" s="289">
        <v>30898.75</v>
      </c>
      <c r="AN291" s="289">
        <v>32878.916666666679</v>
      </c>
      <c r="AO291" s="289">
        <v>33747.583333333328</v>
      </c>
      <c r="AP291" s="289">
        <v>30336.666666666657</v>
      </c>
      <c r="AQ291" s="289">
        <v>25101.249999999996</v>
      </c>
      <c r="AR291" s="289">
        <v>22652.75</v>
      </c>
      <c r="AS291" s="289">
        <v>22171.249999999996</v>
      </c>
      <c r="AT291" s="289">
        <v>15193.999999999998</v>
      </c>
      <c r="AU291" s="288">
        <v>15773.416666666659</v>
      </c>
    </row>
    <row r="292" spans="1:47" s="251" customFormat="1" x14ac:dyDescent="0.2">
      <c r="A292" s="267">
        <v>11</v>
      </c>
      <c r="B292" s="294" t="s">
        <v>159</v>
      </c>
      <c r="C292" s="294" t="s">
        <v>160</v>
      </c>
      <c r="D292" s="266" t="s">
        <v>163</v>
      </c>
      <c r="E292" s="261" t="s">
        <v>164</v>
      </c>
      <c r="F292" s="293">
        <v>113</v>
      </c>
      <c r="G292" s="289">
        <v>567137.24999999965</v>
      </c>
      <c r="H292" s="289">
        <v>567626.16666666674</v>
      </c>
      <c r="I292" s="292">
        <v>1134763.4166666663</v>
      </c>
      <c r="J292" s="291">
        <v>4699.4166666666642</v>
      </c>
      <c r="K292" s="289">
        <v>21931.833333333332</v>
      </c>
      <c r="L292" s="289">
        <v>31155.999999999982</v>
      </c>
      <c r="M292" s="289">
        <v>33791.91666666665</v>
      </c>
      <c r="N292" s="289">
        <v>32490.833333333336</v>
      </c>
      <c r="O292" s="289">
        <v>29698.833333333328</v>
      </c>
      <c r="P292" s="289">
        <v>35070.83333333335</v>
      </c>
      <c r="Q292" s="289">
        <v>40000.249999999993</v>
      </c>
      <c r="R292" s="289">
        <v>38616.833333333328</v>
      </c>
      <c r="S292" s="289">
        <v>37328.000000000007</v>
      </c>
      <c r="T292" s="289">
        <v>34128.083333333336</v>
      </c>
      <c r="U292" s="289">
        <v>39798.083333333343</v>
      </c>
      <c r="V292" s="289">
        <v>41696.749999999993</v>
      </c>
      <c r="W292" s="289">
        <v>37819.083333333321</v>
      </c>
      <c r="X292" s="289">
        <v>30850.583333333339</v>
      </c>
      <c r="Y292" s="289">
        <v>27153.333333333332</v>
      </c>
      <c r="Z292" s="289">
        <v>24897.666666666672</v>
      </c>
      <c r="AA292" s="289">
        <v>14729.08333333333</v>
      </c>
      <c r="AB292" s="289">
        <v>11279.833333333334</v>
      </c>
      <c r="AC292" s="290">
        <v>4592.7499999999991</v>
      </c>
      <c r="AD292" s="289">
        <v>20955.333333333339</v>
      </c>
      <c r="AE292" s="289">
        <v>29856.083333333336</v>
      </c>
      <c r="AF292" s="289">
        <v>32587.583333333332</v>
      </c>
      <c r="AG292" s="289">
        <v>30295.499999999996</v>
      </c>
      <c r="AH292" s="289">
        <v>27805.416666666686</v>
      </c>
      <c r="AI292" s="289">
        <v>34451.5</v>
      </c>
      <c r="AJ292" s="289">
        <v>38878.499999999993</v>
      </c>
      <c r="AK292" s="289">
        <v>38070.500000000007</v>
      </c>
      <c r="AL292" s="289">
        <v>35800.833333333336</v>
      </c>
      <c r="AM292" s="289">
        <v>32379.083333333343</v>
      </c>
      <c r="AN292" s="289">
        <v>38708.249999999978</v>
      </c>
      <c r="AO292" s="289">
        <v>41271.166666666672</v>
      </c>
      <c r="AP292" s="289">
        <v>37745.083333333314</v>
      </c>
      <c r="AQ292" s="289">
        <v>31664.750000000007</v>
      </c>
      <c r="AR292" s="289">
        <v>28598.416666666664</v>
      </c>
      <c r="AS292" s="289">
        <v>27944.999999999985</v>
      </c>
      <c r="AT292" s="289">
        <v>17981.999999999989</v>
      </c>
      <c r="AU292" s="288">
        <v>18038.416666666668</v>
      </c>
    </row>
    <row r="293" spans="1:47" s="251" customFormat="1" x14ac:dyDescent="0.2">
      <c r="A293" s="267">
        <v>12</v>
      </c>
      <c r="B293" s="294" t="s">
        <v>159</v>
      </c>
      <c r="C293" s="294" t="s">
        <v>160</v>
      </c>
      <c r="D293" s="266" t="s">
        <v>169</v>
      </c>
      <c r="E293" s="261" t="s">
        <v>170</v>
      </c>
      <c r="F293" s="293">
        <v>79</v>
      </c>
      <c r="G293" s="289">
        <v>411950.91666666674</v>
      </c>
      <c r="H293" s="289">
        <v>417687.66666666657</v>
      </c>
      <c r="I293" s="292">
        <v>829638.58333333337</v>
      </c>
      <c r="J293" s="291">
        <v>3212.9999999999991</v>
      </c>
      <c r="K293" s="289">
        <v>15060.250000000015</v>
      </c>
      <c r="L293" s="289">
        <v>22070.083333333358</v>
      </c>
      <c r="M293" s="289">
        <v>24148.249999999996</v>
      </c>
      <c r="N293" s="289">
        <v>23314.083333333325</v>
      </c>
      <c r="O293" s="289">
        <v>20008</v>
      </c>
      <c r="P293" s="289">
        <v>22858.333333333347</v>
      </c>
      <c r="Q293" s="289">
        <v>26176.499999999996</v>
      </c>
      <c r="R293" s="289">
        <v>26650.583333333325</v>
      </c>
      <c r="S293" s="289">
        <v>26067.916666666661</v>
      </c>
      <c r="T293" s="289">
        <v>24059.749999999989</v>
      </c>
      <c r="U293" s="289">
        <v>27773.249999999996</v>
      </c>
      <c r="V293" s="289">
        <v>30543.416666666661</v>
      </c>
      <c r="W293" s="289">
        <v>28771.083333333347</v>
      </c>
      <c r="X293" s="289">
        <v>24113.333333333339</v>
      </c>
      <c r="Y293" s="289">
        <v>22360.333333333339</v>
      </c>
      <c r="Z293" s="289">
        <v>21411.250000000007</v>
      </c>
      <c r="AA293" s="289">
        <v>13029.083333333336</v>
      </c>
      <c r="AB293" s="289">
        <v>10322.416666666664</v>
      </c>
      <c r="AC293" s="290">
        <v>3055.4166666666665</v>
      </c>
      <c r="AD293" s="289">
        <v>14287.333333333334</v>
      </c>
      <c r="AE293" s="289">
        <v>20792.58333333335</v>
      </c>
      <c r="AF293" s="289">
        <v>22818</v>
      </c>
      <c r="AG293" s="289">
        <v>21793.749999999989</v>
      </c>
      <c r="AH293" s="289">
        <v>19158.333333333325</v>
      </c>
      <c r="AI293" s="289">
        <v>22567.083333333328</v>
      </c>
      <c r="AJ293" s="289">
        <v>25959.916666666664</v>
      </c>
      <c r="AK293" s="289">
        <v>26512.499999999993</v>
      </c>
      <c r="AL293" s="289">
        <v>25381.916666666661</v>
      </c>
      <c r="AM293" s="289">
        <v>23520.666666666668</v>
      </c>
      <c r="AN293" s="289">
        <v>27804</v>
      </c>
      <c r="AO293" s="289">
        <v>30766.750000000011</v>
      </c>
      <c r="AP293" s="289">
        <v>28725.416666666653</v>
      </c>
      <c r="AQ293" s="289">
        <v>25658.583333333339</v>
      </c>
      <c r="AR293" s="289">
        <v>24296.666666666653</v>
      </c>
      <c r="AS293" s="289">
        <v>23502.083333333332</v>
      </c>
      <c r="AT293" s="289">
        <v>15257.916666666666</v>
      </c>
      <c r="AU293" s="288">
        <v>15828.749999999996</v>
      </c>
    </row>
    <row r="294" spans="1:47" s="251" customFormat="1" x14ac:dyDescent="0.2">
      <c r="A294" s="267">
        <v>13</v>
      </c>
      <c r="B294" s="294" t="s">
        <v>159</v>
      </c>
      <c r="C294" s="294" t="s">
        <v>160</v>
      </c>
      <c r="D294" s="266" t="s">
        <v>173</v>
      </c>
      <c r="E294" s="261" t="s">
        <v>174</v>
      </c>
      <c r="F294" s="293">
        <v>129</v>
      </c>
      <c r="G294" s="289">
        <v>621163.24999999965</v>
      </c>
      <c r="H294" s="289">
        <v>605787.50000000047</v>
      </c>
      <c r="I294" s="292">
        <v>1226950.7499999998</v>
      </c>
      <c r="J294" s="291">
        <v>5350.166666666667</v>
      </c>
      <c r="K294" s="289">
        <v>24769.333333333336</v>
      </c>
      <c r="L294" s="289">
        <v>35927.916666666672</v>
      </c>
      <c r="M294" s="289">
        <v>38336.416666666642</v>
      </c>
      <c r="N294" s="289">
        <v>39486.666666666679</v>
      </c>
      <c r="O294" s="289">
        <v>43474.000000000015</v>
      </c>
      <c r="P294" s="289">
        <v>46830.416666666679</v>
      </c>
      <c r="Q294" s="289">
        <v>46271.500000000015</v>
      </c>
      <c r="R294" s="289">
        <v>45021.66666666665</v>
      </c>
      <c r="S294" s="289">
        <v>42809.75</v>
      </c>
      <c r="T294" s="289">
        <v>37639.666666666628</v>
      </c>
      <c r="U294" s="289">
        <v>39338.249999999971</v>
      </c>
      <c r="V294" s="289">
        <v>38979.583333333343</v>
      </c>
      <c r="W294" s="289">
        <v>35624.166666666642</v>
      </c>
      <c r="X294" s="289">
        <v>29382.833333333332</v>
      </c>
      <c r="Y294" s="289">
        <v>25400.333333333332</v>
      </c>
      <c r="Z294" s="289">
        <v>22525.499999999989</v>
      </c>
      <c r="AA294" s="289">
        <v>13276.666666666664</v>
      </c>
      <c r="AB294" s="289">
        <v>10718.416666666664</v>
      </c>
      <c r="AC294" s="290">
        <v>4930.4166666666679</v>
      </c>
      <c r="AD294" s="289">
        <v>23572.749999999993</v>
      </c>
      <c r="AE294" s="289">
        <v>33734.749999999993</v>
      </c>
      <c r="AF294" s="289">
        <v>36480.75</v>
      </c>
      <c r="AG294" s="289">
        <v>36371.166666666686</v>
      </c>
      <c r="AH294" s="289">
        <v>40295.249999999993</v>
      </c>
      <c r="AI294" s="289">
        <v>41476.5</v>
      </c>
      <c r="AJ294" s="289">
        <v>42810.249999999985</v>
      </c>
      <c r="AK294" s="289">
        <v>42809.166666666642</v>
      </c>
      <c r="AL294" s="289">
        <v>40423.916666666628</v>
      </c>
      <c r="AM294" s="289">
        <v>35476.5</v>
      </c>
      <c r="AN294" s="289">
        <v>38194.583333333336</v>
      </c>
      <c r="AO294" s="289">
        <v>38618.500000000007</v>
      </c>
      <c r="AP294" s="289">
        <v>35753.25</v>
      </c>
      <c r="AQ294" s="289">
        <v>29814.833333333328</v>
      </c>
      <c r="AR294" s="289">
        <v>27234.166666666639</v>
      </c>
      <c r="AS294" s="289">
        <v>24860.999999999989</v>
      </c>
      <c r="AT294" s="289">
        <v>16050.416666666668</v>
      </c>
      <c r="AU294" s="288">
        <v>16879.333333333339</v>
      </c>
    </row>
    <row r="295" spans="1:47" s="251" customFormat="1" x14ac:dyDescent="0.2">
      <c r="A295" s="267">
        <v>14</v>
      </c>
      <c r="B295" s="294" t="s">
        <v>159</v>
      </c>
      <c r="C295" s="294" t="s">
        <v>160</v>
      </c>
      <c r="D295" s="266" t="s">
        <v>177</v>
      </c>
      <c r="E295" s="261" t="s">
        <v>178</v>
      </c>
      <c r="F295" s="293">
        <v>81</v>
      </c>
      <c r="G295" s="289">
        <v>407623.08333333308</v>
      </c>
      <c r="H295" s="289">
        <v>413221.83333333326</v>
      </c>
      <c r="I295" s="292">
        <v>820844.9166666664</v>
      </c>
      <c r="J295" s="291">
        <v>2840.0833333333321</v>
      </c>
      <c r="K295" s="289">
        <v>14355.166666666661</v>
      </c>
      <c r="L295" s="289">
        <v>21858.083333333332</v>
      </c>
      <c r="M295" s="289">
        <v>23850.750000000007</v>
      </c>
      <c r="N295" s="289">
        <v>22512.083333333332</v>
      </c>
      <c r="O295" s="289">
        <v>21427.833333333328</v>
      </c>
      <c r="P295" s="289">
        <v>24143.166666666664</v>
      </c>
      <c r="Q295" s="289">
        <v>26114.666666666668</v>
      </c>
      <c r="R295" s="289">
        <v>26271.083333333343</v>
      </c>
      <c r="S295" s="289">
        <v>24893.916666666668</v>
      </c>
      <c r="T295" s="289">
        <v>22678.750000000004</v>
      </c>
      <c r="U295" s="289">
        <v>27012.666666666664</v>
      </c>
      <c r="V295" s="289">
        <v>29640.166666666664</v>
      </c>
      <c r="W295" s="289">
        <v>29144.499999999985</v>
      </c>
      <c r="X295" s="289">
        <v>24479.500000000011</v>
      </c>
      <c r="Y295" s="289">
        <v>22134.583333333339</v>
      </c>
      <c r="Z295" s="289">
        <v>21430.583333333347</v>
      </c>
      <c r="AA295" s="289">
        <v>12863.999999999996</v>
      </c>
      <c r="AB295" s="289">
        <v>9971.4999999999982</v>
      </c>
      <c r="AC295" s="290">
        <v>2795.4166666666656</v>
      </c>
      <c r="AD295" s="289">
        <v>13594.166666666664</v>
      </c>
      <c r="AE295" s="289">
        <v>20469.999999999989</v>
      </c>
      <c r="AF295" s="289">
        <v>23004.833333333332</v>
      </c>
      <c r="AG295" s="289">
        <v>22034.000000000004</v>
      </c>
      <c r="AH295" s="289">
        <v>20942.333333333332</v>
      </c>
      <c r="AI295" s="289">
        <v>22538.25</v>
      </c>
      <c r="AJ295" s="289">
        <v>25183.499999999982</v>
      </c>
      <c r="AK295" s="289">
        <v>25537.166666666661</v>
      </c>
      <c r="AL295" s="289">
        <v>24308.833333333343</v>
      </c>
      <c r="AM295" s="289">
        <v>22512.750000000015</v>
      </c>
      <c r="AN295" s="289">
        <v>27847.083333333343</v>
      </c>
      <c r="AO295" s="289">
        <v>30392.583333333328</v>
      </c>
      <c r="AP295" s="289">
        <v>29504.833333333339</v>
      </c>
      <c r="AQ295" s="289">
        <v>25576.250000000011</v>
      </c>
      <c r="AR295" s="289">
        <v>23710.166666666672</v>
      </c>
      <c r="AS295" s="289">
        <v>23391.249999999993</v>
      </c>
      <c r="AT295" s="289">
        <v>15041.333333333332</v>
      </c>
      <c r="AU295" s="288">
        <v>14837.08333333333</v>
      </c>
    </row>
    <row r="296" spans="1:47" s="251" customFormat="1" x14ac:dyDescent="0.2">
      <c r="A296" s="267">
        <v>15</v>
      </c>
      <c r="B296" s="294" t="s">
        <v>159</v>
      </c>
      <c r="C296" s="294" t="s">
        <v>160</v>
      </c>
      <c r="D296" s="266" t="s">
        <v>179</v>
      </c>
      <c r="E296" s="261" t="s">
        <v>180</v>
      </c>
      <c r="F296" s="293">
        <v>67</v>
      </c>
      <c r="G296" s="289">
        <v>422416.08333333331</v>
      </c>
      <c r="H296" s="289">
        <v>418717.91666666674</v>
      </c>
      <c r="I296" s="292">
        <v>841134.00000000047</v>
      </c>
      <c r="J296" s="291">
        <v>3813.6666666666656</v>
      </c>
      <c r="K296" s="289">
        <v>17941.75</v>
      </c>
      <c r="L296" s="289">
        <v>25589.833333333339</v>
      </c>
      <c r="M296" s="289">
        <v>27618.916666666672</v>
      </c>
      <c r="N296" s="289">
        <v>25963.583333333332</v>
      </c>
      <c r="O296" s="289">
        <v>22061.75</v>
      </c>
      <c r="P296" s="289">
        <v>26233.083333333336</v>
      </c>
      <c r="Q296" s="289">
        <v>31537.499999999989</v>
      </c>
      <c r="R296" s="289">
        <v>32760.833333333314</v>
      </c>
      <c r="S296" s="289">
        <v>31582.249999999985</v>
      </c>
      <c r="T296" s="289">
        <v>27864.333333333328</v>
      </c>
      <c r="U296" s="289">
        <v>29148.750000000007</v>
      </c>
      <c r="V296" s="289">
        <v>28877.166666666664</v>
      </c>
      <c r="W296" s="289">
        <v>24696.916666666661</v>
      </c>
      <c r="X296" s="289">
        <v>19235.083333333332</v>
      </c>
      <c r="Y296" s="289">
        <v>16478.583333333339</v>
      </c>
      <c r="Z296" s="289">
        <v>15424.916666666666</v>
      </c>
      <c r="AA296" s="289">
        <v>8807</v>
      </c>
      <c r="AB296" s="289">
        <v>6780.1666666666661</v>
      </c>
      <c r="AC296" s="290">
        <v>3566.4999999999991</v>
      </c>
      <c r="AD296" s="289">
        <v>17089.166666666668</v>
      </c>
      <c r="AE296" s="289">
        <v>24501.333333333343</v>
      </c>
      <c r="AF296" s="289">
        <v>26263.833333333325</v>
      </c>
      <c r="AG296" s="289">
        <v>24573.583333333336</v>
      </c>
      <c r="AH296" s="289">
        <v>21202.249999999982</v>
      </c>
      <c r="AI296" s="289">
        <v>26280.666666666672</v>
      </c>
      <c r="AJ296" s="289">
        <v>31140.749999999985</v>
      </c>
      <c r="AK296" s="289">
        <v>31817.083333333332</v>
      </c>
      <c r="AL296" s="289">
        <v>29480.250000000007</v>
      </c>
      <c r="AM296" s="289">
        <v>25828.250000000004</v>
      </c>
      <c r="AN296" s="289">
        <v>27608.583333333339</v>
      </c>
      <c r="AO296" s="289">
        <v>27866.333333333343</v>
      </c>
      <c r="AP296" s="289">
        <v>24619.916666666668</v>
      </c>
      <c r="AQ296" s="289">
        <v>20151.416666666661</v>
      </c>
      <c r="AR296" s="289">
        <v>18241.499999999996</v>
      </c>
      <c r="AS296" s="289">
        <v>17411.5</v>
      </c>
      <c r="AT296" s="289">
        <v>10523.833333333336</v>
      </c>
      <c r="AU296" s="288">
        <v>10551.166666666668</v>
      </c>
    </row>
    <row r="297" spans="1:47" s="251" customFormat="1" x14ac:dyDescent="0.2">
      <c r="A297" s="267">
        <v>16</v>
      </c>
      <c r="B297" s="294" t="s">
        <v>159</v>
      </c>
      <c r="C297" s="294" t="s">
        <v>160</v>
      </c>
      <c r="D297" s="266" t="s">
        <v>183</v>
      </c>
      <c r="E297" s="261" t="s">
        <v>184</v>
      </c>
      <c r="F297" s="293">
        <v>131</v>
      </c>
      <c r="G297" s="289">
        <v>637844.33333333314</v>
      </c>
      <c r="H297" s="289">
        <v>634704.41666666698</v>
      </c>
      <c r="I297" s="292">
        <v>1272548.75</v>
      </c>
      <c r="J297" s="291">
        <v>5134.0833333333303</v>
      </c>
      <c r="K297" s="289">
        <v>24687.500000000007</v>
      </c>
      <c r="L297" s="289">
        <v>36337.416666666628</v>
      </c>
      <c r="M297" s="289">
        <v>38901.333333333328</v>
      </c>
      <c r="N297" s="289">
        <v>38622.916666666657</v>
      </c>
      <c r="O297" s="289">
        <v>45961.166666666621</v>
      </c>
      <c r="P297" s="289">
        <v>44681.916666666657</v>
      </c>
      <c r="Q297" s="289">
        <v>48797.999999999993</v>
      </c>
      <c r="R297" s="289">
        <v>47652.499999999978</v>
      </c>
      <c r="S297" s="289">
        <v>43334.583333333343</v>
      </c>
      <c r="T297" s="289">
        <v>37785.333333333321</v>
      </c>
      <c r="U297" s="289">
        <v>40813.499999999985</v>
      </c>
      <c r="V297" s="289">
        <v>42003.833333333328</v>
      </c>
      <c r="W297" s="289">
        <v>37840.166666666686</v>
      </c>
      <c r="X297" s="289">
        <v>30066.499999999993</v>
      </c>
      <c r="Y297" s="289">
        <v>26235.416666666664</v>
      </c>
      <c r="Z297" s="289">
        <v>23735.416666666657</v>
      </c>
      <c r="AA297" s="289">
        <v>14043.750000000007</v>
      </c>
      <c r="AB297" s="289">
        <v>11209</v>
      </c>
      <c r="AC297" s="290">
        <v>5079.583333333333</v>
      </c>
      <c r="AD297" s="289">
        <v>23676.083333333325</v>
      </c>
      <c r="AE297" s="289">
        <v>34476.083333333328</v>
      </c>
      <c r="AF297" s="289">
        <v>36813.166666666672</v>
      </c>
      <c r="AG297" s="289">
        <v>37989.333333333336</v>
      </c>
      <c r="AH297" s="289">
        <v>48041.499999999935</v>
      </c>
      <c r="AI297" s="289">
        <v>42335.833333333307</v>
      </c>
      <c r="AJ297" s="289">
        <v>45504.583333333343</v>
      </c>
      <c r="AK297" s="289">
        <v>44268.916666666701</v>
      </c>
      <c r="AL297" s="289">
        <v>40635.583333333343</v>
      </c>
      <c r="AM297" s="289">
        <v>35561.749999999993</v>
      </c>
      <c r="AN297" s="289">
        <v>39150.749999999985</v>
      </c>
      <c r="AO297" s="289">
        <v>41183.999999999993</v>
      </c>
      <c r="AP297" s="289">
        <v>38084.083333333336</v>
      </c>
      <c r="AQ297" s="289">
        <v>31179.583333333339</v>
      </c>
      <c r="AR297" s="289">
        <v>27972.166666666675</v>
      </c>
      <c r="AS297" s="289">
        <v>26880.333333333336</v>
      </c>
      <c r="AT297" s="289">
        <v>17617.916666666657</v>
      </c>
      <c r="AU297" s="288">
        <v>18253.166666666668</v>
      </c>
    </row>
    <row r="298" spans="1:47" s="251" customFormat="1" x14ac:dyDescent="0.2">
      <c r="A298" s="267">
        <v>17</v>
      </c>
      <c r="B298" s="294" t="s">
        <v>159</v>
      </c>
      <c r="C298" s="294" t="s">
        <v>160</v>
      </c>
      <c r="D298" s="266" t="s">
        <v>185</v>
      </c>
      <c r="E298" s="261" t="s">
        <v>186</v>
      </c>
      <c r="F298" s="293">
        <v>51</v>
      </c>
      <c r="G298" s="289">
        <v>264062.25000000006</v>
      </c>
      <c r="H298" s="289">
        <v>268317.08333333331</v>
      </c>
      <c r="I298" s="292">
        <v>532379.33333333337</v>
      </c>
      <c r="J298" s="291">
        <v>2054.833333333333</v>
      </c>
      <c r="K298" s="289">
        <v>10131.333333333339</v>
      </c>
      <c r="L298" s="289">
        <v>14457.166666666664</v>
      </c>
      <c r="M298" s="289">
        <v>16012.833333333338</v>
      </c>
      <c r="N298" s="289">
        <v>15820.583333333325</v>
      </c>
      <c r="O298" s="289">
        <v>13245.416666666657</v>
      </c>
      <c r="P298" s="289">
        <v>14756.583333333343</v>
      </c>
      <c r="Q298" s="289">
        <v>16710.916666666668</v>
      </c>
      <c r="R298" s="289">
        <v>16962.083333333336</v>
      </c>
      <c r="S298" s="289">
        <v>16054.416666666666</v>
      </c>
      <c r="T298" s="289">
        <v>15123.083333333334</v>
      </c>
      <c r="U298" s="289">
        <v>18122.083333333347</v>
      </c>
      <c r="V298" s="289">
        <v>19520.833333333343</v>
      </c>
      <c r="W298" s="289">
        <v>18519.083333333336</v>
      </c>
      <c r="X298" s="289">
        <v>15486.666666666662</v>
      </c>
      <c r="Y298" s="289">
        <v>13957.000000000004</v>
      </c>
      <c r="Z298" s="289">
        <v>12910.41666666667</v>
      </c>
      <c r="AA298" s="289">
        <v>7979.583333333333</v>
      </c>
      <c r="AB298" s="289">
        <v>6237.3333333333294</v>
      </c>
      <c r="AC298" s="290">
        <v>1952.583333333333</v>
      </c>
      <c r="AD298" s="289">
        <v>9412.4166666666697</v>
      </c>
      <c r="AE298" s="289">
        <v>13701.166666666664</v>
      </c>
      <c r="AF298" s="289">
        <v>15300.25</v>
      </c>
      <c r="AG298" s="289">
        <v>15191.166666666662</v>
      </c>
      <c r="AH298" s="289">
        <v>12652.749999999998</v>
      </c>
      <c r="AI298" s="289">
        <v>14597.083333333334</v>
      </c>
      <c r="AJ298" s="289">
        <v>16535.750000000007</v>
      </c>
      <c r="AK298" s="289">
        <v>16974.499999999996</v>
      </c>
      <c r="AL298" s="289">
        <v>15988.916666666668</v>
      </c>
      <c r="AM298" s="289">
        <v>14747.749999999998</v>
      </c>
      <c r="AN298" s="289">
        <v>18164.416666666653</v>
      </c>
      <c r="AO298" s="289">
        <v>19863.333333333343</v>
      </c>
      <c r="AP298" s="289">
        <v>18835.833333333328</v>
      </c>
      <c r="AQ298" s="289">
        <v>15990.5</v>
      </c>
      <c r="AR298" s="289">
        <v>14853</v>
      </c>
      <c r="AS298" s="289">
        <v>14444.083333333339</v>
      </c>
      <c r="AT298" s="289">
        <v>9624.9166666666697</v>
      </c>
      <c r="AU298" s="288">
        <v>9486.6666666666715</v>
      </c>
    </row>
    <row r="299" spans="1:47" s="251" customFormat="1" x14ac:dyDescent="0.2">
      <c r="A299" s="267">
        <v>18</v>
      </c>
      <c r="B299" s="294" t="s">
        <v>159</v>
      </c>
      <c r="C299" s="294" t="s">
        <v>160</v>
      </c>
      <c r="D299" s="266" t="s">
        <v>187</v>
      </c>
      <c r="E299" s="261" t="s">
        <v>188</v>
      </c>
      <c r="F299" s="293">
        <v>142</v>
      </c>
      <c r="G299" s="289">
        <v>599811.16666666651</v>
      </c>
      <c r="H299" s="289">
        <v>598927.58333333291</v>
      </c>
      <c r="I299" s="292">
        <v>1198738.7500000005</v>
      </c>
      <c r="J299" s="291">
        <v>5191.416666666667</v>
      </c>
      <c r="K299" s="289">
        <v>24502.083333333328</v>
      </c>
      <c r="L299" s="289">
        <v>33914.583333333336</v>
      </c>
      <c r="M299" s="289">
        <v>36356.166666666664</v>
      </c>
      <c r="N299" s="289">
        <v>34649.833333333314</v>
      </c>
      <c r="O299" s="289">
        <v>31763.166666666668</v>
      </c>
      <c r="P299" s="289">
        <v>36224.166666666664</v>
      </c>
      <c r="Q299" s="289">
        <v>41669.000000000022</v>
      </c>
      <c r="R299" s="289">
        <v>42209.333333333343</v>
      </c>
      <c r="S299" s="289">
        <v>39790.583333333314</v>
      </c>
      <c r="T299" s="289">
        <v>34879.249999999993</v>
      </c>
      <c r="U299" s="289">
        <v>41066.249999999993</v>
      </c>
      <c r="V299" s="289">
        <v>42656.416666666693</v>
      </c>
      <c r="W299" s="289">
        <v>38873.5</v>
      </c>
      <c r="X299" s="289">
        <v>32314.916666666668</v>
      </c>
      <c r="Y299" s="289">
        <v>28368.666666666657</v>
      </c>
      <c r="Z299" s="289">
        <v>26514.583333333318</v>
      </c>
      <c r="AA299" s="289">
        <v>16565.833333333328</v>
      </c>
      <c r="AB299" s="289">
        <v>12301.416666666661</v>
      </c>
      <c r="AC299" s="290">
        <v>4938.5</v>
      </c>
      <c r="AD299" s="289">
        <v>23323.666666666657</v>
      </c>
      <c r="AE299" s="289">
        <v>32502.5</v>
      </c>
      <c r="AF299" s="289">
        <v>34617.833333333321</v>
      </c>
      <c r="AG299" s="289">
        <v>33209</v>
      </c>
      <c r="AH299" s="289">
        <v>30507.583333333336</v>
      </c>
      <c r="AI299" s="289">
        <v>35397.08333333335</v>
      </c>
      <c r="AJ299" s="289">
        <v>41169.583333333343</v>
      </c>
      <c r="AK299" s="289">
        <v>40597.499999999978</v>
      </c>
      <c r="AL299" s="289">
        <v>37448.999999999956</v>
      </c>
      <c r="AM299" s="289">
        <v>33145.583333333314</v>
      </c>
      <c r="AN299" s="289">
        <v>39200.583333333321</v>
      </c>
      <c r="AO299" s="289">
        <v>41866.333333333343</v>
      </c>
      <c r="AP299" s="289">
        <v>38520.916666666708</v>
      </c>
      <c r="AQ299" s="289">
        <v>33069.416666666679</v>
      </c>
      <c r="AR299" s="289">
        <v>30067.999999999985</v>
      </c>
      <c r="AS299" s="289">
        <v>29722.249999999996</v>
      </c>
      <c r="AT299" s="289">
        <v>19979.25</v>
      </c>
      <c r="AU299" s="288">
        <v>19643.000000000011</v>
      </c>
    </row>
    <row r="300" spans="1:47" s="251" customFormat="1" x14ac:dyDescent="0.2">
      <c r="A300" s="303">
        <v>19</v>
      </c>
      <c r="B300" s="301" t="s">
        <v>191</v>
      </c>
      <c r="C300" s="301" t="s">
        <v>192</v>
      </c>
      <c r="D300" s="302" t="s">
        <v>148</v>
      </c>
      <c r="E300" s="301" t="s">
        <v>149</v>
      </c>
      <c r="F300" s="300">
        <v>280</v>
      </c>
      <c r="G300" s="296">
        <v>1764313.4166666653</v>
      </c>
      <c r="H300" s="296">
        <v>1734482.9999999993</v>
      </c>
      <c r="I300" s="299">
        <v>3498796.4166666674</v>
      </c>
      <c r="J300" s="298">
        <v>16217.083333333323</v>
      </c>
      <c r="K300" s="296">
        <v>75587.916666666672</v>
      </c>
      <c r="L300" s="296">
        <v>107770.75000000006</v>
      </c>
      <c r="M300" s="296">
        <v>115289.58333333342</v>
      </c>
      <c r="N300" s="296">
        <v>107027.66666666669</v>
      </c>
      <c r="O300" s="296">
        <v>99471.749999999985</v>
      </c>
      <c r="P300" s="296">
        <v>119446.08333333323</v>
      </c>
      <c r="Q300" s="296">
        <v>135178.25</v>
      </c>
      <c r="R300" s="296">
        <v>140656.33333333331</v>
      </c>
      <c r="S300" s="296">
        <v>136392.33333333328</v>
      </c>
      <c r="T300" s="296">
        <v>122778.16666666664</v>
      </c>
      <c r="U300" s="296">
        <v>117965.49999999996</v>
      </c>
      <c r="V300" s="296">
        <v>112719.16666666663</v>
      </c>
      <c r="W300" s="296">
        <v>97485.583333333314</v>
      </c>
      <c r="X300" s="296">
        <v>76902.333333333343</v>
      </c>
      <c r="Y300" s="296">
        <v>62442.583333333365</v>
      </c>
      <c r="Z300" s="296">
        <v>56731.250000000015</v>
      </c>
      <c r="AA300" s="296">
        <v>34016.833333333328</v>
      </c>
      <c r="AB300" s="296">
        <v>30234.250000000007</v>
      </c>
      <c r="AC300" s="297">
        <v>15314.583333333341</v>
      </c>
      <c r="AD300" s="296">
        <v>71801.750000000029</v>
      </c>
      <c r="AE300" s="296">
        <v>102635.66666666667</v>
      </c>
      <c r="AF300" s="296">
        <v>109505.16666666672</v>
      </c>
      <c r="AG300" s="296">
        <v>100236.41666666667</v>
      </c>
      <c r="AH300" s="296">
        <v>94045.083333333358</v>
      </c>
      <c r="AI300" s="296">
        <v>114186.08333333333</v>
      </c>
      <c r="AJ300" s="296">
        <v>130966.83333333331</v>
      </c>
      <c r="AK300" s="296">
        <v>134990.33333333334</v>
      </c>
      <c r="AL300" s="296">
        <v>129014.33333333328</v>
      </c>
      <c r="AM300" s="296">
        <v>112571.41666666664</v>
      </c>
      <c r="AN300" s="296">
        <v>110919.24999999994</v>
      </c>
      <c r="AO300" s="296">
        <v>108352.66666666669</v>
      </c>
      <c r="AP300" s="296">
        <v>96297.083333333358</v>
      </c>
      <c r="AQ300" s="296">
        <v>78867.416666666628</v>
      </c>
      <c r="AR300" s="296">
        <v>69126.333333333314</v>
      </c>
      <c r="AS300" s="296">
        <v>65404.249999999978</v>
      </c>
      <c r="AT300" s="296">
        <v>42566.249999999971</v>
      </c>
      <c r="AU300" s="295">
        <v>47682.083333333328</v>
      </c>
    </row>
    <row r="301" spans="1:47" s="251" customFormat="1" x14ac:dyDescent="0.2">
      <c r="A301" s="267">
        <v>20</v>
      </c>
      <c r="B301" s="294" t="s">
        <v>191</v>
      </c>
      <c r="C301" s="294" t="s">
        <v>192</v>
      </c>
      <c r="D301" s="266" t="s">
        <v>171</v>
      </c>
      <c r="E301" s="261" t="s">
        <v>172</v>
      </c>
      <c r="F301" s="293">
        <v>209</v>
      </c>
      <c r="G301" s="289">
        <v>986139.33333333407</v>
      </c>
      <c r="H301" s="289">
        <v>1005875.1666666664</v>
      </c>
      <c r="I301" s="292">
        <v>1992014.5000000007</v>
      </c>
      <c r="J301" s="291">
        <v>8876.4166666666661</v>
      </c>
      <c r="K301" s="289">
        <v>42990.499999999949</v>
      </c>
      <c r="L301" s="289">
        <v>60847.249999999993</v>
      </c>
      <c r="M301" s="289">
        <v>63096.000000000029</v>
      </c>
      <c r="N301" s="289">
        <v>58642.416666666628</v>
      </c>
      <c r="O301" s="289">
        <v>52504.499999999993</v>
      </c>
      <c r="P301" s="289">
        <v>60147.999999999993</v>
      </c>
      <c r="Q301" s="289">
        <v>67344.416666666672</v>
      </c>
      <c r="R301" s="289">
        <v>69749.833333333328</v>
      </c>
      <c r="S301" s="289">
        <v>67828.833333333343</v>
      </c>
      <c r="T301" s="289">
        <v>61952.083333333328</v>
      </c>
      <c r="U301" s="289">
        <v>66159.583333333343</v>
      </c>
      <c r="V301" s="289">
        <v>67736.249999999985</v>
      </c>
      <c r="W301" s="289">
        <v>60532.250000000007</v>
      </c>
      <c r="X301" s="289">
        <v>48862.166666666672</v>
      </c>
      <c r="Y301" s="289">
        <v>41990.833333333314</v>
      </c>
      <c r="Z301" s="289">
        <v>42022.416666666657</v>
      </c>
      <c r="AA301" s="289">
        <v>24280.249999999989</v>
      </c>
      <c r="AB301" s="289">
        <v>20575.333333333332</v>
      </c>
      <c r="AC301" s="290">
        <v>8596.0000000000018</v>
      </c>
      <c r="AD301" s="289">
        <v>40973.333333333336</v>
      </c>
      <c r="AE301" s="289">
        <v>57706.500000000007</v>
      </c>
      <c r="AF301" s="289">
        <v>60177.333333333307</v>
      </c>
      <c r="AG301" s="289">
        <v>54935.916666666693</v>
      </c>
      <c r="AH301" s="289">
        <v>49568.250000000015</v>
      </c>
      <c r="AI301" s="289">
        <v>58731.333333333358</v>
      </c>
      <c r="AJ301" s="289">
        <v>69546.333333333328</v>
      </c>
      <c r="AK301" s="289">
        <v>71814.999999999971</v>
      </c>
      <c r="AL301" s="289">
        <v>67867.75</v>
      </c>
      <c r="AM301" s="289">
        <v>61060.16666666665</v>
      </c>
      <c r="AN301" s="289">
        <v>64681.750000000007</v>
      </c>
      <c r="AO301" s="289">
        <v>67616.083333333299</v>
      </c>
      <c r="AP301" s="289">
        <v>61063.250000000007</v>
      </c>
      <c r="AQ301" s="289">
        <v>51425.416666666642</v>
      </c>
      <c r="AR301" s="289">
        <v>47313.166666666664</v>
      </c>
      <c r="AS301" s="289">
        <v>48706.75</v>
      </c>
      <c r="AT301" s="289">
        <v>30721.833333333332</v>
      </c>
      <c r="AU301" s="288">
        <v>33369.000000000029</v>
      </c>
    </row>
    <row r="302" spans="1:47" s="251" customFormat="1" x14ac:dyDescent="0.2">
      <c r="A302" s="267">
        <v>21</v>
      </c>
      <c r="B302" s="294" t="s">
        <v>191</v>
      </c>
      <c r="C302" s="294" t="s">
        <v>192</v>
      </c>
      <c r="D302" s="266" t="s">
        <v>193</v>
      </c>
      <c r="E302" s="261" t="s">
        <v>194</v>
      </c>
      <c r="F302" s="293">
        <v>165</v>
      </c>
      <c r="G302" s="289">
        <v>889758.08333333395</v>
      </c>
      <c r="H302" s="289">
        <v>900494.4166666664</v>
      </c>
      <c r="I302" s="292">
        <v>1790252.4999999998</v>
      </c>
      <c r="J302" s="291">
        <v>6519.0833333333358</v>
      </c>
      <c r="K302" s="289">
        <v>31294.166666666657</v>
      </c>
      <c r="L302" s="289">
        <v>46559.000000000007</v>
      </c>
      <c r="M302" s="289">
        <v>51038.416666666701</v>
      </c>
      <c r="N302" s="289">
        <v>49700.750000000015</v>
      </c>
      <c r="O302" s="289">
        <v>45672.250000000007</v>
      </c>
      <c r="P302" s="289">
        <v>51370.166666666679</v>
      </c>
      <c r="Q302" s="289">
        <v>57523.499999999985</v>
      </c>
      <c r="R302" s="289">
        <v>58780.75</v>
      </c>
      <c r="S302" s="289">
        <v>56618.500000000029</v>
      </c>
      <c r="T302" s="289">
        <v>51863.25</v>
      </c>
      <c r="U302" s="289">
        <v>59428.750000000022</v>
      </c>
      <c r="V302" s="289">
        <v>63198.083333333328</v>
      </c>
      <c r="W302" s="289">
        <v>60187.583333333321</v>
      </c>
      <c r="X302" s="289">
        <v>51832.416666666672</v>
      </c>
      <c r="Y302" s="289">
        <v>47936.916666666679</v>
      </c>
      <c r="Z302" s="289">
        <v>47739.250000000022</v>
      </c>
      <c r="AA302" s="289">
        <v>28428.833333333354</v>
      </c>
      <c r="AB302" s="289">
        <v>24066.416666666682</v>
      </c>
      <c r="AC302" s="290">
        <v>6282.8333333333367</v>
      </c>
      <c r="AD302" s="289">
        <v>30012.083333333328</v>
      </c>
      <c r="AE302" s="289">
        <v>44168.083333333328</v>
      </c>
      <c r="AF302" s="289">
        <v>48865.416666666679</v>
      </c>
      <c r="AG302" s="289">
        <v>46690.25</v>
      </c>
      <c r="AH302" s="289">
        <v>44195.666666666686</v>
      </c>
      <c r="AI302" s="289">
        <v>50556.75</v>
      </c>
      <c r="AJ302" s="289">
        <v>56298.91666666665</v>
      </c>
      <c r="AK302" s="289">
        <v>56648.91666666665</v>
      </c>
      <c r="AL302" s="289">
        <v>53566.416666666679</v>
      </c>
      <c r="AM302" s="289">
        <v>49553.333333333343</v>
      </c>
      <c r="AN302" s="289">
        <v>58680.499999999993</v>
      </c>
      <c r="AO302" s="289">
        <v>64092.083333333314</v>
      </c>
      <c r="AP302" s="289">
        <v>61661.916666666672</v>
      </c>
      <c r="AQ302" s="289">
        <v>55084.416666666686</v>
      </c>
      <c r="AR302" s="289">
        <v>51898.083333333314</v>
      </c>
      <c r="AS302" s="289">
        <v>52814.000000000022</v>
      </c>
      <c r="AT302" s="289">
        <v>33597.75</v>
      </c>
      <c r="AU302" s="288">
        <v>35827.000000000022</v>
      </c>
    </row>
    <row r="303" spans="1:47" s="251" customFormat="1" x14ac:dyDescent="0.2">
      <c r="A303" s="303">
        <v>22</v>
      </c>
      <c r="B303" s="304" t="s">
        <v>197</v>
      </c>
      <c r="C303" s="304" t="s">
        <v>198</v>
      </c>
      <c r="D303" s="302" t="s">
        <v>195</v>
      </c>
      <c r="E303" s="301" t="s">
        <v>196</v>
      </c>
      <c r="F303" s="300">
        <v>270</v>
      </c>
      <c r="G303" s="296">
        <v>1261553.1666666667</v>
      </c>
      <c r="H303" s="296">
        <v>1189861.7500000002</v>
      </c>
      <c r="I303" s="299">
        <v>2451414.9166666684</v>
      </c>
      <c r="J303" s="298">
        <v>13201.749999999998</v>
      </c>
      <c r="K303" s="296">
        <v>57258.333333333343</v>
      </c>
      <c r="L303" s="296">
        <v>74696.833333333328</v>
      </c>
      <c r="M303" s="296">
        <v>75583.416666666657</v>
      </c>
      <c r="N303" s="296">
        <v>71908.333333333343</v>
      </c>
      <c r="O303" s="296">
        <v>82278.916666666628</v>
      </c>
      <c r="P303" s="296">
        <v>121371.58333333328</v>
      </c>
      <c r="Q303" s="296">
        <v>133093.25000000003</v>
      </c>
      <c r="R303" s="296">
        <v>132052.91666666663</v>
      </c>
      <c r="S303" s="296">
        <v>113793.25000000007</v>
      </c>
      <c r="T303" s="296">
        <v>89995.416666666672</v>
      </c>
      <c r="U303" s="296">
        <v>75162.833333333401</v>
      </c>
      <c r="V303" s="296">
        <v>64053.166666666642</v>
      </c>
      <c r="W303" s="296">
        <v>51891.666666666693</v>
      </c>
      <c r="X303" s="296">
        <v>37812.416666666621</v>
      </c>
      <c r="Y303" s="296">
        <v>25903.833333333325</v>
      </c>
      <c r="Z303" s="296">
        <v>19274.249999999985</v>
      </c>
      <c r="AA303" s="296">
        <v>11554.08333333333</v>
      </c>
      <c r="AB303" s="296">
        <v>10666.916666666666</v>
      </c>
      <c r="AC303" s="297">
        <v>12592.750000000004</v>
      </c>
      <c r="AD303" s="296">
        <v>54898.166666666613</v>
      </c>
      <c r="AE303" s="296">
        <v>71822.750000000044</v>
      </c>
      <c r="AF303" s="296">
        <v>71985.083333333299</v>
      </c>
      <c r="AG303" s="296">
        <v>68476.333333333343</v>
      </c>
      <c r="AH303" s="296">
        <v>84161.583333333372</v>
      </c>
      <c r="AI303" s="296">
        <v>123544.74999999997</v>
      </c>
      <c r="AJ303" s="296">
        <v>124150.33333333336</v>
      </c>
      <c r="AK303" s="296">
        <v>113384.66666666664</v>
      </c>
      <c r="AL303" s="296">
        <v>94018.333333333358</v>
      </c>
      <c r="AM303" s="296">
        <v>73797.75</v>
      </c>
      <c r="AN303" s="296">
        <v>63817.749999999956</v>
      </c>
      <c r="AO303" s="296">
        <v>58840.916666666657</v>
      </c>
      <c r="AP303" s="296">
        <v>49472.416666666613</v>
      </c>
      <c r="AQ303" s="296">
        <v>38272.666666666672</v>
      </c>
      <c r="AR303" s="296">
        <v>29717.33333333331</v>
      </c>
      <c r="AS303" s="296">
        <v>23610.666666666661</v>
      </c>
      <c r="AT303" s="296">
        <v>15895.750000000002</v>
      </c>
      <c r="AU303" s="295">
        <v>17401.749999999989</v>
      </c>
    </row>
    <row r="304" spans="1:47" s="251" customFormat="1" x14ac:dyDescent="0.2">
      <c r="A304" s="267">
        <v>23</v>
      </c>
      <c r="B304" s="294" t="s">
        <v>197</v>
      </c>
      <c r="C304" s="294" t="s">
        <v>198</v>
      </c>
      <c r="D304" s="266" t="s">
        <v>199</v>
      </c>
      <c r="E304" s="261" t="s">
        <v>200</v>
      </c>
      <c r="F304" s="293">
        <v>195</v>
      </c>
      <c r="G304" s="289">
        <v>1050250.4999999998</v>
      </c>
      <c r="H304" s="289">
        <v>1057927.083333333</v>
      </c>
      <c r="I304" s="292">
        <v>2108177.583333333</v>
      </c>
      <c r="J304" s="291">
        <v>9350.4166666666697</v>
      </c>
      <c r="K304" s="289">
        <v>41689.250000000007</v>
      </c>
      <c r="L304" s="289">
        <v>57342.750000000029</v>
      </c>
      <c r="M304" s="289">
        <v>59834.833333333336</v>
      </c>
      <c r="N304" s="289">
        <v>56643.416666666628</v>
      </c>
      <c r="O304" s="289">
        <v>58851.500000000007</v>
      </c>
      <c r="P304" s="289">
        <v>90131.416666666657</v>
      </c>
      <c r="Q304" s="289">
        <v>104731.08333333334</v>
      </c>
      <c r="R304" s="289">
        <v>101308.0833333333</v>
      </c>
      <c r="S304" s="289">
        <v>91342.083333333372</v>
      </c>
      <c r="T304" s="289">
        <v>77669.333333333256</v>
      </c>
      <c r="U304" s="289">
        <v>70451.833333333299</v>
      </c>
      <c r="V304" s="289">
        <v>65513.166666666642</v>
      </c>
      <c r="W304" s="289">
        <v>53981.749999999985</v>
      </c>
      <c r="X304" s="289">
        <v>38003</v>
      </c>
      <c r="Y304" s="289">
        <v>26738.416666666664</v>
      </c>
      <c r="Z304" s="289">
        <v>21815.416666666672</v>
      </c>
      <c r="AA304" s="289">
        <v>13097.499999999996</v>
      </c>
      <c r="AB304" s="289">
        <v>11755.250000000002</v>
      </c>
      <c r="AC304" s="290">
        <v>8946.3333333333248</v>
      </c>
      <c r="AD304" s="289">
        <v>39949.083333333321</v>
      </c>
      <c r="AE304" s="289">
        <v>55027.749999999985</v>
      </c>
      <c r="AF304" s="289">
        <v>57306.000000000029</v>
      </c>
      <c r="AG304" s="289">
        <v>54798.333333333328</v>
      </c>
      <c r="AH304" s="289">
        <v>67034.583333333328</v>
      </c>
      <c r="AI304" s="289">
        <v>102637.33333333331</v>
      </c>
      <c r="AJ304" s="289">
        <v>106909.6666666666</v>
      </c>
      <c r="AK304" s="289">
        <v>96600.333333333314</v>
      </c>
      <c r="AL304" s="289">
        <v>83303.749999999971</v>
      </c>
      <c r="AM304" s="289">
        <v>70381.083333333372</v>
      </c>
      <c r="AN304" s="289">
        <v>64461.333333333328</v>
      </c>
      <c r="AO304" s="289">
        <v>62273.000000000015</v>
      </c>
      <c r="AP304" s="289">
        <v>53604.416666666672</v>
      </c>
      <c r="AQ304" s="289">
        <v>39508.583333333343</v>
      </c>
      <c r="AR304" s="289">
        <v>30358.083333333347</v>
      </c>
      <c r="AS304" s="289">
        <v>26804.166666666668</v>
      </c>
      <c r="AT304" s="289">
        <v>18066.750000000004</v>
      </c>
      <c r="AU304" s="288">
        <v>19956.5</v>
      </c>
    </row>
    <row r="305" spans="1:47" s="251" customFormat="1" x14ac:dyDescent="0.2">
      <c r="A305" s="267">
        <v>24</v>
      </c>
      <c r="B305" s="294" t="s">
        <v>197</v>
      </c>
      <c r="C305" s="294" t="s">
        <v>198</v>
      </c>
      <c r="D305" s="266" t="s">
        <v>201</v>
      </c>
      <c r="E305" s="261" t="s">
        <v>202</v>
      </c>
      <c r="F305" s="293">
        <v>176</v>
      </c>
      <c r="G305" s="289">
        <v>884862.33333333337</v>
      </c>
      <c r="H305" s="289">
        <v>881397.24999999953</v>
      </c>
      <c r="I305" s="292">
        <v>1766259.5833333326</v>
      </c>
      <c r="J305" s="291">
        <v>7853.8333333333339</v>
      </c>
      <c r="K305" s="289">
        <v>35469.08333333335</v>
      </c>
      <c r="L305" s="289">
        <v>50279.000000000015</v>
      </c>
      <c r="M305" s="289">
        <v>54039.166666666679</v>
      </c>
      <c r="N305" s="289">
        <v>49510.333333333328</v>
      </c>
      <c r="O305" s="289">
        <v>46029.583333333307</v>
      </c>
      <c r="P305" s="289">
        <v>67105.749999999985</v>
      </c>
      <c r="Q305" s="289">
        <v>77130.999999999985</v>
      </c>
      <c r="R305" s="289">
        <v>79434.416666666657</v>
      </c>
      <c r="S305" s="289">
        <v>79931.166666666642</v>
      </c>
      <c r="T305" s="289">
        <v>72424.749999999956</v>
      </c>
      <c r="U305" s="289">
        <v>63013.75</v>
      </c>
      <c r="V305" s="289">
        <v>55283.583333333328</v>
      </c>
      <c r="W305" s="289">
        <v>44770.000000000007</v>
      </c>
      <c r="X305" s="289">
        <v>32617.166666666657</v>
      </c>
      <c r="Y305" s="289">
        <v>24928.416666666664</v>
      </c>
      <c r="Z305" s="289">
        <v>21292.833333333339</v>
      </c>
      <c r="AA305" s="289">
        <v>12617.750000000007</v>
      </c>
      <c r="AB305" s="289">
        <v>11130.750000000005</v>
      </c>
      <c r="AC305" s="290">
        <v>7549.3333333333339</v>
      </c>
      <c r="AD305" s="289">
        <v>33809.000000000015</v>
      </c>
      <c r="AE305" s="289">
        <v>48016.583333333307</v>
      </c>
      <c r="AF305" s="289">
        <v>51876.250000000007</v>
      </c>
      <c r="AG305" s="289">
        <v>47264.333333333328</v>
      </c>
      <c r="AH305" s="289">
        <v>50720.000000000015</v>
      </c>
      <c r="AI305" s="289">
        <v>77028.333333333372</v>
      </c>
      <c r="AJ305" s="289">
        <v>80093.583333333358</v>
      </c>
      <c r="AK305" s="289">
        <v>76202.666666666657</v>
      </c>
      <c r="AL305" s="289">
        <v>71983.666666666715</v>
      </c>
      <c r="AM305" s="289">
        <v>61871.000000000029</v>
      </c>
      <c r="AN305" s="289">
        <v>55742.416666666701</v>
      </c>
      <c r="AO305" s="289">
        <v>51688.916666666628</v>
      </c>
      <c r="AP305" s="289">
        <v>44159.916666666722</v>
      </c>
      <c r="AQ305" s="289">
        <v>34177.583333333328</v>
      </c>
      <c r="AR305" s="289">
        <v>28584.750000000004</v>
      </c>
      <c r="AS305" s="289">
        <v>25405.916666666686</v>
      </c>
      <c r="AT305" s="289">
        <v>16678.416666666672</v>
      </c>
      <c r="AU305" s="288">
        <v>18544.583333333336</v>
      </c>
    </row>
    <row r="306" spans="1:47" s="251" customFormat="1" x14ac:dyDescent="0.2">
      <c r="A306" s="267">
        <v>25</v>
      </c>
      <c r="B306" s="294" t="s">
        <v>197</v>
      </c>
      <c r="C306" s="294" t="s">
        <v>198</v>
      </c>
      <c r="D306" s="266" t="s">
        <v>203</v>
      </c>
      <c r="E306" s="261" t="s">
        <v>204</v>
      </c>
      <c r="F306" s="293">
        <v>525</v>
      </c>
      <c r="G306" s="289">
        <v>2398606.666666667</v>
      </c>
      <c r="H306" s="289">
        <v>2297335.2499999991</v>
      </c>
      <c r="I306" s="292">
        <v>4695941.9166666642</v>
      </c>
      <c r="J306" s="291">
        <v>19072.083333333339</v>
      </c>
      <c r="K306" s="289">
        <v>85626.583333333416</v>
      </c>
      <c r="L306" s="289">
        <v>118016.25000000003</v>
      </c>
      <c r="M306" s="289">
        <v>125521.50000000007</v>
      </c>
      <c r="N306" s="289">
        <v>127017.50000000013</v>
      </c>
      <c r="O306" s="289">
        <v>166988.33333333331</v>
      </c>
      <c r="P306" s="289">
        <v>232307.5</v>
      </c>
      <c r="Q306" s="289">
        <v>248368.83333333331</v>
      </c>
      <c r="R306" s="289">
        <v>239856.75000000012</v>
      </c>
      <c r="S306" s="289">
        <v>214570.00000000009</v>
      </c>
      <c r="T306" s="289">
        <v>179668.58333333343</v>
      </c>
      <c r="U306" s="289">
        <v>155611</v>
      </c>
      <c r="V306" s="289">
        <v>134927.3333333334</v>
      </c>
      <c r="W306" s="289">
        <v>110205.74999999996</v>
      </c>
      <c r="X306" s="289">
        <v>80247.083333333299</v>
      </c>
      <c r="Y306" s="289">
        <v>59226.916666666672</v>
      </c>
      <c r="Z306" s="289">
        <v>46397.499999999993</v>
      </c>
      <c r="AA306" s="289">
        <v>28638.833333333347</v>
      </c>
      <c r="AB306" s="289">
        <v>26338.333333333325</v>
      </c>
      <c r="AC306" s="290">
        <v>18021.666666666668</v>
      </c>
      <c r="AD306" s="289">
        <v>81815.083333333372</v>
      </c>
      <c r="AE306" s="289">
        <v>112407.08333333327</v>
      </c>
      <c r="AF306" s="289">
        <v>119477.16666666667</v>
      </c>
      <c r="AG306" s="289">
        <v>122855.83333333328</v>
      </c>
      <c r="AH306" s="289">
        <v>188090</v>
      </c>
      <c r="AI306" s="289">
        <v>242893.8333333334</v>
      </c>
      <c r="AJ306" s="289">
        <v>233107.58333333343</v>
      </c>
      <c r="AK306" s="289">
        <v>206622.74999999994</v>
      </c>
      <c r="AL306" s="289">
        <v>176208.74999999988</v>
      </c>
      <c r="AM306" s="289">
        <v>148175.41666666663</v>
      </c>
      <c r="AN306" s="289">
        <v>133142.91666666666</v>
      </c>
      <c r="AO306" s="289">
        <v>124146.91666666673</v>
      </c>
      <c r="AP306" s="289">
        <v>105348.75000000004</v>
      </c>
      <c r="AQ306" s="289">
        <v>83333.666666666628</v>
      </c>
      <c r="AR306" s="289">
        <v>66931.916666666715</v>
      </c>
      <c r="AS306" s="289">
        <v>55817.500000000044</v>
      </c>
      <c r="AT306" s="289">
        <v>37671.583333333328</v>
      </c>
      <c r="AU306" s="288">
        <v>41266.833333333299</v>
      </c>
    </row>
    <row r="307" spans="1:47" s="251" customFormat="1" x14ac:dyDescent="0.2">
      <c r="A307" s="303">
        <v>26</v>
      </c>
      <c r="B307" s="304" t="s">
        <v>205</v>
      </c>
      <c r="C307" s="304" t="s">
        <v>453</v>
      </c>
      <c r="D307" s="302" t="s">
        <v>181</v>
      </c>
      <c r="E307" s="301" t="s">
        <v>182</v>
      </c>
      <c r="F307" s="300">
        <v>151</v>
      </c>
      <c r="G307" s="296">
        <v>1071617.25</v>
      </c>
      <c r="H307" s="296">
        <v>1084044.0833333335</v>
      </c>
      <c r="I307" s="299">
        <v>2155661.333333334</v>
      </c>
      <c r="J307" s="298">
        <v>8795.4166666666661</v>
      </c>
      <c r="K307" s="296">
        <v>41483.83333333335</v>
      </c>
      <c r="L307" s="296">
        <v>59580.083333333336</v>
      </c>
      <c r="M307" s="296">
        <v>64253.333333333358</v>
      </c>
      <c r="N307" s="296">
        <v>61377.000000000015</v>
      </c>
      <c r="O307" s="296">
        <v>62538.416666666664</v>
      </c>
      <c r="P307" s="296">
        <v>70295.000000000029</v>
      </c>
      <c r="Q307" s="296">
        <v>74590.749999999971</v>
      </c>
      <c r="R307" s="296">
        <v>75500.16666666673</v>
      </c>
      <c r="S307" s="296">
        <v>72451.666666666599</v>
      </c>
      <c r="T307" s="296">
        <v>65450.749999999993</v>
      </c>
      <c r="U307" s="296">
        <v>70252.333333333314</v>
      </c>
      <c r="V307" s="296">
        <v>72805.916666666642</v>
      </c>
      <c r="W307" s="296">
        <v>68589.333333333372</v>
      </c>
      <c r="X307" s="296">
        <v>56539.25</v>
      </c>
      <c r="Y307" s="296">
        <v>47901.833333333358</v>
      </c>
      <c r="Z307" s="296">
        <v>47138.749999999978</v>
      </c>
      <c r="AA307" s="296">
        <v>28341.500000000004</v>
      </c>
      <c r="AB307" s="296">
        <v>23731.916666666672</v>
      </c>
      <c r="AC307" s="297">
        <v>8181.75</v>
      </c>
      <c r="AD307" s="296">
        <v>39397.250000000015</v>
      </c>
      <c r="AE307" s="296">
        <v>56738.916666666635</v>
      </c>
      <c r="AF307" s="296">
        <v>60903.91666666665</v>
      </c>
      <c r="AG307" s="296">
        <v>58282.83333333335</v>
      </c>
      <c r="AH307" s="296">
        <v>62525.25</v>
      </c>
      <c r="AI307" s="296">
        <v>67895.750000000015</v>
      </c>
      <c r="AJ307" s="296">
        <v>73963.750000000015</v>
      </c>
      <c r="AK307" s="296">
        <v>74470.166666666657</v>
      </c>
      <c r="AL307" s="296">
        <v>69794.249999999985</v>
      </c>
      <c r="AM307" s="296">
        <v>63151.916666666642</v>
      </c>
      <c r="AN307" s="296">
        <v>68750.833333333358</v>
      </c>
      <c r="AO307" s="296">
        <v>73362.499999999985</v>
      </c>
      <c r="AP307" s="296">
        <v>68914.333333333358</v>
      </c>
      <c r="AQ307" s="296">
        <v>58067.166666666693</v>
      </c>
      <c r="AR307" s="296">
        <v>53095.166666666672</v>
      </c>
      <c r="AS307" s="296">
        <v>53642.500000000007</v>
      </c>
      <c r="AT307" s="296">
        <v>34777.666666666672</v>
      </c>
      <c r="AU307" s="295">
        <v>38128.166666666672</v>
      </c>
    </row>
    <row r="308" spans="1:47" s="251" customFormat="1" x14ac:dyDescent="0.2">
      <c r="A308" s="267">
        <v>27</v>
      </c>
      <c r="B308" s="294" t="s">
        <v>205</v>
      </c>
      <c r="C308" s="294" t="s">
        <v>453</v>
      </c>
      <c r="D308" s="266" t="s">
        <v>189</v>
      </c>
      <c r="E308" s="261" t="s">
        <v>190</v>
      </c>
      <c r="F308" s="293">
        <v>183</v>
      </c>
      <c r="G308" s="289">
        <v>998463.75000000012</v>
      </c>
      <c r="H308" s="289">
        <v>1020292.0833333328</v>
      </c>
      <c r="I308" s="292">
        <v>2018755.8333333344</v>
      </c>
      <c r="J308" s="291">
        <v>8879.3333333333303</v>
      </c>
      <c r="K308" s="289">
        <v>43300.166666666686</v>
      </c>
      <c r="L308" s="289">
        <v>61982.416666666657</v>
      </c>
      <c r="M308" s="289">
        <v>66699.666666666672</v>
      </c>
      <c r="N308" s="289">
        <v>63105.25</v>
      </c>
      <c r="O308" s="289">
        <v>53514.5</v>
      </c>
      <c r="P308" s="289">
        <v>59661.999999999942</v>
      </c>
      <c r="Q308" s="289">
        <v>66637.333333333343</v>
      </c>
      <c r="R308" s="289">
        <v>70184.083333333343</v>
      </c>
      <c r="S308" s="289">
        <v>67412.5</v>
      </c>
      <c r="T308" s="289">
        <v>61899.500000000036</v>
      </c>
      <c r="U308" s="289">
        <v>65766.750000000029</v>
      </c>
      <c r="V308" s="289">
        <v>68344.000000000015</v>
      </c>
      <c r="W308" s="289">
        <v>61325.916666666664</v>
      </c>
      <c r="X308" s="289">
        <v>50122.333333333343</v>
      </c>
      <c r="Y308" s="289">
        <v>43262.999999999985</v>
      </c>
      <c r="Z308" s="289">
        <v>42080.166666666657</v>
      </c>
      <c r="AA308" s="289">
        <v>24492.916666666664</v>
      </c>
      <c r="AB308" s="289">
        <v>19791.916666666646</v>
      </c>
      <c r="AC308" s="290">
        <v>8614.0833333333285</v>
      </c>
      <c r="AD308" s="289">
        <v>40860.166666666664</v>
      </c>
      <c r="AE308" s="289">
        <v>58910.333333333343</v>
      </c>
      <c r="AF308" s="289">
        <v>62813.666666666686</v>
      </c>
      <c r="AG308" s="289">
        <v>59032.25</v>
      </c>
      <c r="AH308" s="289">
        <v>51386.41666666665</v>
      </c>
      <c r="AI308" s="289">
        <v>59066.833333333336</v>
      </c>
      <c r="AJ308" s="289">
        <v>69403.166666666686</v>
      </c>
      <c r="AK308" s="289">
        <v>72111.25</v>
      </c>
      <c r="AL308" s="289">
        <v>68718.749999999985</v>
      </c>
      <c r="AM308" s="289">
        <v>61367.083333333328</v>
      </c>
      <c r="AN308" s="289">
        <v>65656.583333333314</v>
      </c>
      <c r="AO308" s="289">
        <v>68231.750000000015</v>
      </c>
      <c r="AP308" s="289">
        <v>62361.833333333292</v>
      </c>
      <c r="AQ308" s="289">
        <v>52875.333333333328</v>
      </c>
      <c r="AR308" s="289">
        <v>47754.416666666664</v>
      </c>
      <c r="AS308" s="289">
        <v>48601.999999999985</v>
      </c>
      <c r="AT308" s="289">
        <v>30584.749999999996</v>
      </c>
      <c r="AU308" s="288">
        <v>31941.416666666664</v>
      </c>
    </row>
    <row r="309" spans="1:47" s="251" customFormat="1" x14ac:dyDescent="0.2">
      <c r="A309" s="267">
        <v>28</v>
      </c>
      <c r="B309" s="294" t="s">
        <v>205</v>
      </c>
      <c r="C309" s="294" t="s">
        <v>453</v>
      </c>
      <c r="D309" s="266" t="s">
        <v>207</v>
      </c>
      <c r="E309" s="261" t="s">
        <v>208</v>
      </c>
      <c r="F309" s="293">
        <v>269</v>
      </c>
      <c r="G309" s="289">
        <v>1557393.9999999986</v>
      </c>
      <c r="H309" s="289">
        <v>1589225.4166666667</v>
      </c>
      <c r="I309" s="292">
        <v>3146619.4166666674</v>
      </c>
      <c r="J309" s="291">
        <v>12231.749999999991</v>
      </c>
      <c r="K309" s="289">
        <v>58550.833333333321</v>
      </c>
      <c r="L309" s="289">
        <v>85608.583333333328</v>
      </c>
      <c r="M309" s="289">
        <v>95169.666666666672</v>
      </c>
      <c r="N309" s="289">
        <v>92988.833333333358</v>
      </c>
      <c r="O309" s="289">
        <v>83167.166666666628</v>
      </c>
      <c r="P309" s="289">
        <v>91089.75</v>
      </c>
      <c r="Q309" s="289">
        <v>101086.00000000004</v>
      </c>
      <c r="R309" s="289">
        <v>107756.83333333327</v>
      </c>
      <c r="S309" s="289">
        <v>108985.08333333336</v>
      </c>
      <c r="T309" s="289">
        <v>103535.58333333331</v>
      </c>
      <c r="U309" s="289">
        <v>109721.33333333324</v>
      </c>
      <c r="V309" s="289">
        <v>111231.75000000001</v>
      </c>
      <c r="W309" s="289">
        <v>100172.25000000001</v>
      </c>
      <c r="X309" s="289">
        <v>80588.833333333299</v>
      </c>
      <c r="Y309" s="289">
        <v>69355.916666666686</v>
      </c>
      <c r="Z309" s="289">
        <v>67901.749999999942</v>
      </c>
      <c r="AA309" s="289">
        <v>41249.249999999971</v>
      </c>
      <c r="AB309" s="289">
        <v>37002.833333333328</v>
      </c>
      <c r="AC309" s="290">
        <v>11617.08333333333</v>
      </c>
      <c r="AD309" s="289">
        <v>55975.583333333328</v>
      </c>
      <c r="AE309" s="289">
        <v>81595.916666666686</v>
      </c>
      <c r="AF309" s="289">
        <v>90790</v>
      </c>
      <c r="AG309" s="289">
        <v>88270.999999999971</v>
      </c>
      <c r="AH309" s="289">
        <v>83319.583333333328</v>
      </c>
      <c r="AI309" s="289">
        <v>90252.999999999942</v>
      </c>
      <c r="AJ309" s="289">
        <v>101877.83333333333</v>
      </c>
      <c r="AK309" s="289">
        <v>107116.16666666664</v>
      </c>
      <c r="AL309" s="289">
        <v>107031.49999999996</v>
      </c>
      <c r="AM309" s="289">
        <v>100783.83333333336</v>
      </c>
      <c r="AN309" s="289">
        <v>106944.58333333336</v>
      </c>
      <c r="AO309" s="289">
        <v>109312.25000000001</v>
      </c>
      <c r="AP309" s="289">
        <v>99838.416666666555</v>
      </c>
      <c r="AQ309" s="289">
        <v>84388.833333333387</v>
      </c>
      <c r="AR309" s="289">
        <v>77611.499999999985</v>
      </c>
      <c r="AS309" s="289">
        <v>79198.416666666686</v>
      </c>
      <c r="AT309" s="289">
        <v>52401.416666666657</v>
      </c>
      <c r="AU309" s="288">
        <v>60898.500000000007</v>
      </c>
    </row>
    <row r="310" spans="1:47" s="251" customFormat="1" x14ac:dyDescent="0.2">
      <c r="A310" s="267">
        <v>29</v>
      </c>
      <c r="B310" s="294" t="s">
        <v>205</v>
      </c>
      <c r="C310" s="294" t="s">
        <v>453</v>
      </c>
      <c r="D310" s="266" t="s">
        <v>211</v>
      </c>
      <c r="E310" s="261" t="s">
        <v>212</v>
      </c>
      <c r="F310" s="293">
        <v>200</v>
      </c>
      <c r="G310" s="289">
        <v>1252746.4999999995</v>
      </c>
      <c r="H310" s="289">
        <v>1238661.0000000002</v>
      </c>
      <c r="I310" s="292">
        <v>2491407.5000000009</v>
      </c>
      <c r="J310" s="291">
        <v>10790.499999999996</v>
      </c>
      <c r="K310" s="289">
        <v>50796.583333333343</v>
      </c>
      <c r="L310" s="289">
        <v>73151.416666666657</v>
      </c>
      <c r="M310" s="289">
        <v>81480.333333333343</v>
      </c>
      <c r="N310" s="289">
        <v>79142.083333333328</v>
      </c>
      <c r="O310" s="289">
        <v>74214.916666666686</v>
      </c>
      <c r="P310" s="289">
        <v>82962.333333333372</v>
      </c>
      <c r="Q310" s="289">
        <v>91401.000000000015</v>
      </c>
      <c r="R310" s="289">
        <v>95935.75</v>
      </c>
      <c r="S310" s="289">
        <v>95235.666666666672</v>
      </c>
      <c r="T310" s="289">
        <v>86369.166666666642</v>
      </c>
      <c r="U310" s="289">
        <v>84693.666666666672</v>
      </c>
      <c r="V310" s="289">
        <v>81602.583333333328</v>
      </c>
      <c r="W310" s="289">
        <v>71592.999999999956</v>
      </c>
      <c r="X310" s="289">
        <v>56146.499999999964</v>
      </c>
      <c r="Y310" s="289">
        <v>45896.000000000029</v>
      </c>
      <c r="Z310" s="289">
        <v>42062.666666666628</v>
      </c>
      <c r="AA310" s="289">
        <v>25938.166666666686</v>
      </c>
      <c r="AB310" s="289">
        <v>23334.166666666672</v>
      </c>
      <c r="AC310" s="290">
        <v>10314.666666666679</v>
      </c>
      <c r="AD310" s="289">
        <v>48322.416666666657</v>
      </c>
      <c r="AE310" s="289">
        <v>69148.750000000029</v>
      </c>
      <c r="AF310" s="289">
        <v>77076.250000000015</v>
      </c>
      <c r="AG310" s="289">
        <v>75613.41666666673</v>
      </c>
      <c r="AH310" s="289">
        <v>73879.916666666657</v>
      </c>
      <c r="AI310" s="289">
        <v>78665.250000000058</v>
      </c>
      <c r="AJ310" s="289">
        <v>88486.166666666672</v>
      </c>
      <c r="AK310" s="289">
        <v>92670.250000000058</v>
      </c>
      <c r="AL310" s="289">
        <v>90907.666666666657</v>
      </c>
      <c r="AM310" s="289">
        <v>80613.166666666642</v>
      </c>
      <c r="AN310" s="289">
        <v>80191.416666666642</v>
      </c>
      <c r="AO310" s="289">
        <v>78598.583333333343</v>
      </c>
      <c r="AP310" s="289">
        <v>69926.666666666686</v>
      </c>
      <c r="AQ310" s="289">
        <v>57441.166666666657</v>
      </c>
      <c r="AR310" s="289">
        <v>50102.416666666693</v>
      </c>
      <c r="AS310" s="289">
        <v>48461.166666666672</v>
      </c>
      <c r="AT310" s="289">
        <v>32558.666666666668</v>
      </c>
      <c r="AU310" s="288">
        <v>35683.000000000015</v>
      </c>
    </row>
    <row r="311" spans="1:47" s="251" customFormat="1" x14ac:dyDescent="0.2">
      <c r="A311" s="303">
        <v>30</v>
      </c>
      <c r="B311" s="301" t="s">
        <v>213</v>
      </c>
      <c r="C311" s="301" t="s">
        <v>454</v>
      </c>
      <c r="D311" s="302" t="s">
        <v>127</v>
      </c>
      <c r="E311" s="301" t="s">
        <v>128</v>
      </c>
      <c r="F311" s="300">
        <v>89</v>
      </c>
      <c r="G311" s="296">
        <v>495385.66666666663</v>
      </c>
      <c r="H311" s="296">
        <v>509701.08333333331</v>
      </c>
      <c r="I311" s="299">
        <v>1005086.7499999999</v>
      </c>
      <c r="J311" s="298">
        <v>3954.2499999999991</v>
      </c>
      <c r="K311" s="296">
        <v>18970.166666666668</v>
      </c>
      <c r="L311" s="296">
        <v>28241.916666666668</v>
      </c>
      <c r="M311" s="296">
        <v>31523.333333333318</v>
      </c>
      <c r="N311" s="296">
        <v>30095.916666666646</v>
      </c>
      <c r="O311" s="296">
        <v>28669.666666666672</v>
      </c>
      <c r="P311" s="296">
        <v>29838.833333333328</v>
      </c>
      <c r="Q311" s="296">
        <v>31874.333333333336</v>
      </c>
      <c r="R311" s="296">
        <v>32528</v>
      </c>
      <c r="S311" s="296">
        <v>31724.416666666679</v>
      </c>
      <c r="T311" s="296">
        <v>29590.249999999996</v>
      </c>
      <c r="U311" s="296">
        <v>33857.666666666657</v>
      </c>
      <c r="V311" s="296">
        <v>35451.499999999993</v>
      </c>
      <c r="W311" s="296">
        <v>33101.500000000007</v>
      </c>
      <c r="X311" s="296">
        <v>26855.499999999978</v>
      </c>
      <c r="Y311" s="296">
        <v>23048.500000000004</v>
      </c>
      <c r="Z311" s="296">
        <v>21758.5</v>
      </c>
      <c r="AA311" s="296">
        <v>13163.500000000002</v>
      </c>
      <c r="AB311" s="296">
        <v>11137.91666666667</v>
      </c>
      <c r="AC311" s="297">
        <v>3710.9999999999991</v>
      </c>
      <c r="AD311" s="296">
        <v>18216.666666666682</v>
      </c>
      <c r="AE311" s="296">
        <v>26706.333333333328</v>
      </c>
      <c r="AF311" s="296">
        <v>29701.583333333336</v>
      </c>
      <c r="AG311" s="296">
        <v>29553.666666666661</v>
      </c>
      <c r="AH311" s="296">
        <v>28333.91666666669</v>
      </c>
      <c r="AI311" s="296">
        <v>29279.666666666657</v>
      </c>
      <c r="AJ311" s="296">
        <v>33508.416666666664</v>
      </c>
      <c r="AK311" s="296">
        <v>34066.833333333328</v>
      </c>
      <c r="AL311" s="296">
        <v>32483.499999999993</v>
      </c>
      <c r="AM311" s="296">
        <v>29988.333333333328</v>
      </c>
      <c r="AN311" s="296">
        <v>34453.416666666664</v>
      </c>
      <c r="AO311" s="296">
        <v>35759.749999999971</v>
      </c>
      <c r="AP311" s="296">
        <v>33201.749999999978</v>
      </c>
      <c r="AQ311" s="296">
        <v>27749.250000000004</v>
      </c>
      <c r="AR311" s="296">
        <v>25137.333333333336</v>
      </c>
      <c r="AS311" s="296">
        <v>24494.083333333343</v>
      </c>
      <c r="AT311" s="296">
        <v>16099.666666666662</v>
      </c>
      <c r="AU311" s="295">
        <v>17255.916666666672</v>
      </c>
    </row>
    <row r="312" spans="1:47" s="251" customFormat="1" x14ac:dyDescent="0.2">
      <c r="A312" s="267">
        <v>31</v>
      </c>
      <c r="B312" s="294" t="s">
        <v>213</v>
      </c>
      <c r="C312" s="294" t="s">
        <v>454</v>
      </c>
      <c r="D312" s="266" t="s">
        <v>141</v>
      </c>
      <c r="E312" s="261" t="s">
        <v>142</v>
      </c>
      <c r="F312" s="293">
        <v>77</v>
      </c>
      <c r="G312" s="289">
        <v>546619.66666666651</v>
      </c>
      <c r="H312" s="289">
        <v>540991.66666666674</v>
      </c>
      <c r="I312" s="292">
        <v>1087611.333333333</v>
      </c>
      <c r="J312" s="291">
        <v>4595</v>
      </c>
      <c r="K312" s="289">
        <v>21197.916666666672</v>
      </c>
      <c r="L312" s="289">
        <v>30118.083333333325</v>
      </c>
      <c r="M312" s="289">
        <v>31711.583333333332</v>
      </c>
      <c r="N312" s="289">
        <v>31086.416666666668</v>
      </c>
      <c r="O312" s="289">
        <v>38350.000000000007</v>
      </c>
      <c r="P312" s="289">
        <v>44224.583333333343</v>
      </c>
      <c r="Q312" s="289">
        <v>47025.583333333328</v>
      </c>
      <c r="R312" s="289">
        <v>45352.166666666679</v>
      </c>
      <c r="S312" s="289">
        <v>40691.66666666665</v>
      </c>
      <c r="T312" s="289">
        <v>34436.250000000007</v>
      </c>
      <c r="U312" s="289">
        <v>33877.5</v>
      </c>
      <c r="V312" s="289">
        <v>33073.08333333335</v>
      </c>
      <c r="W312" s="289">
        <v>28800.083333333336</v>
      </c>
      <c r="X312" s="289">
        <v>22882.166666666668</v>
      </c>
      <c r="Y312" s="289">
        <v>19812.166666666672</v>
      </c>
      <c r="Z312" s="289">
        <v>18363.083333333328</v>
      </c>
      <c r="AA312" s="289">
        <v>11392.083333333332</v>
      </c>
      <c r="AB312" s="289">
        <v>9630.2499999999927</v>
      </c>
      <c r="AC312" s="290">
        <v>4314.9999999999991</v>
      </c>
      <c r="AD312" s="289">
        <v>20007.250000000004</v>
      </c>
      <c r="AE312" s="289">
        <v>28259</v>
      </c>
      <c r="AF312" s="289">
        <v>30081.166666666661</v>
      </c>
      <c r="AG312" s="289">
        <v>30657.333333333347</v>
      </c>
      <c r="AH312" s="289">
        <v>41475.833333333321</v>
      </c>
      <c r="AI312" s="289">
        <v>43412.500000000007</v>
      </c>
      <c r="AJ312" s="289">
        <v>44724.166666666628</v>
      </c>
      <c r="AK312" s="289">
        <v>42527.08333333335</v>
      </c>
      <c r="AL312" s="289">
        <v>37162.5</v>
      </c>
      <c r="AM312" s="289">
        <v>31448.500000000004</v>
      </c>
      <c r="AN312" s="289">
        <v>31020.166666666653</v>
      </c>
      <c r="AO312" s="289">
        <v>31586.583333333332</v>
      </c>
      <c r="AP312" s="289">
        <v>28418.166666666657</v>
      </c>
      <c r="AQ312" s="289">
        <v>23685.916666666679</v>
      </c>
      <c r="AR312" s="289">
        <v>21462.250000000011</v>
      </c>
      <c r="AS312" s="289">
        <v>21093.25</v>
      </c>
      <c r="AT312" s="289">
        <v>14222</v>
      </c>
      <c r="AU312" s="288">
        <v>15433</v>
      </c>
    </row>
    <row r="313" spans="1:47" s="251" customFormat="1" x14ac:dyDescent="0.2">
      <c r="A313" s="267">
        <v>32</v>
      </c>
      <c r="B313" s="294" t="s">
        <v>213</v>
      </c>
      <c r="C313" s="294" t="s">
        <v>454</v>
      </c>
      <c r="D313" s="266" t="s">
        <v>158</v>
      </c>
      <c r="E313" s="261" t="s">
        <v>451</v>
      </c>
      <c r="F313" s="293">
        <v>56</v>
      </c>
      <c r="G313" s="289">
        <v>296462.83333333331</v>
      </c>
      <c r="H313" s="289">
        <v>307801.66666666657</v>
      </c>
      <c r="I313" s="292">
        <v>604264.5</v>
      </c>
      <c r="J313" s="291">
        <v>2002.3333333333337</v>
      </c>
      <c r="K313" s="289">
        <v>10055.416666666672</v>
      </c>
      <c r="L313" s="289">
        <v>15203.5</v>
      </c>
      <c r="M313" s="289">
        <v>17186.416666666664</v>
      </c>
      <c r="N313" s="289">
        <v>16590.249999999996</v>
      </c>
      <c r="O313" s="289">
        <v>15099.499999999996</v>
      </c>
      <c r="P313" s="289">
        <v>15727.999999999996</v>
      </c>
      <c r="Q313" s="289">
        <v>17718.499999999993</v>
      </c>
      <c r="R313" s="289">
        <v>18040.916666666668</v>
      </c>
      <c r="S313" s="289">
        <v>17774.583333333336</v>
      </c>
      <c r="T313" s="289">
        <v>16542.583333333328</v>
      </c>
      <c r="U313" s="289">
        <v>19827.749999999993</v>
      </c>
      <c r="V313" s="289">
        <v>21983.500000000004</v>
      </c>
      <c r="W313" s="289">
        <v>21671.749999999996</v>
      </c>
      <c r="X313" s="289">
        <v>19284.999999999993</v>
      </c>
      <c r="Y313" s="289">
        <v>17353.583333333321</v>
      </c>
      <c r="Z313" s="289">
        <v>17119.833333333339</v>
      </c>
      <c r="AA313" s="289">
        <v>9798.916666666677</v>
      </c>
      <c r="AB313" s="289">
        <v>7480.5000000000018</v>
      </c>
      <c r="AC313" s="290">
        <v>1977.5833333333339</v>
      </c>
      <c r="AD313" s="289">
        <v>9564.9166666666624</v>
      </c>
      <c r="AE313" s="289">
        <v>14338.250000000005</v>
      </c>
      <c r="AF313" s="289">
        <v>16481.416666666664</v>
      </c>
      <c r="AG313" s="289">
        <v>15737.666666666668</v>
      </c>
      <c r="AH313" s="289">
        <v>14893.416666666672</v>
      </c>
      <c r="AI313" s="289">
        <v>15420.916666666664</v>
      </c>
      <c r="AJ313" s="289">
        <v>17586.333333333325</v>
      </c>
      <c r="AK313" s="289">
        <v>18349.166666666668</v>
      </c>
      <c r="AL313" s="289">
        <v>17961.083333333328</v>
      </c>
      <c r="AM313" s="289">
        <v>17122.333333333332</v>
      </c>
      <c r="AN313" s="289">
        <v>20866.250000000004</v>
      </c>
      <c r="AO313" s="289">
        <v>23080.333333333332</v>
      </c>
      <c r="AP313" s="289">
        <v>22598.666666666668</v>
      </c>
      <c r="AQ313" s="289">
        <v>20254.833333333332</v>
      </c>
      <c r="AR313" s="289">
        <v>19151.833333333339</v>
      </c>
      <c r="AS313" s="289">
        <v>18919.833333333339</v>
      </c>
      <c r="AT313" s="289">
        <v>11791.833333333336</v>
      </c>
      <c r="AU313" s="288">
        <v>11705.000000000004</v>
      </c>
    </row>
    <row r="314" spans="1:47" s="251" customFormat="1" x14ac:dyDescent="0.2">
      <c r="A314" s="267">
        <v>33</v>
      </c>
      <c r="B314" s="294" t="s">
        <v>213</v>
      </c>
      <c r="C314" s="294" t="s">
        <v>454</v>
      </c>
      <c r="D314" s="266" t="s">
        <v>165</v>
      </c>
      <c r="E314" s="261" t="s">
        <v>166</v>
      </c>
      <c r="F314" s="293">
        <v>120</v>
      </c>
      <c r="G314" s="289">
        <v>635900.50000000012</v>
      </c>
      <c r="H314" s="289">
        <v>657783.58333333349</v>
      </c>
      <c r="I314" s="292">
        <v>1293684.083333333</v>
      </c>
      <c r="J314" s="291">
        <v>4459.916666666667</v>
      </c>
      <c r="K314" s="289">
        <v>21707.833333333332</v>
      </c>
      <c r="L314" s="289">
        <v>32507.500000000011</v>
      </c>
      <c r="M314" s="289">
        <v>36772.75</v>
      </c>
      <c r="N314" s="289">
        <v>36376.749999999978</v>
      </c>
      <c r="O314" s="289">
        <v>37961.833333333314</v>
      </c>
      <c r="P314" s="289">
        <v>38945.583333333336</v>
      </c>
      <c r="Q314" s="289">
        <v>40095.499999999978</v>
      </c>
      <c r="R314" s="289">
        <v>39225.000000000015</v>
      </c>
      <c r="S314" s="289">
        <v>37817.583333333328</v>
      </c>
      <c r="T314" s="289">
        <v>34860.66666666665</v>
      </c>
      <c r="U314" s="289">
        <v>40716.249999999978</v>
      </c>
      <c r="V314" s="289">
        <v>45055.75</v>
      </c>
      <c r="W314" s="289">
        <v>44168.666666666657</v>
      </c>
      <c r="X314" s="289">
        <v>38725.583333333358</v>
      </c>
      <c r="Y314" s="289">
        <v>35060.583333333358</v>
      </c>
      <c r="Z314" s="289">
        <v>34207.833333333321</v>
      </c>
      <c r="AA314" s="289">
        <v>20491.249999999993</v>
      </c>
      <c r="AB314" s="289">
        <v>16743.666666666664</v>
      </c>
      <c r="AC314" s="290">
        <v>4254.916666666667</v>
      </c>
      <c r="AD314" s="289">
        <v>20513.750000000018</v>
      </c>
      <c r="AE314" s="289">
        <v>30980.666666666672</v>
      </c>
      <c r="AF314" s="289">
        <v>34580.41666666665</v>
      </c>
      <c r="AG314" s="289">
        <v>35573.91666666665</v>
      </c>
      <c r="AH314" s="289">
        <v>38415.416666666672</v>
      </c>
      <c r="AI314" s="289">
        <v>36609.000000000015</v>
      </c>
      <c r="AJ314" s="289">
        <v>39483.250000000007</v>
      </c>
      <c r="AK314" s="289">
        <v>39729.249999999993</v>
      </c>
      <c r="AL314" s="289">
        <v>38453.083333333336</v>
      </c>
      <c r="AM314" s="289">
        <v>35443.750000000015</v>
      </c>
      <c r="AN314" s="289">
        <v>41987.5</v>
      </c>
      <c r="AO314" s="289">
        <v>47061.416666666679</v>
      </c>
      <c r="AP314" s="289">
        <v>46195.249999999978</v>
      </c>
      <c r="AQ314" s="289">
        <v>40831.499999999993</v>
      </c>
      <c r="AR314" s="289">
        <v>38285.25</v>
      </c>
      <c r="AS314" s="289">
        <v>38141.333333333321</v>
      </c>
      <c r="AT314" s="289">
        <v>24783.333333333339</v>
      </c>
      <c r="AU314" s="288">
        <v>26460.58333333335</v>
      </c>
    </row>
    <row r="315" spans="1:47" s="251" customFormat="1" x14ac:dyDescent="0.2">
      <c r="A315" s="267">
        <v>34</v>
      </c>
      <c r="B315" s="294" t="s">
        <v>213</v>
      </c>
      <c r="C315" s="294" t="s">
        <v>454</v>
      </c>
      <c r="D315" s="266" t="s">
        <v>167</v>
      </c>
      <c r="E315" s="261" t="s">
        <v>168</v>
      </c>
      <c r="F315" s="293">
        <v>71</v>
      </c>
      <c r="G315" s="289">
        <v>412296.49999999994</v>
      </c>
      <c r="H315" s="289">
        <v>419217.83333333331</v>
      </c>
      <c r="I315" s="292">
        <v>831514.33333333349</v>
      </c>
      <c r="J315" s="291">
        <v>2656.5833333333335</v>
      </c>
      <c r="K315" s="289">
        <v>13434.166666666664</v>
      </c>
      <c r="L315" s="289">
        <v>20009.916666666664</v>
      </c>
      <c r="M315" s="289">
        <v>22980.166666666668</v>
      </c>
      <c r="N315" s="289">
        <v>23155.833333333328</v>
      </c>
      <c r="O315" s="289">
        <v>21919.583333333325</v>
      </c>
      <c r="P315" s="289">
        <v>23541.58333333335</v>
      </c>
      <c r="Q315" s="289">
        <v>25849.999999999996</v>
      </c>
      <c r="R315" s="289">
        <v>26714.833333333336</v>
      </c>
      <c r="S315" s="289">
        <v>26873.666666666668</v>
      </c>
      <c r="T315" s="289">
        <v>24578.416666666672</v>
      </c>
      <c r="U315" s="289">
        <v>26903.750000000004</v>
      </c>
      <c r="V315" s="289">
        <v>29249.416666666661</v>
      </c>
      <c r="W315" s="289">
        <v>28551.75</v>
      </c>
      <c r="X315" s="289">
        <v>24842.75</v>
      </c>
      <c r="Y315" s="289">
        <v>22450.083333333328</v>
      </c>
      <c r="Z315" s="289">
        <v>22532.583333333332</v>
      </c>
      <c r="AA315" s="289">
        <v>13689.916666666668</v>
      </c>
      <c r="AB315" s="289">
        <v>12361.5</v>
      </c>
      <c r="AC315" s="290">
        <v>2573.9166666666679</v>
      </c>
      <c r="AD315" s="289">
        <v>12727.416666666672</v>
      </c>
      <c r="AE315" s="289">
        <v>19338.500000000004</v>
      </c>
      <c r="AF315" s="289">
        <v>21915.000000000004</v>
      </c>
      <c r="AG315" s="289">
        <v>22293.000000000011</v>
      </c>
      <c r="AH315" s="289">
        <v>21694.416666666661</v>
      </c>
      <c r="AI315" s="289">
        <v>22055.416666666675</v>
      </c>
      <c r="AJ315" s="289">
        <v>25052.583333333343</v>
      </c>
      <c r="AK315" s="289">
        <v>26044.583333333321</v>
      </c>
      <c r="AL315" s="289">
        <v>25453.916666666653</v>
      </c>
      <c r="AM315" s="289">
        <v>23168.250000000004</v>
      </c>
      <c r="AN315" s="289">
        <v>26533.249999999996</v>
      </c>
      <c r="AO315" s="289">
        <v>29169.833333333343</v>
      </c>
      <c r="AP315" s="289">
        <v>29054.166666666672</v>
      </c>
      <c r="AQ315" s="289">
        <v>26362.416666666661</v>
      </c>
      <c r="AR315" s="289">
        <v>25020.916666666664</v>
      </c>
      <c r="AS315" s="289">
        <v>25418.999999999996</v>
      </c>
      <c r="AT315" s="289">
        <v>16406.583333333325</v>
      </c>
      <c r="AU315" s="288">
        <v>18934.666666666664</v>
      </c>
    </row>
    <row r="316" spans="1:47" s="251" customFormat="1" x14ac:dyDescent="0.2">
      <c r="A316" s="267">
        <v>35</v>
      </c>
      <c r="B316" s="294" t="s">
        <v>213</v>
      </c>
      <c r="C316" s="294" t="s">
        <v>454</v>
      </c>
      <c r="D316" s="266" t="s">
        <v>175</v>
      </c>
      <c r="E316" s="261" t="s">
        <v>176</v>
      </c>
      <c r="F316" s="293">
        <v>68</v>
      </c>
      <c r="G316" s="289">
        <v>340927.24999999988</v>
      </c>
      <c r="H316" s="289">
        <v>350168.0833333336</v>
      </c>
      <c r="I316" s="292">
        <v>691095.33333333349</v>
      </c>
      <c r="J316" s="291">
        <v>2851.4166666666665</v>
      </c>
      <c r="K316" s="289">
        <v>13069.499999999993</v>
      </c>
      <c r="L316" s="289">
        <v>19117.666666666664</v>
      </c>
      <c r="M316" s="289">
        <v>20777.749999999996</v>
      </c>
      <c r="N316" s="289">
        <v>19494.166666666661</v>
      </c>
      <c r="O316" s="289">
        <v>17549.166666666668</v>
      </c>
      <c r="P316" s="289">
        <v>20214.999999999989</v>
      </c>
      <c r="Q316" s="289">
        <v>22694.416666666661</v>
      </c>
      <c r="R316" s="289">
        <v>22616.166666666679</v>
      </c>
      <c r="S316" s="289">
        <v>22252.499999999996</v>
      </c>
      <c r="T316" s="289">
        <v>20092.250000000015</v>
      </c>
      <c r="U316" s="289">
        <v>22514.249999999989</v>
      </c>
      <c r="V316" s="289">
        <v>24673.083333333332</v>
      </c>
      <c r="W316" s="289">
        <v>23201.416666666672</v>
      </c>
      <c r="X316" s="289">
        <v>19179.000000000011</v>
      </c>
      <c r="Y316" s="289">
        <v>16852.083333333328</v>
      </c>
      <c r="Z316" s="289">
        <v>15761.58333333333</v>
      </c>
      <c r="AA316" s="289">
        <v>9929.4166666666679</v>
      </c>
      <c r="AB316" s="289">
        <v>8086.4166666666706</v>
      </c>
      <c r="AC316" s="290">
        <v>2649.3333333333335</v>
      </c>
      <c r="AD316" s="289">
        <v>12427.499999999996</v>
      </c>
      <c r="AE316" s="289">
        <v>18281.500000000011</v>
      </c>
      <c r="AF316" s="289">
        <v>20161.250000000011</v>
      </c>
      <c r="AG316" s="289">
        <v>19390.333333333321</v>
      </c>
      <c r="AH316" s="289">
        <v>16859.75</v>
      </c>
      <c r="AI316" s="289">
        <v>19724.750000000004</v>
      </c>
      <c r="AJ316" s="289">
        <v>22427.750000000011</v>
      </c>
      <c r="AK316" s="289">
        <v>23524.416666666672</v>
      </c>
      <c r="AL316" s="289">
        <v>22403.916666666672</v>
      </c>
      <c r="AM316" s="289">
        <v>20286.000000000018</v>
      </c>
      <c r="AN316" s="289">
        <v>23027.333333333332</v>
      </c>
      <c r="AO316" s="289">
        <v>25184.916666666679</v>
      </c>
      <c r="AP316" s="289">
        <v>23734.666666666672</v>
      </c>
      <c r="AQ316" s="289">
        <v>19771.416666666672</v>
      </c>
      <c r="AR316" s="289">
        <v>18387.499999999993</v>
      </c>
      <c r="AS316" s="289">
        <v>17724.999999999996</v>
      </c>
      <c r="AT316" s="289">
        <v>11826.333333333332</v>
      </c>
      <c r="AU316" s="288">
        <v>12374.41666666667</v>
      </c>
    </row>
    <row r="317" spans="1:47" s="251" customFormat="1" x14ac:dyDescent="0.2">
      <c r="A317" s="287">
        <v>36</v>
      </c>
      <c r="B317" s="286" t="s">
        <v>213</v>
      </c>
      <c r="C317" s="286" t="s">
        <v>454</v>
      </c>
      <c r="D317" s="285" t="s">
        <v>209</v>
      </c>
      <c r="E317" s="284" t="s">
        <v>210</v>
      </c>
      <c r="F317" s="283">
        <v>62</v>
      </c>
      <c r="G317" s="279">
        <v>299218.75000000012</v>
      </c>
      <c r="H317" s="279">
        <v>306077.58333333343</v>
      </c>
      <c r="I317" s="282">
        <v>605296.3333333336</v>
      </c>
      <c r="J317" s="281">
        <v>2196.9999999999995</v>
      </c>
      <c r="K317" s="279">
        <v>10970.166666666668</v>
      </c>
      <c r="L317" s="279">
        <v>15848.083333333327</v>
      </c>
      <c r="M317" s="279">
        <v>17627.416666666668</v>
      </c>
      <c r="N317" s="279">
        <v>17510.249999999993</v>
      </c>
      <c r="O317" s="279">
        <v>13815.166666666668</v>
      </c>
      <c r="P317" s="279">
        <v>15811.999999999991</v>
      </c>
      <c r="Q317" s="279">
        <v>18496.583333333347</v>
      </c>
      <c r="R317" s="279">
        <v>18938.416666666653</v>
      </c>
      <c r="S317" s="279">
        <v>18071.500000000004</v>
      </c>
      <c r="T317" s="279">
        <v>16614.166666666675</v>
      </c>
      <c r="U317" s="279">
        <v>20054.583333333339</v>
      </c>
      <c r="V317" s="279">
        <v>22224.583333333339</v>
      </c>
      <c r="W317" s="279">
        <v>21410</v>
      </c>
      <c r="X317" s="279">
        <v>18294.083333333328</v>
      </c>
      <c r="Y317" s="279">
        <v>17150.75</v>
      </c>
      <c r="Z317" s="279">
        <v>16325.749999999995</v>
      </c>
      <c r="AA317" s="279">
        <v>9890.7500000000036</v>
      </c>
      <c r="AB317" s="279">
        <v>7967.4999999999955</v>
      </c>
      <c r="AC317" s="280">
        <v>2150.4166666666665</v>
      </c>
      <c r="AD317" s="279">
        <v>10387.250000000002</v>
      </c>
      <c r="AE317" s="279">
        <v>15213.333333333332</v>
      </c>
      <c r="AF317" s="279">
        <v>16993.249999999996</v>
      </c>
      <c r="AG317" s="279">
        <v>16532.916666666672</v>
      </c>
      <c r="AH317" s="279">
        <v>13010.000000000002</v>
      </c>
      <c r="AI317" s="279">
        <v>15692.999999999991</v>
      </c>
      <c r="AJ317" s="279">
        <v>18412.583333333328</v>
      </c>
      <c r="AK317" s="279">
        <v>18640.416666666657</v>
      </c>
      <c r="AL317" s="279">
        <v>17644.250000000004</v>
      </c>
      <c r="AM317" s="279">
        <v>16653.666666666675</v>
      </c>
      <c r="AN317" s="279">
        <v>20174.416666666668</v>
      </c>
      <c r="AO317" s="279">
        <v>22439.916666666668</v>
      </c>
      <c r="AP317" s="279">
        <v>21967.833333333336</v>
      </c>
      <c r="AQ317" s="279">
        <v>19236.916666666675</v>
      </c>
      <c r="AR317" s="279">
        <v>18649.166666666675</v>
      </c>
      <c r="AS317" s="279">
        <v>18129.250000000004</v>
      </c>
      <c r="AT317" s="279">
        <v>11787.333333333332</v>
      </c>
      <c r="AU317" s="278">
        <v>12361.66666666667</v>
      </c>
    </row>
    <row r="318" spans="1:47" s="251" customFormat="1" x14ac:dyDescent="0.2">
      <c r="A318" s="277"/>
      <c r="D318" s="276"/>
      <c r="F318" s="276"/>
      <c r="Z318" s="276"/>
      <c r="AT318" s="276"/>
    </row>
    <row r="319" spans="1:47" s="251" customFormat="1" x14ac:dyDescent="0.2">
      <c r="A319" s="275" t="s">
        <v>407</v>
      </c>
      <c r="B319" s="274" t="s">
        <v>504</v>
      </c>
      <c r="C319" s="274" t="s">
        <v>505</v>
      </c>
      <c r="D319" s="273" t="s">
        <v>408</v>
      </c>
      <c r="E319" s="273" t="s">
        <v>409</v>
      </c>
      <c r="F319" s="272" t="s">
        <v>464</v>
      </c>
      <c r="G319" s="272" t="s">
        <v>465</v>
      </c>
      <c r="H319" s="272" t="s">
        <v>466</v>
      </c>
      <c r="I319" s="272" t="s">
        <v>467</v>
      </c>
      <c r="J319" s="271" t="s">
        <v>468</v>
      </c>
      <c r="K319" s="269" t="s">
        <v>469</v>
      </c>
      <c r="L319" s="269" t="s">
        <v>470</v>
      </c>
      <c r="M319" s="269" t="s">
        <v>471</v>
      </c>
      <c r="N319" s="269" t="s">
        <v>472</v>
      </c>
      <c r="O319" s="269" t="s">
        <v>473</v>
      </c>
      <c r="P319" s="269" t="s">
        <v>474</v>
      </c>
      <c r="Q319" s="269" t="s">
        <v>475</v>
      </c>
      <c r="R319" s="269" t="s">
        <v>476</v>
      </c>
      <c r="S319" s="269" t="s">
        <v>477</v>
      </c>
      <c r="T319" s="269" t="s">
        <v>478</v>
      </c>
      <c r="U319" s="269" t="s">
        <v>479</v>
      </c>
      <c r="V319" s="269" t="s">
        <v>480</v>
      </c>
      <c r="W319" s="269" t="s">
        <v>481</v>
      </c>
      <c r="X319" s="269" t="s">
        <v>482</v>
      </c>
      <c r="Y319" s="269" t="s">
        <v>483</v>
      </c>
      <c r="Z319" s="269" t="s">
        <v>484</v>
      </c>
      <c r="AA319" s="269" t="s">
        <v>485</v>
      </c>
      <c r="AB319" s="269" t="s">
        <v>429</v>
      </c>
      <c r="AC319" s="270" t="s">
        <v>486</v>
      </c>
      <c r="AD319" s="269" t="s">
        <v>487</v>
      </c>
      <c r="AE319" s="269" t="s">
        <v>488</v>
      </c>
      <c r="AF319" s="269" t="s">
        <v>489</v>
      </c>
      <c r="AG319" s="269" t="s">
        <v>490</v>
      </c>
      <c r="AH319" s="269" t="s">
        <v>491</v>
      </c>
      <c r="AI319" s="269" t="s">
        <v>492</v>
      </c>
      <c r="AJ319" s="269" t="s">
        <v>493</v>
      </c>
      <c r="AK319" s="269" t="s">
        <v>494</v>
      </c>
      <c r="AL319" s="269" t="s">
        <v>495</v>
      </c>
      <c r="AM319" s="269" t="s">
        <v>496</v>
      </c>
      <c r="AN319" s="269" t="s">
        <v>497</v>
      </c>
      <c r="AO319" s="269" t="s">
        <v>498</v>
      </c>
      <c r="AP319" s="269" t="s">
        <v>499</v>
      </c>
      <c r="AQ319" s="269" t="s">
        <v>500</v>
      </c>
      <c r="AR319" s="269" t="s">
        <v>501</v>
      </c>
      <c r="AS319" s="269" t="s">
        <v>502</v>
      </c>
      <c r="AT319" s="269" t="s">
        <v>503</v>
      </c>
      <c r="AU319" s="268" t="s">
        <v>447</v>
      </c>
    </row>
    <row r="320" spans="1:47" s="251" customFormat="1" x14ac:dyDescent="0.2">
      <c r="A320" s="267">
        <v>1</v>
      </c>
      <c r="B320" s="261"/>
      <c r="C320" s="261"/>
      <c r="D320" s="266" t="s">
        <v>121</v>
      </c>
      <c r="E320" s="261" t="s">
        <v>506</v>
      </c>
      <c r="F320" s="265">
        <f>SUMIFS('pop2526'!$F$282:$F$317,'pop2526'!$B$282:$B$317,'pop2526'!$D320)</f>
        <v>953</v>
      </c>
      <c r="G320" s="261" cm="1">
        <f t="array" ref="G320">SUMIF('pop2526'!$B$282:$B$317,'pop2526'!$D320,'pop2526'!$G$282:$G$317)</f>
        <v>4622286.9999999991</v>
      </c>
      <c r="H320" s="261" cm="1">
        <f t="array" ref="H320">SUMIF('pop2526'!$B$282:$B$317,'pop2526'!$D320,'pop2526'!$H$282:$H$317)</f>
        <v>4597648.7499999981</v>
      </c>
      <c r="I320" s="264" cm="1">
        <f t="array" ref="I320">SUMIF('pop2526'!$B$282:$B$317,'pop2526'!$D320,'pop2526'!$I$282:$I$317)</f>
        <v>9219935.7500000037</v>
      </c>
      <c r="J320" s="263" cm="1">
        <f t="array" ref="J320">SUMIF('pop2526'!$B$282:$B$317,'pop2526'!$D320,'pop2526'!$J$282:$J$317)</f>
        <v>38662.333333333328</v>
      </c>
      <c r="K320" s="261" cm="1">
        <f t="array" ref="K320">SUMIF('pop2526'!$B$282:$B$317,'pop2526'!$D320,'pop2526'!$K$282:$K$317)</f>
        <v>181389.58333333326</v>
      </c>
      <c r="L320" s="261" cm="1">
        <f t="array" ref="L320">SUMIF('pop2526'!$B$282:$B$317,'pop2526'!$D320,'pop2526'!$L$282:$L$317)</f>
        <v>260896.58333333326</v>
      </c>
      <c r="M320" s="261" cm="1">
        <f t="array" ref="M320">SUMIF('pop2526'!$B$282:$B$317,'pop2526'!$D320,'pop2526'!$M$282:$M$317)</f>
        <v>280556.16666666663</v>
      </c>
      <c r="N320" s="261" cm="1">
        <f t="array" ref="N320">SUMIF('pop2526'!$B$282:$B$317,'pop2526'!$D320,'pop2526'!$N$282:$N$317)</f>
        <v>273933.66666666674</v>
      </c>
      <c r="O320" s="261" cm="1">
        <f t="array" ref="O320">SUMIF('pop2526'!$B$282:$B$317,'pop2526'!$D320,'pop2526'!$O$282:$O$317)</f>
        <v>283253.91666666669</v>
      </c>
      <c r="P320" s="261" cm="1">
        <f t="array" ref="P320">SUMIF('pop2526'!$B$282:$B$317,'pop2526'!$D320,'pop2526'!$P$282:$P$317)</f>
        <v>320175.75</v>
      </c>
      <c r="Q320" s="261" cm="1">
        <f t="array" ref="Q320">SUMIF('pop2526'!$B$282:$B$317,'pop2526'!$D320,'pop2526'!$Q$282:$Q$317)</f>
        <v>339710.66666666663</v>
      </c>
      <c r="R320" s="261" cm="1">
        <f t="array" ref="R320">SUMIF('pop2526'!$B$282:$B$317,'pop2526'!$D320,'pop2526'!$R$282:$R$317)</f>
        <v>333329.33333333326</v>
      </c>
      <c r="S320" s="261" cm="1">
        <f t="array" ref="S320">SUMIF('pop2526'!$B$282:$B$317,'pop2526'!$D320,'pop2526'!$S$282:$S$317)</f>
        <v>310450.24999999994</v>
      </c>
      <c r="T320" s="261" cm="1">
        <f t="array" ref="T320">SUMIF('pop2526'!$B$282:$B$317,'pop2526'!$D320,'pop2526'!$T$282:$T$317)</f>
        <v>270992.83333333337</v>
      </c>
      <c r="U320" s="261" cm="1">
        <f t="array" ref="U320">SUMIF('pop2526'!$B$282:$B$317,'pop2526'!$D320,'pop2526'!$U$282:$U$317)</f>
        <v>300336.91666666674</v>
      </c>
      <c r="V320" s="261" cm="1">
        <f t="array" ref="V320">SUMIF('pop2526'!$B$282:$B$317,'pop2526'!$D320,'pop2526'!$V$282:$V$317)</f>
        <v>312087.25</v>
      </c>
      <c r="W320" s="261" cm="1">
        <f t="array" ref="W320">SUMIF('pop2526'!$B$282:$B$317,'pop2526'!$D320,'pop2526'!$W$282:$W$317)</f>
        <v>291014.75000000006</v>
      </c>
      <c r="X320" s="261" cm="1">
        <f t="array" ref="X320">SUMIF('pop2526'!$B$282:$B$317,'pop2526'!$D320,'pop2526'!$X$282:$X$317)</f>
        <v>243284.1666666666</v>
      </c>
      <c r="Y320" s="261" cm="1">
        <f t="array" ref="Y320">SUMIF('pop2526'!$B$282:$B$317,'pop2526'!$D320,'pop2526'!$Y$282:$Y$317)</f>
        <v>206541.41666666666</v>
      </c>
      <c r="Z320" s="261" cm="1">
        <f t="array" ref="Z320">SUMIF('pop2526'!$B$282:$B$317,'pop2526'!$D320,'pop2526'!$Z$282:$Z$317)</f>
        <v>184437.74999999994</v>
      </c>
      <c r="AA320" s="261" cm="1">
        <f t="array" ref="AA320">SUMIF('pop2526'!$B$282:$B$317,'pop2526'!$D320,'pop2526'!$AA$282:$AA$317)</f>
        <v>105214.58333333336</v>
      </c>
      <c r="AB320" s="261" cm="1">
        <f t="array" ref="AB320">SUMIF('pop2526'!$B$282:$B$317,'pop2526'!$D320,'pop2526'!$AB$282:$AB$317)</f>
        <v>86019.083333333328</v>
      </c>
      <c r="AC320" s="262" cm="1">
        <f t="array" ref="AC320">SUMIF('pop2526'!$B$282:$B$317,'pop2526'!$D320,'pop2526'!$AC$282:$AC$317)</f>
        <v>36957.083333333336</v>
      </c>
      <c r="AD320" s="261" cm="1">
        <f t="array" ref="AD320">SUMIF('pop2526'!$B$282:$B$317,'pop2526'!$D320,'pop2526'!$AD$282:$AD$317)</f>
        <v>172348.66666666666</v>
      </c>
      <c r="AE320" s="261" cm="1">
        <f t="array" ref="AE320">SUMIF('pop2526'!$B$282:$B$317,'pop2526'!$D320,'pop2526'!$AE$282:$AE$317)</f>
        <v>248039.5</v>
      </c>
      <c r="AF320" s="261" cm="1">
        <f t="array" ref="AF320">SUMIF('pop2526'!$B$282:$B$317,'pop2526'!$D320,'pop2526'!$AF$282:$AF$317)</f>
        <v>267207.83333333337</v>
      </c>
      <c r="AG320" s="261" cm="1">
        <f t="array" ref="AG320">SUMIF('pop2526'!$B$282:$B$317,'pop2526'!$D320,'pop2526'!$AG$282:$AG$317)</f>
        <v>264850.33333333331</v>
      </c>
      <c r="AH320" s="261" cm="1">
        <f t="array" ref="AH320">SUMIF('pop2526'!$B$282:$B$317,'pop2526'!$D320,'pop2526'!$AH$282:$AH$317)</f>
        <v>286177.91666666663</v>
      </c>
      <c r="AI320" s="261" cm="1">
        <f t="array" ref="AI320">SUMIF('pop2526'!$B$282:$B$317,'pop2526'!$D320,'pop2526'!$AI$282:$AI$317)</f>
        <v>300608.50000000006</v>
      </c>
      <c r="AJ320" s="261" cm="1">
        <f t="array" ref="AJ320">SUMIF('pop2526'!$B$282:$B$317,'pop2526'!$D320,'pop2526'!$AJ$282:$AJ$317)</f>
        <v>319864.08333333337</v>
      </c>
      <c r="AK320" s="261" cm="1">
        <f t="array" ref="AK320">SUMIF('pop2526'!$B$282:$B$317,'pop2526'!$D320,'pop2526'!$AK$282:$AK$317)</f>
        <v>317048.66666666663</v>
      </c>
      <c r="AL320" s="261" cm="1">
        <f t="array" ref="AL320">SUMIF('pop2526'!$B$282:$B$317,'pop2526'!$D320,'pop2526'!$AL$282:$AL$317)</f>
        <v>291981.83333333337</v>
      </c>
      <c r="AM320" s="261" cm="1">
        <f t="array" ref="AM320">SUMIF('pop2526'!$B$282:$B$317,'pop2526'!$D320,'pop2526'!$AM$282:$AM$317)</f>
        <v>254202.08333333331</v>
      </c>
      <c r="AN320" s="261" cm="1">
        <f t="array" ref="AN320">SUMIF('pop2526'!$B$282:$B$317,'pop2526'!$D320,'pop2526'!$AN$282:$AN$317)</f>
        <v>290552.75000000006</v>
      </c>
      <c r="AO320" s="261" cm="1">
        <f t="array" ref="AO320">SUMIF('pop2526'!$B$282:$B$317,'pop2526'!$D320,'pop2526'!$AO$282:$AO$317)</f>
        <v>307219.66666666663</v>
      </c>
      <c r="AP320" s="261" cm="1">
        <f t="array" ref="AP320">SUMIF('pop2526'!$B$282:$B$317,'pop2526'!$D320,'pop2526'!$AP$282:$AP$317)</f>
        <v>292406.66666666663</v>
      </c>
      <c r="AQ320" s="261" cm="1">
        <f t="array" ref="AQ320">SUMIF('pop2526'!$B$282:$B$317,'pop2526'!$D320,'pop2526'!$AQ$282:$AQ$317)</f>
        <v>250746.16666666666</v>
      </c>
      <c r="AR320" s="261" cm="1">
        <f t="array" ref="AR320">SUMIF('pop2526'!$B$282:$B$317,'pop2526'!$D320,'pop2526'!$AR$282:$AR$317)</f>
        <v>220087.5</v>
      </c>
      <c r="AS320" s="261" cm="1">
        <f t="array" ref="AS320">SUMIF('pop2526'!$B$282:$B$317,'pop2526'!$D320,'pop2526'!$AS$282:$AS$317)</f>
        <v>207087.50000000003</v>
      </c>
      <c r="AT320" s="261" cm="1">
        <f t="array" ref="AT320">SUMIF('pop2526'!$B$282:$B$317,'pop2526'!$D320,'pop2526'!$AT$282:$AT$317)</f>
        <v>130966.99999999997</v>
      </c>
      <c r="AU320" s="260" cm="1">
        <f t="array" ref="AU320">SUMIF('pop2526'!$B$282:$B$317,'pop2526'!$D320,'pop2526'!$AU$282:$AU$317)</f>
        <v>139295</v>
      </c>
    </row>
    <row r="321" spans="1:47" s="251" customFormat="1" x14ac:dyDescent="0.2">
      <c r="A321" s="267">
        <v>2</v>
      </c>
      <c r="B321" s="261"/>
      <c r="C321" s="261"/>
      <c r="D321" s="266" t="s">
        <v>145</v>
      </c>
      <c r="E321" s="261" t="s">
        <v>146</v>
      </c>
      <c r="F321" s="265">
        <f>SUMIFS('pop2526'!$F$282:$F$317,'pop2526'!$B$282:$B$317,'pop2526'!$D321)</f>
        <v>959</v>
      </c>
      <c r="G321" s="261" cm="1">
        <f t="array" ref="G321">SUMIF('pop2526'!$B$282:$B$317,'pop2526'!$D321,'pop2526'!$G$282:$G$317)</f>
        <v>3973094.1666666665</v>
      </c>
      <c r="H321" s="261" cm="1">
        <f t="array" ref="H321">SUMIF('pop2526'!$B$282:$B$317,'pop2526'!$D321,'pop2526'!$H$282:$H$317)</f>
        <v>3926098.3333333335</v>
      </c>
      <c r="I321" s="264" cm="1">
        <f t="array" ref="I321">SUMIF('pop2526'!$B$282:$B$317,'pop2526'!$D321,'pop2526'!$I$282:$I$317)</f>
        <v>7899192.5000000009</v>
      </c>
      <c r="J321" s="263" cm="1">
        <f t="array" ref="J321">SUMIF('pop2526'!$B$282:$B$317,'pop2526'!$D321,'pop2526'!$J$282:$J$317)</f>
        <v>34514.083333333314</v>
      </c>
      <c r="K321" s="261" cm="1">
        <f t="array" ref="K321">SUMIF('pop2526'!$B$282:$B$317,'pop2526'!$D321,'pop2526'!$K$282:$K$317)</f>
        <v>161581.24999999997</v>
      </c>
      <c r="L321" s="261" cm="1">
        <f t="array" ref="L321">SUMIF('pop2526'!$B$282:$B$317,'pop2526'!$D321,'pop2526'!$L$282:$L$317)</f>
        <v>232019.50000000006</v>
      </c>
      <c r="M321" s="261" cm="1">
        <f t="array" ref="M321">SUMIF('pop2526'!$B$282:$B$317,'pop2526'!$D321,'pop2526'!$M$282:$M$317)</f>
        <v>247192.91666666657</v>
      </c>
      <c r="N321" s="261" cm="1">
        <f t="array" ref="N321">SUMIF('pop2526'!$B$282:$B$317,'pop2526'!$D321,'pop2526'!$N$282:$N$317)</f>
        <v>239361.41666666674</v>
      </c>
      <c r="O321" s="261" cm="1">
        <f t="array" ref="O321">SUMIF('pop2526'!$B$282:$B$317,'pop2526'!$D321,'pop2526'!$O$282:$O$317)</f>
        <v>241358.83333333334</v>
      </c>
      <c r="P321" s="261" cm="1">
        <f t="array" ref="P321">SUMIF('pop2526'!$B$282:$B$317,'pop2526'!$D321,'pop2526'!$P$282:$P$317)</f>
        <v>277013.91666666663</v>
      </c>
      <c r="Q321" s="261" cm="1">
        <f t="array" ref="Q321">SUMIF('pop2526'!$B$282:$B$317,'pop2526'!$D321,'pop2526'!$Q$282:$Q$317)</f>
        <v>298732.08333333331</v>
      </c>
      <c r="R321" s="261" cm="1">
        <f t="array" ref="R321">SUMIF('pop2526'!$B$282:$B$317,'pop2526'!$D321,'pop2526'!$R$282:$R$317)</f>
        <v>295942.16666666674</v>
      </c>
      <c r="S321" s="261" cm="1">
        <f t="array" ref="S321">SUMIF('pop2526'!$B$282:$B$317,'pop2526'!$D321,'pop2526'!$S$282:$S$317)</f>
        <v>277284.74999999994</v>
      </c>
      <c r="T321" s="261" cm="1">
        <f t="array" ref="T321">SUMIF('pop2526'!$B$282:$B$317,'pop2526'!$D321,'pop2526'!$T$282:$T$317)</f>
        <v>241114.16666666657</v>
      </c>
      <c r="U321" s="261" cm="1">
        <f t="array" ref="U321">SUMIF('pop2526'!$B$282:$B$317,'pop2526'!$D321,'pop2526'!$U$282:$U$317)</f>
        <v>259999.25000000003</v>
      </c>
      <c r="V321" s="261" cm="1">
        <f t="array" ref="V321">SUMIF('pop2526'!$B$282:$B$317,'pop2526'!$D321,'pop2526'!$V$282:$V$317)</f>
        <v>265296</v>
      </c>
      <c r="W321" s="261" cm="1">
        <f t="array" ref="W321">SUMIF('pop2526'!$B$282:$B$317,'pop2526'!$D321,'pop2526'!$W$282:$W$317)</f>
        <v>243479.16666666677</v>
      </c>
      <c r="X321" s="261" cm="1">
        <f t="array" ref="X321">SUMIF('pop2526'!$B$282:$B$317,'pop2526'!$D321,'pop2526'!$X$282:$X$317)</f>
        <v>194912.49999999997</v>
      </c>
      <c r="Y321" s="261" cm="1">
        <f t="array" ref="Y321">SUMIF('pop2526'!$B$282:$B$317,'pop2526'!$D321,'pop2526'!$Y$282:$Y$317)</f>
        <v>164469.33333333331</v>
      </c>
      <c r="Z321" s="261" cm="1">
        <f t="array" ref="Z321">SUMIF('pop2526'!$B$282:$B$317,'pop2526'!$D321,'pop2526'!$Z$282:$Z$317)</f>
        <v>146168.41666666666</v>
      </c>
      <c r="AA321" s="261" cm="1">
        <f t="array" ref="AA321">SUMIF('pop2526'!$B$282:$B$317,'pop2526'!$D321,'pop2526'!$AA$282:$AA$317)</f>
        <v>85628.500000000029</v>
      </c>
      <c r="AB321" s="261" cm="1">
        <f t="array" ref="AB321">SUMIF('pop2526'!$B$282:$B$317,'pop2526'!$D321,'pop2526'!$AB$282:$AB$317)</f>
        <v>67025.916666666686</v>
      </c>
      <c r="AC321" s="262" cm="1">
        <f t="array" ref="AC321">SUMIF('pop2526'!$B$282:$B$317,'pop2526'!$D321,'pop2526'!$AC$282:$AC$317)</f>
        <v>32492.416666666657</v>
      </c>
      <c r="AD321" s="261" cm="1">
        <f t="array" ref="AD321">SUMIF('pop2526'!$B$282:$B$317,'pop2526'!$D321,'pop2526'!$AD$282:$AD$317)</f>
        <v>154213.66666666669</v>
      </c>
      <c r="AE321" s="261" cm="1">
        <f t="array" ref="AE321">SUMIF('pop2526'!$B$282:$B$317,'pop2526'!$D321,'pop2526'!$AE$282:$AE$317)</f>
        <v>220410.33333333326</v>
      </c>
      <c r="AF321" s="261" cm="1">
        <f t="array" ref="AF321">SUMIF('pop2526'!$B$282:$B$317,'pop2526'!$D321,'pop2526'!$AF$282:$AF$317)</f>
        <v>235360.83333333323</v>
      </c>
      <c r="AG321" s="261" cm="1">
        <f t="array" ref="AG321">SUMIF('pop2526'!$B$282:$B$317,'pop2526'!$D321,'pop2526'!$AG$282:$AG$317)</f>
        <v>228095.83333333331</v>
      </c>
      <c r="AH321" s="261" cm="1">
        <f t="array" ref="AH321">SUMIF('pop2526'!$B$282:$B$317,'pop2526'!$D321,'pop2526'!$AH$282:$AH$317)</f>
        <v>243442.33333333326</v>
      </c>
      <c r="AI321" s="261" cm="1">
        <f t="array" ref="AI321">SUMIF('pop2526'!$B$282:$B$317,'pop2526'!$D321,'pop2526'!$AI$282:$AI$317)</f>
        <v>268367.83333333337</v>
      </c>
      <c r="AJ321" s="261" cm="1">
        <f t="array" ref="AJ321">SUMIF('pop2526'!$B$282:$B$317,'pop2526'!$D321,'pop2526'!$AJ$282:$AJ$317)</f>
        <v>285001.00000000006</v>
      </c>
      <c r="AK321" s="261" cm="1">
        <f t="array" ref="AK321">SUMIF('pop2526'!$B$282:$B$317,'pop2526'!$D321,'pop2526'!$AK$282:$AK$317)</f>
        <v>282689.08333333343</v>
      </c>
      <c r="AL321" s="261" cm="1">
        <f t="array" ref="AL321">SUMIF('pop2526'!$B$282:$B$317,'pop2526'!$D321,'pop2526'!$AL$282:$AL$317)</f>
        <v>259321.08333333331</v>
      </c>
      <c r="AM321" s="261" cm="1">
        <f t="array" ref="AM321">SUMIF('pop2526'!$B$282:$B$317,'pop2526'!$D321,'pop2526'!$AM$282:$AM$317)</f>
        <v>222380.58333333334</v>
      </c>
      <c r="AN321" s="261" cm="1">
        <f t="array" ref="AN321">SUMIF('pop2526'!$B$282:$B$317,'pop2526'!$D321,'pop2526'!$AN$282:$AN$317)</f>
        <v>244816.33333333328</v>
      </c>
      <c r="AO321" s="261" cm="1">
        <f t="array" ref="AO321">SUMIF('pop2526'!$B$282:$B$317,'pop2526'!$D321,'pop2526'!$AO$282:$AO$317)</f>
        <v>255260.0833333334</v>
      </c>
      <c r="AP321" s="261" cm="1">
        <f t="array" ref="AP321">SUMIF('pop2526'!$B$282:$B$317,'pop2526'!$D321,'pop2526'!$AP$282:$AP$317)</f>
        <v>239887.58333333326</v>
      </c>
      <c r="AQ321" s="261" cm="1">
        <f t="array" ref="AQ321">SUMIF('pop2526'!$B$282:$B$317,'pop2526'!$D321,'pop2526'!$AQ$282:$AQ$317)</f>
        <v>198973.16666666669</v>
      </c>
      <c r="AR321" s="261" cm="1">
        <f t="array" ref="AR321">SUMIF('pop2526'!$B$282:$B$317,'pop2526'!$D321,'pop2526'!$AR$282:$AR$317)</f>
        <v>174738.75000000006</v>
      </c>
      <c r="AS321" s="261" cm="1">
        <f t="array" ref="AS321">SUMIF('pop2526'!$B$282:$B$317,'pop2526'!$D321,'pop2526'!$AS$282:$AS$317)</f>
        <v>164449.6666666666</v>
      </c>
      <c r="AT321" s="261" cm="1">
        <f t="array" ref="AT321">SUMIF('pop2526'!$B$282:$B$317,'pop2526'!$D321,'pop2526'!$AT$282:$AT$317)</f>
        <v>107393.41666666664</v>
      </c>
      <c r="AU321" s="260" cm="1">
        <f t="array" ref="AU321">SUMIF('pop2526'!$B$282:$B$317,'pop2526'!$D321,'pop2526'!$AU$282:$AU$317)</f>
        <v>108804.33333333331</v>
      </c>
    </row>
    <row r="322" spans="1:47" s="251" customFormat="1" x14ac:dyDescent="0.2">
      <c r="A322" s="267">
        <v>3</v>
      </c>
      <c r="B322" s="261"/>
      <c r="C322" s="261"/>
      <c r="D322" s="266" t="s">
        <v>159</v>
      </c>
      <c r="E322" s="261" t="s">
        <v>160</v>
      </c>
      <c r="F322" s="265">
        <f>SUMIFS('pop2526'!$F$282:$F$317,'pop2526'!$B$282:$B$317,'pop2526'!$D322)</f>
        <v>1270</v>
      </c>
      <c r="G322" s="261" cm="1">
        <f t="array" ref="G322">SUMIF('pop2526'!$B$282:$B$317,'pop2526'!$D322,'pop2526'!$G$282:$G$317)</f>
        <v>5996101.9999999981</v>
      </c>
      <c r="H322" s="261" cm="1">
        <f t="array" ref="H322">SUMIF('pop2526'!$B$282:$B$317,'pop2526'!$D322,'pop2526'!$H$282:$H$317)</f>
        <v>5926354.7500000009</v>
      </c>
      <c r="I322" s="264" cm="1">
        <f t="array" ref="I322">SUMIF('pop2526'!$B$282:$B$317,'pop2526'!$D322,'pop2526'!$I$282:$I$317)</f>
        <v>11922456.75</v>
      </c>
      <c r="J322" s="263" cm="1">
        <f t="array" ref="J322">SUMIF('pop2526'!$B$282:$B$317,'pop2526'!$D322,'pop2526'!$J$282:$J$317)</f>
        <v>52091.083333333321</v>
      </c>
      <c r="K322" s="261" cm="1">
        <f t="array" ref="K322">SUMIF('pop2526'!$B$282:$B$317,'pop2526'!$D322,'pop2526'!$K$282:$K$317)</f>
        <v>244128.75</v>
      </c>
      <c r="L322" s="261" cm="1">
        <f t="array" ref="L322">SUMIF('pop2526'!$B$282:$B$317,'pop2526'!$D322,'pop2526'!$L$282:$L$317)</f>
        <v>350469.99999999994</v>
      </c>
      <c r="M322" s="261" cm="1">
        <f t="array" ref="M322">SUMIF('pop2526'!$B$282:$B$317,'pop2526'!$D322,'pop2526'!$M$282:$M$317)</f>
        <v>377105.91666666657</v>
      </c>
      <c r="N322" s="261" cm="1">
        <f t="array" ref="N322">SUMIF('pop2526'!$B$282:$B$317,'pop2526'!$D322,'pop2526'!$N$282:$N$317)</f>
        <v>365689</v>
      </c>
      <c r="O322" s="261" cm="1">
        <f t="array" ref="O322">SUMIF('pop2526'!$B$282:$B$317,'pop2526'!$D322,'pop2526'!$O$282:$O$317)</f>
        <v>367293.16666666657</v>
      </c>
      <c r="P322" s="261" cm="1">
        <f t="array" ref="P322">SUMIF('pop2526'!$B$282:$B$317,'pop2526'!$D322,'pop2526'!$P$282:$P$317)</f>
        <v>403578.91666666669</v>
      </c>
      <c r="Q322" s="261" cm="1">
        <f t="array" ref="Q322">SUMIF('pop2526'!$B$282:$B$317,'pop2526'!$D322,'pop2526'!$Q$282:$Q$317)</f>
        <v>438554.08333333331</v>
      </c>
      <c r="R322" s="261" cm="1">
        <f t="array" ref="R322">SUMIF('pop2526'!$B$282:$B$317,'pop2526'!$D322,'pop2526'!$R$282:$R$317)</f>
        <v>436555.16666666663</v>
      </c>
      <c r="S322" s="261" cm="1">
        <f t="array" ref="S322">SUMIF('pop2526'!$B$282:$B$317,'pop2526'!$D322,'pop2526'!$S$282:$S$317)</f>
        <v>410835.41666666663</v>
      </c>
      <c r="T322" s="261" cm="1">
        <f t="array" ref="T322">SUMIF('pop2526'!$B$282:$B$317,'pop2526'!$D322,'pop2526'!$T$282:$T$317)</f>
        <v>364401.49999999994</v>
      </c>
      <c r="U322" s="261" cm="1">
        <f t="array" ref="U322">SUMIF('pop2526'!$B$282:$B$317,'pop2526'!$D322,'pop2526'!$U$282:$U$317)</f>
        <v>395048.83333333331</v>
      </c>
      <c r="V322" s="261" cm="1">
        <f t="array" ref="V322">SUMIF('pop2526'!$B$282:$B$317,'pop2526'!$D322,'pop2526'!$V$282:$V$317)</f>
        <v>400374.58333333331</v>
      </c>
      <c r="W322" s="261" cm="1">
        <f t="array" ref="W322">SUMIF('pop2526'!$B$282:$B$317,'pop2526'!$D322,'pop2526'!$W$282:$W$317)</f>
        <v>360628.33333333331</v>
      </c>
      <c r="X322" s="261" cm="1">
        <f t="array" ref="X322">SUMIF('pop2526'!$B$282:$B$317,'pop2526'!$D322,'pop2526'!$X$282:$X$317)</f>
        <v>292405.16666666669</v>
      </c>
      <c r="Y322" s="261" cm="1">
        <f t="array" ref="Y322">SUMIF('pop2526'!$B$282:$B$317,'pop2526'!$D322,'pop2526'!$Y$282:$Y$317)</f>
        <v>252961.33333333334</v>
      </c>
      <c r="Z322" s="261" cm="1">
        <f t="array" ref="Z322">SUMIF('pop2526'!$B$282:$B$317,'pop2526'!$D322,'pop2526'!$Z$282:$Z$317)</f>
        <v>230491.5</v>
      </c>
      <c r="AA322" s="261" cm="1">
        <f t="array" ref="AA322">SUMIF('pop2526'!$B$282:$B$317,'pop2526'!$D322,'pop2526'!$AA$282:$AA$317)</f>
        <v>140983.66666666666</v>
      </c>
      <c r="AB322" s="261" cm="1">
        <f t="array" ref="AB322">SUMIF('pop2526'!$B$282:$B$317,'pop2526'!$D322,'pop2526'!$AB$282:$AB$317)</f>
        <v>112505.58333333331</v>
      </c>
      <c r="AC322" s="262" cm="1">
        <f t="array" ref="AC322">SUMIF('pop2526'!$B$282:$B$317,'pop2526'!$D322,'pop2526'!$AC$282:$AC$317)</f>
        <v>49640.666666666672</v>
      </c>
      <c r="AD322" s="261" cm="1">
        <f t="array" ref="AD322">SUMIF('pop2526'!$B$282:$B$317,'pop2526'!$D322,'pop2526'!$AD$282:$AD$317)</f>
        <v>232315.6666666666</v>
      </c>
      <c r="AE322" s="261" cm="1">
        <f t="array" ref="AE322">SUMIF('pop2526'!$B$282:$B$317,'pop2526'!$D322,'pop2526'!$AE$282:$AE$317)</f>
        <v>333277.08333333337</v>
      </c>
      <c r="AF322" s="261" cm="1">
        <f t="array" ref="AF322">SUMIF('pop2526'!$B$282:$B$317,'pop2526'!$D322,'pop2526'!$AF$282:$AF$317)</f>
        <v>358840.50000000006</v>
      </c>
      <c r="AG322" s="261" cm="1">
        <f t="array" ref="AG322">SUMIF('pop2526'!$B$282:$B$317,'pop2526'!$D322,'pop2526'!$AG$282:$AG$317)</f>
        <v>346794.25000000006</v>
      </c>
      <c r="AH322" s="261" cm="1">
        <f t="array" ref="AH322">SUMIF('pop2526'!$B$282:$B$317,'pop2526'!$D322,'pop2526'!$AH$282:$AH$317)</f>
        <v>355817.49999999994</v>
      </c>
      <c r="AI322" s="261" cm="1">
        <f t="array" ref="AI322">SUMIF('pop2526'!$B$282:$B$317,'pop2526'!$D322,'pop2526'!$AI$282:$AI$317)</f>
        <v>385122.16666666669</v>
      </c>
      <c r="AJ322" s="261" cm="1">
        <f t="array" ref="AJ322">SUMIF('pop2526'!$B$282:$B$317,'pop2526'!$D322,'pop2526'!$AJ$282:$AJ$317)</f>
        <v>418477.75</v>
      </c>
      <c r="AK322" s="261" cm="1">
        <f t="array" ref="AK322">SUMIF('pop2526'!$B$282:$B$317,'pop2526'!$D322,'pop2526'!$AK$282:$AK$317)</f>
        <v>416204.58333333337</v>
      </c>
      <c r="AL322" s="261" cm="1">
        <f t="array" ref="AL322">SUMIF('pop2526'!$B$282:$B$317,'pop2526'!$D322,'pop2526'!$AL$282:$AL$317)</f>
        <v>387054.33333333326</v>
      </c>
      <c r="AM322" s="261" cm="1">
        <f t="array" ref="AM322">SUMIF('pop2526'!$B$282:$B$317,'pop2526'!$D322,'pop2526'!$AM$282:$AM$317)</f>
        <v>338374.33333333337</v>
      </c>
      <c r="AN322" s="261" cm="1">
        <f t="array" ref="AN322">SUMIF('pop2526'!$B$282:$B$317,'pop2526'!$D322,'pop2526'!$AN$282:$AN$317)</f>
        <v>375553.16666666663</v>
      </c>
      <c r="AO322" s="261" cm="1">
        <f t="array" ref="AO322">SUMIF('pop2526'!$B$282:$B$317,'pop2526'!$D322,'pop2526'!$AO$282:$AO$317)</f>
        <v>390210.41666666674</v>
      </c>
      <c r="AP322" s="261" cm="1">
        <f t="array" ref="AP322">SUMIF('pop2526'!$B$282:$B$317,'pop2526'!$D322,'pop2526'!$AP$282:$AP$317)</f>
        <v>358176.91666666663</v>
      </c>
      <c r="AQ322" s="261" cm="1">
        <f t="array" ref="AQ322">SUMIF('pop2526'!$B$282:$B$317,'pop2526'!$D322,'pop2526'!$AQ$282:$AQ$317)</f>
        <v>299990.16666666669</v>
      </c>
      <c r="AR322" s="261" cm="1">
        <f t="array" ref="AR322">SUMIF('pop2526'!$B$282:$B$317,'pop2526'!$D322,'pop2526'!$AR$282:$AR$317)</f>
        <v>271534.24999999994</v>
      </c>
      <c r="AS322" s="261" cm="1">
        <f t="array" ref="AS322">SUMIF('pop2526'!$B$282:$B$317,'pop2526'!$D322,'pop2526'!$AS$282:$AS$317)</f>
        <v>259023.41666666666</v>
      </c>
      <c r="AT322" s="261" cm="1">
        <f t="array" ref="AT322">SUMIF('pop2526'!$B$282:$B$317,'pop2526'!$D322,'pop2526'!$AT$282:$AT$317)</f>
        <v>172318.83333333331</v>
      </c>
      <c r="AU322" s="260" cm="1">
        <f t="array" ref="AU322">SUMIF('pop2526'!$B$282:$B$317,'pop2526'!$D322,'pop2526'!$AU$282:$AU$317)</f>
        <v>177628.75</v>
      </c>
    </row>
    <row r="323" spans="1:47" s="251" customFormat="1" x14ac:dyDescent="0.2">
      <c r="A323" s="267">
        <v>4</v>
      </c>
      <c r="B323" s="261"/>
      <c r="C323" s="261"/>
      <c r="D323" s="266" t="s">
        <v>191</v>
      </c>
      <c r="E323" s="261" t="s">
        <v>450</v>
      </c>
      <c r="F323" s="265">
        <f>SUMIFS('pop2526'!$F$282:$F$317,'pop2526'!$B$282:$B$317,'pop2526'!$D323)</f>
        <v>654</v>
      </c>
      <c r="G323" s="261" cm="1">
        <f t="array" ref="G323">SUMIF('pop2526'!$B$282:$B$317,'pop2526'!$D323,'pop2526'!$G$282:$G$317)</f>
        <v>3640210.8333333335</v>
      </c>
      <c r="H323" s="261" cm="1">
        <f t="array" ref="H323">SUMIF('pop2526'!$B$282:$B$317,'pop2526'!$D323,'pop2526'!$H$282:$H$317)</f>
        <v>3640852.5833333321</v>
      </c>
      <c r="I323" s="264" cm="1">
        <f t="array" ref="I323">SUMIF('pop2526'!$B$282:$B$317,'pop2526'!$D323,'pop2526'!$I$282:$I$317)</f>
        <v>7281063.4166666679</v>
      </c>
      <c r="J323" s="263" cm="1">
        <f t="array" ref="J323">SUMIF('pop2526'!$B$282:$B$317,'pop2526'!$D323,'pop2526'!$J$282:$J$317)</f>
        <v>31612.583333333325</v>
      </c>
      <c r="K323" s="261" cm="1">
        <f t="array" ref="K323">SUMIF('pop2526'!$B$282:$B$317,'pop2526'!$D323,'pop2526'!$K$282:$K$317)</f>
        <v>149872.58333333328</v>
      </c>
      <c r="L323" s="261" cm="1">
        <f t="array" ref="L323">SUMIF('pop2526'!$B$282:$B$317,'pop2526'!$D323,'pop2526'!$L$282:$L$317)</f>
        <v>215177.00000000006</v>
      </c>
      <c r="M323" s="261" cm="1">
        <f t="array" ref="M323">SUMIF('pop2526'!$B$282:$B$317,'pop2526'!$D323,'pop2526'!$M$282:$M$317)</f>
        <v>229424.00000000012</v>
      </c>
      <c r="N323" s="261" cm="1">
        <f t="array" ref="N323">SUMIF('pop2526'!$B$282:$B$317,'pop2526'!$D323,'pop2526'!$N$282:$N$317)</f>
        <v>215370.83333333331</v>
      </c>
      <c r="O323" s="261" cm="1">
        <f t="array" ref="O323">SUMIF('pop2526'!$B$282:$B$317,'pop2526'!$D323,'pop2526'!$O$282:$O$317)</f>
        <v>197648.49999999997</v>
      </c>
      <c r="P323" s="261" cm="1">
        <f t="array" ref="P323">SUMIF('pop2526'!$B$282:$B$317,'pop2526'!$D323,'pop2526'!$P$282:$P$317)</f>
        <v>230964.24999999991</v>
      </c>
      <c r="Q323" s="261" cm="1">
        <f t="array" ref="Q323">SUMIF('pop2526'!$B$282:$B$317,'pop2526'!$D323,'pop2526'!$Q$282:$Q$317)</f>
        <v>260046.16666666669</v>
      </c>
      <c r="R323" s="261" cm="1">
        <f t="array" ref="R323">SUMIF('pop2526'!$B$282:$B$317,'pop2526'!$D323,'pop2526'!$R$282:$R$317)</f>
        <v>269186.91666666663</v>
      </c>
      <c r="S323" s="261" cm="1">
        <f t="array" ref="S323">SUMIF('pop2526'!$B$282:$B$317,'pop2526'!$D323,'pop2526'!$S$282:$S$317)</f>
        <v>260839.66666666666</v>
      </c>
      <c r="T323" s="261" cm="1">
        <f t="array" ref="T323">SUMIF('pop2526'!$B$282:$B$317,'pop2526'!$D323,'pop2526'!$T$282:$T$317)</f>
        <v>236593.49999999997</v>
      </c>
      <c r="U323" s="261" cm="1">
        <f t="array" ref="U323">SUMIF('pop2526'!$B$282:$B$317,'pop2526'!$D323,'pop2526'!$U$282:$U$317)</f>
        <v>243553.83333333334</v>
      </c>
      <c r="V323" s="261" cm="1">
        <f t="array" ref="V323">SUMIF('pop2526'!$B$282:$B$317,'pop2526'!$D323,'pop2526'!$V$282:$V$317)</f>
        <v>243653.49999999994</v>
      </c>
      <c r="W323" s="261" cm="1">
        <f t="array" ref="W323">SUMIF('pop2526'!$B$282:$B$317,'pop2526'!$D323,'pop2526'!$W$282:$W$317)</f>
        <v>218205.41666666663</v>
      </c>
      <c r="X323" s="261" cm="1">
        <f t="array" ref="X323">SUMIF('pop2526'!$B$282:$B$317,'pop2526'!$D323,'pop2526'!$X$282:$X$317)</f>
        <v>177596.91666666669</v>
      </c>
      <c r="Y323" s="261" cm="1">
        <f t="array" ref="Y323">SUMIF('pop2526'!$B$282:$B$317,'pop2526'!$D323,'pop2526'!$Y$282:$Y$317)</f>
        <v>152370.33333333337</v>
      </c>
      <c r="Z323" s="261" cm="1">
        <f t="array" ref="Z323">SUMIF('pop2526'!$B$282:$B$317,'pop2526'!$D323,'pop2526'!$Z$282:$Z$317)</f>
        <v>146492.91666666669</v>
      </c>
      <c r="AA323" s="261" cm="1">
        <f t="array" ref="AA323">SUMIF('pop2526'!$B$282:$B$317,'pop2526'!$D323,'pop2526'!$AA$282:$AA$317)</f>
        <v>86725.916666666672</v>
      </c>
      <c r="AB323" s="261" cm="1">
        <f t="array" ref="AB323">SUMIF('pop2526'!$B$282:$B$317,'pop2526'!$D323,'pop2526'!$AB$282:$AB$317)</f>
        <v>74876.000000000029</v>
      </c>
      <c r="AC323" s="262" cm="1">
        <f t="array" ref="AC323">SUMIF('pop2526'!$B$282:$B$317,'pop2526'!$D323,'pop2526'!$AC$282:$AC$317)</f>
        <v>30193.416666666679</v>
      </c>
      <c r="AD323" s="261" cm="1">
        <f t="array" ref="AD323">SUMIF('pop2526'!$B$282:$B$317,'pop2526'!$D323,'pop2526'!$AD$282:$AD$317)</f>
        <v>142787.16666666669</v>
      </c>
      <c r="AE323" s="261" cm="1">
        <f t="array" ref="AE323">SUMIF('pop2526'!$B$282:$B$317,'pop2526'!$D323,'pop2526'!$AE$282:$AE$317)</f>
        <v>204510.25</v>
      </c>
      <c r="AF323" s="261" cm="1">
        <f t="array" ref="AF323">SUMIF('pop2526'!$B$282:$B$317,'pop2526'!$D323,'pop2526'!$AF$282:$AF$317)</f>
        <v>218547.91666666672</v>
      </c>
      <c r="AG323" s="261" cm="1">
        <f t="array" ref="AG323">SUMIF('pop2526'!$B$282:$B$317,'pop2526'!$D323,'pop2526'!$AG$282:$AG$317)</f>
        <v>201862.58333333337</v>
      </c>
      <c r="AH323" s="261" cm="1">
        <f t="array" ref="AH323">SUMIF('pop2526'!$B$282:$B$317,'pop2526'!$D323,'pop2526'!$AH$282:$AH$317)</f>
        <v>187809.00000000006</v>
      </c>
      <c r="AI323" s="261" cm="1">
        <f t="array" ref="AI323">SUMIF('pop2526'!$B$282:$B$317,'pop2526'!$D323,'pop2526'!$AI$282:$AI$317)</f>
        <v>223474.16666666669</v>
      </c>
      <c r="AJ323" s="261" cm="1">
        <f t="array" ref="AJ323">SUMIF('pop2526'!$B$282:$B$317,'pop2526'!$D323,'pop2526'!$AJ$282:$AJ$317)</f>
        <v>256812.08333333328</v>
      </c>
      <c r="AK323" s="261" cm="1">
        <f t="array" ref="AK323">SUMIF('pop2526'!$B$282:$B$317,'pop2526'!$D323,'pop2526'!$AK$282:$AK$317)</f>
        <v>263454.24999999994</v>
      </c>
      <c r="AL323" s="261" cm="1">
        <f t="array" ref="AL323">SUMIF('pop2526'!$B$282:$B$317,'pop2526'!$D323,'pop2526'!$AL$282:$AL$317)</f>
        <v>250448.49999999997</v>
      </c>
      <c r="AM323" s="261" cm="1">
        <f t="array" ref="AM323">SUMIF('pop2526'!$B$282:$B$317,'pop2526'!$D323,'pop2526'!$AM$282:$AM$317)</f>
        <v>223184.91666666663</v>
      </c>
      <c r="AN323" s="261" cm="1">
        <f t="array" ref="AN323">SUMIF('pop2526'!$B$282:$B$317,'pop2526'!$D323,'pop2526'!$AN$282:$AN$317)</f>
        <v>234281.49999999994</v>
      </c>
      <c r="AO323" s="261" cm="1">
        <f t="array" ref="AO323">SUMIF('pop2526'!$B$282:$B$317,'pop2526'!$D323,'pop2526'!$AO$282:$AO$317)</f>
        <v>240060.83333333331</v>
      </c>
      <c r="AP323" s="261" cm="1">
        <f t="array" ref="AP323">SUMIF('pop2526'!$B$282:$B$317,'pop2526'!$D323,'pop2526'!$AP$282:$AP$317)</f>
        <v>219022.25000000006</v>
      </c>
      <c r="AQ323" s="261" cm="1">
        <f t="array" ref="AQ323">SUMIF('pop2526'!$B$282:$B$317,'pop2526'!$D323,'pop2526'!$AQ$282:$AQ$317)</f>
        <v>185377.24999999994</v>
      </c>
      <c r="AR323" s="261" cm="1">
        <f t="array" ref="AR323">SUMIF('pop2526'!$B$282:$B$317,'pop2526'!$D323,'pop2526'!$AR$282:$AR$317)</f>
        <v>168337.58333333328</v>
      </c>
      <c r="AS323" s="261" cm="1">
        <f t="array" ref="AS323">SUMIF('pop2526'!$B$282:$B$317,'pop2526'!$D323,'pop2526'!$AS$282:$AS$317)</f>
        <v>166925</v>
      </c>
      <c r="AT323" s="261" cm="1">
        <f t="array" ref="AT323">SUMIF('pop2526'!$B$282:$B$317,'pop2526'!$D323,'pop2526'!$AT$282:$AT$317)</f>
        <v>106885.8333333333</v>
      </c>
      <c r="AU323" s="260" cm="1">
        <f t="array" ref="AU323">SUMIF('pop2526'!$B$282:$B$317,'pop2526'!$D323,'pop2526'!$AU$282:$AU$317)</f>
        <v>116878.08333333337</v>
      </c>
    </row>
    <row r="324" spans="1:47" s="251" customFormat="1" x14ac:dyDescent="0.2">
      <c r="A324" s="267">
        <v>5</v>
      </c>
      <c r="B324" s="261"/>
      <c r="C324" s="261"/>
      <c r="D324" s="266" t="s">
        <v>197</v>
      </c>
      <c r="E324" s="261" t="s">
        <v>198</v>
      </c>
      <c r="F324" s="265">
        <f>SUMIFS('pop2526'!$F$282:$F$317,'pop2526'!$B$282:$B$317,'pop2526'!$D324)</f>
        <v>1166</v>
      </c>
      <c r="G324" s="261" cm="1">
        <f t="array" ref="G324">SUMIF('pop2526'!$B$282:$B$317,'pop2526'!$D324,'pop2526'!$G$282:$G$317)</f>
        <v>5595272.666666667</v>
      </c>
      <c r="H324" s="261" cm="1">
        <f t="array" ref="H324">SUMIF('pop2526'!$B$282:$B$317,'pop2526'!$D324,'pop2526'!$H$282:$H$317)</f>
        <v>5426521.3333333321</v>
      </c>
      <c r="I324" s="264" cm="1">
        <f t="array" ref="I324">SUMIF('pop2526'!$B$282:$B$317,'pop2526'!$D324,'pop2526'!$I$282:$I$317)</f>
        <v>11021793.999999998</v>
      </c>
      <c r="J324" s="263" cm="1">
        <f t="array" ref="J324">SUMIF('pop2526'!$B$282:$B$317,'pop2526'!$D324,'pop2526'!$J$282:$J$317)</f>
        <v>49478.083333333343</v>
      </c>
      <c r="K324" s="261" cm="1">
        <f t="array" ref="K324">SUMIF('pop2526'!$B$282:$B$317,'pop2526'!$D324,'pop2526'!$K$282:$K$317)</f>
        <v>220043.25000000012</v>
      </c>
      <c r="L324" s="261" cm="1">
        <f t="array" ref="L324">SUMIF('pop2526'!$B$282:$B$317,'pop2526'!$D324,'pop2526'!$L$282:$L$317)</f>
        <v>300334.83333333337</v>
      </c>
      <c r="M324" s="261" cm="1">
        <f t="array" ref="M324">SUMIF('pop2526'!$B$282:$B$317,'pop2526'!$D324,'pop2526'!$M$282:$M$317)</f>
        <v>314978.91666666674</v>
      </c>
      <c r="N324" s="261" cm="1">
        <f t="array" ref="N324">SUMIF('pop2526'!$B$282:$B$317,'pop2526'!$D324,'pop2526'!$N$282:$N$317)</f>
        <v>305079.58333333343</v>
      </c>
      <c r="O324" s="261" cm="1">
        <f t="array" ref="O324">SUMIF('pop2526'!$B$282:$B$317,'pop2526'!$D324,'pop2526'!$O$282:$O$317)</f>
        <v>354148.33333333326</v>
      </c>
      <c r="P324" s="261" cm="1">
        <f t="array" ref="P324">SUMIF('pop2526'!$B$282:$B$317,'pop2526'!$D324,'pop2526'!$P$282:$P$317)</f>
        <v>510916.24999999994</v>
      </c>
      <c r="Q324" s="261" cm="1">
        <f t="array" ref="Q324">SUMIF('pop2526'!$B$282:$B$317,'pop2526'!$D324,'pop2526'!$Q$282:$Q$317)</f>
        <v>563324.16666666674</v>
      </c>
      <c r="R324" s="261" cm="1">
        <f t="array" ref="R324">SUMIF('pop2526'!$B$282:$B$317,'pop2526'!$D324,'pop2526'!$R$282:$R$317)</f>
        <v>552652.16666666674</v>
      </c>
      <c r="S324" s="261" cm="1">
        <f t="array" ref="S324">SUMIF('pop2526'!$B$282:$B$317,'pop2526'!$D324,'pop2526'!$S$282:$S$317)</f>
        <v>499636.50000000012</v>
      </c>
      <c r="T324" s="261" cm="1">
        <f t="array" ref="T324">SUMIF('pop2526'!$B$282:$B$317,'pop2526'!$D324,'pop2526'!$T$282:$T$317)</f>
        <v>419758.08333333331</v>
      </c>
      <c r="U324" s="261" cm="1">
        <f t="array" ref="U324">SUMIF('pop2526'!$B$282:$B$317,'pop2526'!$D324,'pop2526'!$U$282:$U$317)</f>
        <v>364239.41666666669</v>
      </c>
      <c r="V324" s="261" cm="1">
        <f t="array" ref="V324">SUMIF('pop2526'!$B$282:$B$317,'pop2526'!$D324,'pop2526'!$V$282:$V$317)</f>
        <v>319777.25</v>
      </c>
      <c r="W324" s="261" cm="1">
        <f t="array" ref="W324">SUMIF('pop2526'!$B$282:$B$317,'pop2526'!$D324,'pop2526'!$W$282:$W$317)</f>
        <v>260849.16666666663</v>
      </c>
      <c r="X324" s="261" cm="1">
        <f t="array" ref="X324">SUMIF('pop2526'!$B$282:$B$317,'pop2526'!$D324,'pop2526'!$X$282:$X$317)</f>
        <v>188679.66666666657</v>
      </c>
      <c r="Y324" s="261" cm="1">
        <f t="array" ref="Y324">SUMIF('pop2526'!$B$282:$B$317,'pop2526'!$D324,'pop2526'!$Y$282:$Y$317)</f>
        <v>136797.58333333331</v>
      </c>
      <c r="Z324" s="261" cm="1">
        <f t="array" ref="Z324">SUMIF('pop2526'!$B$282:$B$317,'pop2526'!$D324,'pop2526'!$Z$282:$Z$317)</f>
        <v>108780</v>
      </c>
      <c r="AA324" s="261" cm="1">
        <f t="array" ref="AA324">SUMIF('pop2526'!$B$282:$B$317,'pop2526'!$D324,'pop2526'!$AA$282:$AA$317)</f>
        <v>65908.166666666686</v>
      </c>
      <c r="AB324" s="261" cm="1">
        <f t="array" ref="AB324">SUMIF('pop2526'!$B$282:$B$317,'pop2526'!$D324,'pop2526'!$AB$282:$AB$317)</f>
        <v>59891.25</v>
      </c>
      <c r="AC324" s="262" cm="1">
        <f t="array" ref="AC324">SUMIF('pop2526'!$B$282:$B$317,'pop2526'!$D324,'pop2526'!$AC$282:$AC$317)</f>
        <v>47110.083333333328</v>
      </c>
      <c r="AD324" s="261" cm="1">
        <f t="array" ref="AD324">SUMIF('pop2526'!$B$282:$B$317,'pop2526'!$D324,'pop2526'!$AD$282:$AD$317)</f>
        <v>210471.33333333331</v>
      </c>
      <c r="AE324" s="261" cm="1">
        <f t="array" ref="AE324">SUMIF('pop2526'!$B$282:$B$317,'pop2526'!$D324,'pop2526'!$AE$282:$AE$317)</f>
        <v>287274.16666666663</v>
      </c>
      <c r="AF324" s="261" cm="1">
        <f t="array" ref="AF324">SUMIF('pop2526'!$B$282:$B$317,'pop2526'!$D324,'pop2526'!$AF$282:$AF$317)</f>
        <v>300644.5</v>
      </c>
      <c r="AG324" s="261" cm="1">
        <f t="array" ref="AG324">SUMIF('pop2526'!$B$282:$B$317,'pop2526'!$D324,'pop2526'!$AG$282:$AG$317)</f>
        <v>293394.83333333326</v>
      </c>
      <c r="AH324" s="261" cm="1">
        <f t="array" ref="AH324">SUMIF('pop2526'!$B$282:$B$317,'pop2526'!$D324,'pop2526'!$AH$282:$AH$317)</f>
        <v>390006.16666666669</v>
      </c>
      <c r="AI324" s="261" cm="1">
        <f t="array" ref="AI324">SUMIF('pop2526'!$B$282:$B$317,'pop2526'!$D324,'pop2526'!$AI$282:$AI$317)</f>
        <v>546104.25</v>
      </c>
      <c r="AJ324" s="261" cm="1">
        <f t="array" ref="AJ324">SUMIF('pop2526'!$B$282:$B$317,'pop2526'!$D324,'pop2526'!$AJ$282:$AJ$317)</f>
        <v>544261.16666666674</v>
      </c>
      <c r="AK324" s="261" cm="1">
        <f t="array" ref="AK324">SUMIF('pop2526'!$B$282:$B$317,'pop2526'!$D324,'pop2526'!$AK$282:$AK$317)</f>
        <v>492810.41666666657</v>
      </c>
      <c r="AL324" s="261" cm="1">
        <f t="array" ref="AL324">SUMIF('pop2526'!$B$282:$B$317,'pop2526'!$D324,'pop2526'!$AL$282:$AL$317)</f>
        <v>425514.49999999988</v>
      </c>
      <c r="AM324" s="261" cm="1">
        <f t="array" ref="AM324">SUMIF('pop2526'!$B$282:$B$317,'pop2526'!$D324,'pop2526'!$AM$282:$AM$317)</f>
        <v>354225.25</v>
      </c>
      <c r="AN324" s="261" cm="1">
        <f t="array" ref="AN324">SUMIF('pop2526'!$B$282:$B$317,'pop2526'!$D324,'pop2526'!$AN$282:$AN$317)</f>
        <v>317164.41666666663</v>
      </c>
      <c r="AO324" s="261" cm="1">
        <f t="array" ref="AO324">SUMIF('pop2526'!$B$282:$B$317,'pop2526'!$D324,'pop2526'!$AO$282:$AO$317)</f>
        <v>296949.75000000006</v>
      </c>
      <c r="AP324" s="261" cm="1">
        <f t="array" ref="AP324">SUMIF('pop2526'!$B$282:$B$317,'pop2526'!$D324,'pop2526'!$AP$282:$AP$317)</f>
        <v>252585.50000000006</v>
      </c>
      <c r="AQ324" s="261" cm="1">
        <f t="array" ref="AQ324">SUMIF('pop2526'!$B$282:$B$317,'pop2526'!$D324,'pop2526'!$AQ$282:$AQ$317)</f>
        <v>195292.49999999997</v>
      </c>
      <c r="AR324" s="261" cm="1">
        <f t="array" ref="AR324">SUMIF('pop2526'!$B$282:$B$317,'pop2526'!$D324,'pop2526'!$AR$282:$AR$317)</f>
        <v>155592.08333333337</v>
      </c>
      <c r="AS324" s="261" cm="1">
        <f t="array" ref="AS324">SUMIF('pop2526'!$B$282:$B$317,'pop2526'!$D324,'pop2526'!$AS$282:$AS$317)</f>
        <v>131638.25000000006</v>
      </c>
      <c r="AT324" s="261" cm="1">
        <f t="array" ref="AT324">SUMIF('pop2526'!$B$282:$B$317,'pop2526'!$D324,'pop2526'!$AT$282:$AT$317)</f>
        <v>88312.5</v>
      </c>
      <c r="AU324" s="260" cm="1">
        <f t="array" ref="AU324">SUMIF('pop2526'!$B$282:$B$317,'pop2526'!$D324,'pop2526'!$AU$282:$AU$317)</f>
        <v>97169.666666666628</v>
      </c>
    </row>
    <row r="325" spans="1:47" s="251" customFormat="1" x14ac:dyDescent="0.2">
      <c r="A325" s="267">
        <v>6</v>
      </c>
      <c r="B325" s="261"/>
      <c r="C325" s="261"/>
      <c r="D325" s="266" t="s">
        <v>205</v>
      </c>
      <c r="E325" s="261" t="s">
        <v>206</v>
      </c>
      <c r="F325" s="265">
        <f>SUMIFS('pop2526'!$F$282:$F$317,'pop2526'!$B$282:$B$317,'pop2526'!$D325)</f>
        <v>803</v>
      </c>
      <c r="G325" s="261" cm="1">
        <f t="array" ref="G325">SUMIF('pop2526'!$B$282:$B$317,'pop2526'!$D325,'pop2526'!$G$282:$G$317)</f>
        <v>4880221.4999999981</v>
      </c>
      <c r="H325" s="261" cm="1">
        <f t="array" ref="H325">SUMIF('pop2526'!$B$282:$B$317,'pop2526'!$D325,'pop2526'!$H$282:$H$317)</f>
        <v>4932222.583333333</v>
      </c>
      <c r="I325" s="264" cm="1">
        <f t="array" ref="I325">SUMIF('pop2526'!$B$282:$B$317,'pop2526'!$D325,'pop2526'!$I$282:$I$317)</f>
        <v>9812444.0833333358</v>
      </c>
      <c r="J325" s="263" cm="1">
        <f t="array" ref="J325">SUMIF('pop2526'!$B$282:$B$317,'pop2526'!$D325,'pop2526'!$J$282:$J$317)</f>
        <v>40696.999999999985</v>
      </c>
      <c r="K325" s="261" cm="1">
        <f t="array" ref="K325">SUMIF('pop2526'!$B$282:$B$317,'pop2526'!$D325,'pop2526'!$K$282:$K$317)</f>
        <v>194131.41666666669</v>
      </c>
      <c r="L325" s="261" cm="1">
        <f t="array" ref="L325">SUMIF('pop2526'!$B$282:$B$317,'pop2526'!$D325,'pop2526'!$L$282:$L$317)</f>
        <v>280322.5</v>
      </c>
      <c r="M325" s="261" cm="1">
        <f t="array" ref="M325">SUMIF('pop2526'!$B$282:$B$317,'pop2526'!$D325,'pop2526'!$M$282:$M$317)</f>
        <v>307603</v>
      </c>
      <c r="N325" s="261" cm="1">
        <f t="array" ref="N325">SUMIF('pop2526'!$B$282:$B$317,'pop2526'!$D325,'pop2526'!$N$282:$N$317)</f>
        <v>296613.16666666669</v>
      </c>
      <c r="O325" s="261" cm="1">
        <f t="array" ref="O325">SUMIF('pop2526'!$B$282:$B$317,'pop2526'!$D325,'pop2526'!$O$282:$O$317)</f>
        <v>273435</v>
      </c>
      <c r="P325" s="261" cm="1">
        <f t="array" ref="P325">SUMIF('pop2526'!$B$282:$B$317,'pop2526'!$D325,'pop2526'!$P$282:$P$317)</f>
        <v>304009.08333333337</v>
      </c>
      <c r="Q325" s="261" cm="1">
        <f t="array" ref="Q325">SUMIF('pop2526'!$B$282:$B$317,'pop2526'!$D325,'pop2526'!$Q$282:$Q$317)</f>
        <v>333715.08333333337</v>
      </c>
      <c r="R325" s="261" cm="1">
        <f t="array" ref="R325">SUMIF('pop2526'!$B$282:$B$317,'pop2526'!$D325,'pop2526'!$R$282:$R$317)</f>
        <v>349376.83333333331</v>
      </c>
      <c r="S325" s="261" cm="1">
        <f t="array" ref="S325">SUMIF('pop2526'!$B$282:$B$317,'pop2526'!$D325,'pop2526'!$S$282:$S$317)</f>
        <v>344084.91666666663</v>
      </c>
      <c r="T325" s="261" cm="1">
        <f t="array" ref="T325">SUMIF('pop2526'!$B$282:$B$317,'pop2526'!$D325,'pop2526'!$T$282:$T$317)</f>
        <v>317255</v>
      </c>
      <c r="U325" s="261" cm="1">
        <f t="array" ref="U325">SUMIF('pop2526'!$B$282:$B$317,'pop2526'!$D325,'pop2526'!$U$282:$U$317)</f>
        <v>330434.08333333326</v>
      </c>
      <c r="V325" s="261" cm="1">
        <f t="array" ref="V325">SUMIF('pop2526'!$B$282:$B$317,'pop2526'!$D325,'pop2526'!$V$282:$V$317)</f>
        <v>333984.25</v>
      </c>
      <c r="W325" s="261" cm="1">
        <f t="array" ref="W325">SUMIF('pop2526'!$B$282:$B$317,'pop2526'!$D325,'pop2526'!$W$282:$W$317)</f>
        <v>301680.5</v>
      </c>
      <c r="X325" s="261" cm="1">
        <f t="array" ref="X325">SUMIF('pop2526'!$B$282:$B$317,'pop2526'!$D325,'pop2526'!$X$282:$X$317)</f>
        <v>243396.9166666666</v>
      </c>
      <c r="Y325" s="261" cm="1">
        <f t="array" ref="Y325">SUMIF('pop2526'!$B$282:$B$317,'pop2526'!$D325,'pop2526'!$Y$282:$Y$317)</f>
        <v>206416.75000000006</v>
      </c>
      <c r="Z325" s="261" cm="1">
        <f t="array" ref="Z325">SUMIF('pop2526'!$B$282:$B$317,'pop2526'!$D325,'pop2526'!$Z$282:$Z$317)</f>
        <v>199183.3333333332</v>
      </c>
      <c r="AA325" s="261" cm="1">
        <f t="array" ref="AA325">SUMIF('pop2526'!$B$282:$B$317,'pop2526'!$D325,'pop2526'!$AA$282:$AA$317)</f>
        <v>120021.83333333333</v>
      </c>
      <c r="AB325" s="261" cm="1">
        <f t="array" ref="AB325">SUMIF('pop2526'!$B$282:$B$317,'pop2526'!$D325,'pop2526'!$AB$282:$AB$317)</f>
        <v>103860.83333333331</v>
      </c>
      <c r="AC325" s="262" cm="1">
        <f t="array" ref="AC325">SUMIF('pop2526'!$B$282:$B$317,'pop2526'!$D325,'pop2526'!$AC$282:$AC$317)</f>
        <v>38727.583333333336</v>
      </c>
      <c r="AD325" s="261" cm="1">
        <f t="array" ref="AD325">SUMIF('pop2526'!$B$282:$B$317,'pop2526'!$D325,'pop2526'!$AD$282:$AD$317)</f>
        <v>184555.41666666666</v>
      </c>
      <c r="AE325" s="261" cm="1">
        <f t="array" ref="AE325">SUMIF('pop2526'!$B$282:$B$317,'pop2526'!$D325,'pop2526'!$AE$282:$AE$317)</f>
        <v>266393.91666666669</v>
      </c>
      <c r="AF325" s="261" cm="1">
        <f t="array" ref="AF325">SUMIF('pop2526'!$B$282:$B$317,'pop2526'!$D325,'pop2526'!$AF$282:$AF$317)</f>
        <v>291583.83333333337</v>
      </c>
      <c r="AG325" s="261" cm="1">
        <f t="array" ref="AG325">SUMIF('pop2526'!$B$282:$B$317,'pop2526'!$D325,'pop2526'!$AG$282:$AG$317)</f>
        <v>281199.50000000006</v>
      </c>
      <c r="AH325" s="261" cm="1">
        <f t="array" ref="AH325">SUMIF('pop2526'!$B$282:$B$317,'pop2526'!$D325,'pop2526'!$AH$282:$AH$317)</f>
        <v>271111.16666666663</v>
      </c>
      <c r="AI325" s="261" cm="1">
        <f t="array" ref="AI325">SUMIF('pop2526'!$B$282:$B$317,'pop2526'!$D325,'pop2526'!$AI$282:$AI$317)</f>
        <v>295880.83333333337</v>
      </c>
      <c r="AJ325" s="261" cm="1">
        <f t="array" ref="AJ325">SUMIF('pop2526'!$B$282:$B$317,'pop2526'!$D325,'pop2526'!$AJ$282:$AJ$317)</f>
        <v>333730.91666666669</v>
      </c>
      <c r="AK325" s="261" cm="1">
        <f t="array" ref="AK325">SUMIF('pop2526'!$B$282:$B$317,'pop2526'!$D325,'pop2526'!$AK$282:$AK$317)</f>
        <v>346367.83333333337</v>
      </c>
      <c r="AL325" s="261" cm="1">
        <f t="array" ref="AL325">SUMIF('pop2526'!$B$282:$B$317,'pop2526'!$D325,'pop2526'!$AL$282:$AL$317)</f>
        <v>336452.16666666663</v>
      </c>
      <c r="AM325" s="261" cm="1">
        <f t="array" ref="AM325">SUMIF('pop2526'!$B$282:$B$317,'pop2526'!$D325,'pop2526'!$AM$282:$AM$317)</f>
        <v>305915.99999999994</v>
      </c>
      <c r="AN325" s="261" cm="1">
        <f t="array" ref="AN325">SUMIF('pop2526'!$B$282:$B$317,'pop2526'!$D325,'pop2526'!$AN$282:$AN$317)</f>
        <v>321543.41666666669</v>
      </c>
      <c r="AO325" s="261" cm="1">
        <f t="array" ref="AO325">SUMIF('pop2526'!$B$282:$B$317,'pop2526'!$D325,'pop2526'!$AO$282:$AO$317)</f>
        <v>329505.08333333337</v>
      </c>
      <c r="AP325" s="261" cm="1">
        <f t="array" ref="AP325">SUMIF('pop2526'!$B$282:$B$317,'pop2526'!$D325,'pop2526'!$AP$282:$AP$317)</f>
        <v>301041.24999999988</v>
      </c>
      <c r="AQ325" s="261" cm="1">
        <f t="array" ref="AQ325">SUMIF('pop2526'!$B$282:$B$317,'pop2526'!$D325,'pop2526'!$AQ$282:$AQ$317)</f>
        <v>252772.50000000009</v>
      </c>
      <c r="AR325" s="261" cm="1">
        <f t="array" ref="AR325">SUMIF('pop2526'!$B$282:$B$317,'pop2526'!$D325,'pop2526'!$AR$282:$AR$317)</f>
        <v>228563.5</v>
      </c>
      <c r="AS325" s="261" cm="1">
        <f t="array" ref="AS325">SUMIF('pop2526'!$B$282:$B$317,'pop2526'!$D325,'pop2526'!$AS$282:$AS$317)</f>
        <v>229904.08333333337</v>
      </c>
      <c r="AT325" s="261" cm="1">
        <f t="array" ref="AT325">SUMIF('pop2526'!$B$282:$B$317,'pop2526'!$D325,'pop2526'!$AT$282:$AT$317)</f>
        <v>150322.5</v>
      </c>
      <c r="AU325" s="260" cm="1">
        <f t="array" ref="AU325">SUMIF('pop2526'!$B$282:$B$317,'pop2526'!$D325,'pop2526'!$AU$282:$AU$317)</f>
        <v>166651.08333333337</v>
      </c>
    </row>
    <row r="326" spans="1:47" s="251" customFormat="1" x14ac:dyDescent="0.2">
      <c r="A326" s="267">
        <v>7</v>
      </c>
      <c r="B326" s="261"/>
      <c r="C326" s="261"/>
      <c r="D326" s="266" t="s">
        <v>213</v>
      </c>
      <c r="E326" s="261" t="s">
        <v>214</v>
      </c>
      <c r="F326" s="265">
        <f>SUMIFS('pop2526'!$F$282:$F$317,'pop2526'!$B$282:$B$317,'pop2526'!$D326)</f>
        <v>543</v>
      </c>
      <c r="G326" s="261" cm="1">
        <f t="array" ref="G326">SUMIF('pop2526'!$B$282:$B$317,'pop2526'!$D326,'pop2526'!$G$282:$G$317)</f>
        <v>3026811.1666666665</v>
      </c>
      <c r="H326" s="261" cm="1">
        <f t="array" ref="H326">SUMIF('pop2526'!$B$282:$B$317,'pop2526'!$D326,'pop2526'!$H$282:$H$317)</f>
        <v>3091741.5000000005</v>
      </c>
      <c r="I326" s="264" cm="1">
        <f t="array" ref="I326">SUMIF('pop2526'!$B$282:$B$317,'pop2526'!$D326,'pop2526'!$I$282:$I$317)</f>
        <v>6118552.6666666679</v>
      </c>
      <c r="J326" s="263" cm="1">
        <f t="array" ref="J326">SUMIF('pop2526'!$B$282:$B$317,'pop2526'!$D326,'pop2526'!$J$282:$J$317)</f>
        <v>22716.5</v>
      </c>
      <c r="K326" s="261" cm="1">
        <f t="array" ref="K326">SUMIF('pop2526'!$B$282:$B$317,'pop2526'!$D326,'pop2526'!$K$282:$K$317)</f>
        <v>109405.16666666667</v>
      </c>
      <c r="L326" s="261" cm="1">
        <f t="array" ref="L326">SUMIF('pop2526'!$B$282:$B$317,'pop2526'!$D326,'pop2526'!$L$282:$L$317)</f>
        <v>161046.66666666666</v>
      </c>
      <c r="M326" s="261" cm="1">
        <f t="array" ref="M326">SUMIF('pop2526'!$B$282:$B$317,'pop2526'!$D326,'pop2526'!$M$282:$M$317)</f>
        <v>178579.41666666663</v>
      </c>
      <c r="N326" s="261" cm="1">
        <f t="array" ref="N326">SUMIF('pop2526'!$B$282:$B$317,'pop2526'!$D326,'pop2526'!$N$282:$N$317)</f>
        <v>174309.58333333328</v>
      </c>
      <c r="O326" s="261" cm="1">
        <f t="array" ref="O326">SUMIF('pop2526'!$B$282:$B$317,'pop2526'!$D326,'pop2526'!$O$282:$O$317)</f>
        <v>173364.91666666663</v>
      </c>
      <c r="P326" s="261" cm="1">
        <f t="array" ref="P326">SUMIF('pop2526'!$B$282:$B$317,'pop2526'!$D326,'pop2526'!$P$282:$P$317)</f>
        <v>188305.58333333334</v>
      </c>
      <c r="Q326" s="261" cm="1">
        <f t="array" ref="Q326">SUMIF('pop2526'!$B$282:$B$317,'pop2526'!$D326,'pop2526'!$Q$282:$Q$317)</f>
        <v>203754.91666666663</v>
      </c>
      <c r="R326" s="261" cm="1">
        <f t="array" ref="R326">SUMIF('pop2526'!$B$282:$B$317,'pop2526'!$D326,'pop2526'!$R$282:$R$317)</f>
        <v>203415.50000000006</v>
      </c>
      <c r="S326" s="261" cm="1">
        <f t="array" ref="S326">SUMIF('pop2526'!$B$282:$B$317,'pop2526'!$D326,'pop2526'!$S$282:$S$317)</f>
        <v>195205.91666666666</v>
      </c>
      <c r="T326" s="261" cm="1">
        <f t="array" ref="T326">SUMIF('pop2526'!$B$282:$B$317,'pop2526'!$D326,'pop2526'!$T$282:$T$317)</f>
        <v>176714.58333333331</v>
      </c>
      <c r="U326" s="261" cm="1">
        <f t="array" ref="U326">SUMIF('pop2526'!$B$282:$B$317,'pop2526'!$D326,'pop2526'!$U$282:$U$317)</f>
        <v>197751.74999999997</v>
      </c>
      <c r="V326" s="261" cm="1">
        <f t="array" ref="V326">SUMIF('pop2526'!$B$282:$B$317,'pop2526'!$D326,'pop2526'!$V$282:$V$317)</f>
        <v>211710.91666666669</v>
      </c>
      <c r="W326" s="261" cm="1">
        <f t="array" ref="W326">SUMIF('pop2526'!$B$282:$B$317,'pop2526'!$D326,'pop2526'!$W$282:$W$317)</f>
        <v>200905.16666666669</v>
      </c>
      <c r="X326" s="261" cm="1">
        <f t="array" ref="X326">SUMIF('pop2526'!$B$282:$B$317,'pop2526'!$D326,'pop2526'!$X$282:$X$317)</f>
        <v>170064.08333333331</v>
      </c>
      <c r="Y326" s="261" cm="1">
        <f t="array" ref="Y326">SUMIF('pop2526'!$B$282:$B$317,'pop2526'!$D326,'pop2526'!$Y$282:$Y$317)</f>
        <v>151727.75</v>
      </c>
      <c r="Z326" s="261" cm="1">
        <f t="array" ref="Z326">SUMIF('pop2526'!$B$282:$B$317,'pop2526'!$D326,'pop2526'!$Z$282:$Z$317)</f>
        <v>146069.16666666666</v>
      </c>
      <c r="AA326" s="261" cm="1">
        <f t="array" ref="AA326">SUMIF('pop2526'!$B$282:$B$317,'pop2526'!$D326,'pop2526'!$AA$282:$AA$317)</f>
        <v>88355.833333333343</v>
      </c>
      <c r="AB326" s="261" cm="1">
        <f t="array" ref="AB326">SUMIF('pop2526'!$B$282:$B$317,'pop2526'!$D326,'pop2526'!$AB$282:$AB$317)</f>
        <v>73407.75</v>
      </c>
      <c r="AC326" s="262" cm="1">
        <f t="array" ref="AC326">SUMIF('pop2526'!$B$282:$B$317,'pop2526'!$D326,'pop2526'!$AC$282:$AC$317)</f>
        <v>21632.166666666668</v>
      </c>
      <c r="AD326" s="261" cm="1">
        <f t="array" ref="AD326">SUMIF('pop2526'!$B$282:$B$317,'pop2526'!$D326,'pop2526'!$AD$282:$AD$317)</f>
        <v>103844.75000000004</v>
      </c>
      <c r="AE326" s="261" cm="1">
        <f t="array" ref="AE326">SUMIF('pop2526'!$B$282:$B$317,'pop2526'!$D326,'pop2526'!$AE$282:$AE$317)</f>
        <v>153117.58333333334</v>
      </c>
      <c r="AF326" s="261" cm="1">
        <f t="array" ref="AF326">SUMIF('pop2526'!$B$282:$B$317,'pop2526'!$D326,'pop2526'!$AF$282:$AF$317)</f>
        <v>169914.08333333331</v>
      </c>
      <c r="AG326" s="261" cm="1">
        <f t="array" ref="AG326">SUMIF('pop2526'!$B$282:$B$317,'pop2526'!$D326,'pop2526'!$AG$282:$AG$317)</f>
        <v>169738.83333333331</v>
      </c>
      <c r="AH326" s="261" cm="1">
        <f t="array" ref="AH326">SUMIF('pop2526'!$B$282:$B$317,'pop2526'!$D326,'pop2526'!$AH$282:$AH$317)</f>
        <v>174682.75000000003</v>
      </c>
      <c r="AI326" s="261" cm="1">
        <f t="array" ref="AI326">SUMIF('pop2526'!$B$282:$B$317,'pop2526'!$D326,'pop2526'!$AI$282:$AI$317)</f>
        <v>182195.25</v>
      </c>
      <c r="AJ326" s="261" cm="1">
        <f t="array" ref="AJ326">SUMIF('pop2526'!$B$282:$B$317,'pop2526'!$D326,'pop2526'!$AJ$282:$AJ$317)</f>
        <v>201195.08333333331</v>
      </c>
      <c r="AK326" s="261" cm="1">
        <f t="array" ref="AK326">SUMIF('pop2526'!$B$282:$B$317,'pop2526'!$D326,'pop2526'!$AK$282:$AK$317)</f>
        <v>202881.74999999997</v>
      </c>
      <c r="AL326" s="261" cm="1">
        <f t="array" ref="AL326">SUMIF('pop2526'!$B$282:$B$317,'pop2526'!$D326,'pop2526'!$AL$282:$AL$317)</f>
        <v>191562.25</v>
      </c>
      <c r="AM326" s="261" cm="1">
        <f t="array" ref="AM326">SUMIF('pop2526'!$B$282:$B$317,'pop2526'!$D326,'pop2526'!$AM$282:$AM$317)</f>
        <v>174110.8333333334</v>
      </c>
      <c r="AN326" s="261" cm="1">
        <f t="array" ref="AN326">SUMIF('pop2526'!$B$282:$B$317,'pop2526'!$D326,'pop2526'!$AN$282:$AN$317)</f>
        <v>198062.33333333331</v>
      </c>
      <c r="AO326" s="261" cm="1">
        <f t="array" ref="AO326">SUMIF('pop2526'!$B$282:$B$317,'pop2526'!$D326,'pop2526'!$AO$282:$AO$317)</f>
        <v>214282.75</v>
      </c>
      <c r="AP326" s="261" cm="1">
        <f t="array" ref="AP326">SUMIF('pop2526'!$B$282:$B$317,'pop2526'!$D326,'pop2526'!$AP$282:$AP$317)</f>
        <v>205170.49999999997</v>
      </c>
      <c r="AQ326" s="261" cm="1">
        <f t="array" ref="AQ326">SUMIF('pop2526'!$B$282:$B$317,'pop2526'!$D326,'pop2526'!$AQ$282:$AQ$317)</f>
        <v>177892.25</v>
      </c>
      <c r="AR326" s="261" cm="1">
        <f t="array" ref="AR326">SUMIF('pop2526'!$B$282:$B$317,'pop2526'!$D326,'pop2526'!$AR$282:$AR$317)</f>
        <v>166094.25000000003</v>
      </c>
      <c r="AS326" s="261" cm="1">
        <f t="array" ref="AS326">SUMIF('pop2526'!$B$282:$B$317,'pop2526'!$D326,'pop2526'!$AS$282:$AS$317)</f>
        <v>163921.75</v>
      </c>
      <c r="AT326" s="261" cm="1">
        <f t="array" ref="AT326">SUMIF('pop2526'!$B$282:$B$317,'pop2526'!$D326,'pop2526'!$AT$282:$AT$317)</f>
        <v>106917.08333333333</v>
      </c>
      <c r="AU326" s="260" cm="1">
        <f t="array" ref="AU326">SUMIF('pop2526'!$B$282:$B$317,'pop2526'!$D326,'pop2526'!$AU$282:$AU$317)</f>
        <v>114525.25000000003</v>
      </c>
    </row>
    <row r="327" spans="1:47" s="251" customFormat="1" x14ac:dyDescent="0.2">
      <c r="A327" s="259"/>
      <c r="B327" s="257"/>
      <c r="C327" s="257"/>
      <c r="D327" s="258" t="s">
        <v>456</v>
      </c>
      <c r="E327" s="257" t="s">
        <v>72</v>
      </c>
      <c r="F327" s="253">
        <f>SUBTOTAL(109,'pop2526'!$F$320:$F$326)</f>
        <v>6348</v>
      </c>
      <c r="G327" s="253">
        <f>SUBTOTAL(109,'pop2526'!$G$320:$G$326)</f>
        <v>31733999.333333332</v>
      </c>
      <c r="H327" s="253">
        <f>SUBTOTAL(109,'pop2526'!$H$320:$H$326)</f>
        <v>31541439.833333328</v>
      </c>
      <c r="I327" s="256">
        <f>SUBTOTAL(109,'pop2526'!$I$320:$I$326)</f>
        <v>63275439.166666672</v>
      </c>
      <c r="J327" s="255">
        <f>SUBTOTAL(109,'pop2526'!$J$320:$J$326)</f>
        <v>269771.66666666663</v>
      </c>
      <c r="K327" s="253">
        <f>SUBTOTAL(109,'pop2526'!$K$320:$K$326)</f>
        <v>1260552</v>
      </c>
      <c r="L327" s="253">
        <f>SUBTOTAL(109,'pop2526'!$L$320:$L$326)</f>
        <v>1800267.0833333333</v>
      </c>
      <c r="M327" s="253">
        <f>SUBTOTAL(109,'pop2526'!$M$320:$M$326)</f>
        <v>1935440.3333333335</v>
      </c>
      <c r="N327" s="253">
        <f>SUBTOTAL(109,'pop2526'!$N$320:$N$326)</f>
        <v>1870357.2500000002</v>
      </c>
      <c r="O327" s="253">
        <f>SUBTOTAL(109,'pop2526'!$O$320:$O$326)</f>
        <v>1890502.6666666665</v>
      </c>
      <c r="P327" s="253">
        <f>SUBTOTAL(109,'pop2526'!$P$320:$P$326)</f>
        <v>2234963.75</v>
      </c>
      <c r="Q327" s="253">
        <f>SUBTOTAL(109,'pop2526'!$Q$320:$Q$326)</f>
        <v>2437837.1666666665</v>
      </c>
      <c r="R327" s="253">
        <f>SUBTOTAL(109,'pop2526'!$R$320:$R$326)</f>
        <v>2440458.083333333</v>
      </c>
      <c r="S327" s="253">
        <f>SUBTOTAL(109,'pop2526'!$S$320:$S$326)</f>
        <v>2298337.4166666665</v>
      </c>
      <c r="T327" s="253">
        <f>SUBTOTAL(109,'pop2526'!$T$320:$T$326)</f>
        <v>2026829.6666666663</v>
      </c>
      <c r="U327" s="253">
        <f>SUBTOTAL(109,'pop2526'!$U$320:$U$326)</f>
        <v>2091364.0833333333</v>
      </c>
      <c r="V327" s="253">
        <f>SUBTOTAL(109,'pop2526'!$V$320:$V$326)</f>
        <v>2086883.75</v>
      </c>
      <c r="W327" s="253">
        <f>SUBTOTAL(109,'pop2526'!$W$320:$W$326)</f>
        <v>1876762.5000000002</v>
      </c>
      <c r="X327" s="253">
        <f>SUBTOTAL(109,'pop2526'!$X$320:$X$326)</f>
        <v>1510339.4166666663</v>
      </c>
      <c r="Y327" s="253">
        <f>SUBTOTAL(109,'pop2526'!$Y$320:$Y$326)</f>
        <v>1271284.5</v>
      </c>
      <c r="Z327" s="253">
        <f>SUBTOTAL(109,'pop2526'!$Z$320:$Z$326)</f>
        <v>1161623.0833333333</v>
      </c>
      <c r="AA327" s="253">
        <f>SUBTOTAL(109,'pop2526'!$AA$320:$AA$326)</f>
        <v>692838.50000000012</v>
      </c>
      <c r="AB327" s="253">
        <f>SUBTOTAL(109,'pop2526'!$AB$320:$AB$326)</f>
        <v>577586.41666666674</v>
      </c>
      <c r="AC327" s="254">
        <f>SUBTOTAL(109,'pop2526'!$AC$320:$AC$326)</f>
        <v>256753.41666666669</v>
      </c>
      <c r="AD327" s="253">
        <f>SUBTOTAL(109,'pop2526'!$AD$320:$AD$326)</f>
        <v>1200536.6666666667</v>
      </c>
      <c r="AE327" s="253">
        <f>SUBTOTAL(109,'pop2526'!$AE$320:$AE$326)</f>
        <v>1713022.8333333333</v>
      </c>
      <c r="AF327" s="253">
        <f>SUBTOTAL(109,'pop2526'!$AF$320:$AF$326)</f>
        <v>1842099.5000000002</v>
      </c>
      <c r="AG327" s="253">
        <f>SUBTOTAL(109,'pop2526'!$AG$320:$AG$326)</f>
        <v>1785936.1666666667</v>
      </c>
      <c r="AH327" s="253">
        <f>SUBTOTAL(109,'pop2526'!$AH$320:$AH$326)</f>
        <v>1909046.833333333</v>
      </c>
      <c r="AI327" s="253">
        <f>SUBTOTAL(109,'pop2526'!$AI$320:$AI$326)</f>
        <v>2201753.0000000005</v>
      </c>
      <c r="AJ327" s="253">
        <f>SUBTOTAL(109,'pop2526'!$AJ$320:$AJ$326)</f>
        <v>2359342.0833333335</v>
      </c>
      <c r="AK327" s="253">
        <f>SUBTOTAL(109,'pop2526'!$AK$320:$AK$326)</f>
        <v>2321456.583333333</v>
      </c>
      <c r="AL327" s="253">
        <f>SUBTOTAL(109,'pop2526'!$AL$320:$AL$326)</f>
        <v>2142334.6666666665</v>
      </c>
      <c r="AM327" s="253">
        <f>SUBTOTAL(109,'pop2526'!$AM$320:$AM$326)</f>
        <v>1872394</v>
      </c>
      <c r="AN327" s="253">
        <f>SUBTOTAL(109,'pop2526'!$AN$320:$AN$326)</f>
        <v>1981973.9166666665</v>
      </c>
      <c r="AO327" s="253">
        <f>SUBTOTAL(109,'pop2526'!$AO$320:$AO$326)</f>
        <v>2033488.5833333335</v>
      </c>
      <c r="AP327" s="253">
        <f>SUBTOTAL(109,'pop2526'!$AP$320:$AP$326)</f>
        <v>1868290.6666666665</v>
      </c>
      <c r="AQ327" s="253">
        <f>SUBTOTAL(109,'pop2526'!$AQ$320:$AQ$326)</f>
        <v>1561044</v>
      </c>
      <c r="AR327" s="253">
        <f>SUBTOTAL(109,'pop2526'!$AR$320:$AR$326)</f>
        <v>1384947.9166666665</v>
      </c>
      <c r="AS327" s="253">
        <f>SUBTOTAL(109,'pop2526'!$AS$320:$AS$326)</f>
        <v>1322949.6666666665</v>
      </c>
      <c r="AT327" s="253">
        <f>SUBTOTAL(109,'pop2526'!$AT$320:$AT$326)</f>
        <v>863117.16666666663</v>
      </c>
      <c r="AU327" s="252">
        <f>SUBTOTAL(109,'pop2526'!$AU$320:$AU$326)</f>
        <v>920952.16666666674</v>
      </c>
    </row>
    <row r="328" spans="1:47" s="251" customFormat="1" x14ac:dyDescent="0.2"/>
    <row r="329" spans="1:47" s="251" customFormat="1" x14ac:dyDescent="0.2"/>
  </sheetData>
  <conditionalFormatting sqref="E34:E51">
    <cfRule type="cellIs" dxfId="0" priority="1" operator="notEqual">
      <formula>E83</formula>
    </cfRule>
  </conditionalFormatting>
  <pageMargins left="0.31496062992125984" right="0.31496062992125984" top="0.44" bottom="0.35433070866141736" header="0.31496062992125984" footer="0.31496062992125984"/>
  <pageSetup paperSize="9" scale="14" fitToWidth="3" orientation="landscape" horizontalDpi="90" verticalDpi="9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51F55-5D24-4905-95C1-7F8F16576942}">
  <sheetPr>
    <tabColor rgb="FFFFFF99"/>
  </sheetPr>
  <dimension ref="A1:Y163"/>
  <sheetViews>
    <sheetView workbookViewId="0">
      <selection activeCell="H53" sqref="H53"/>
    </sheetView>
  </sheetViews>
  <sheetFormatPr defaultColWidth="9.140625" defaultRowHeight="12.75" x14ac:dyDescent="0.2"/>
  <cols>
    <col min="1" max="1" width="7" style="341" bestFit="1" customWidth="1"/>
    <col min="2" max="2" width="6.5703125" style="94" bestFit="1" customWidth="1"/>
    <col min="3" max="3" width="10.7109375" style="94" bestFit="1" customWidth="1"/>
    <col min="4" max="4" width="8.42578125" style="94" bestFit="1" customWidth="1"/>
    <col min="5" max="5" width="55.5703125" style="94" bestFit="1" customWidth="1"/>
    <col min="6" max="6" width="9.140625" style="94" customWidth="1"/>
    <col min="7" max="9" width="9.140625" style="94" bestFit="1" customWidth="1"/>
    <col min="10" max="16384" width="9.140625" style="94"/>
  </cols>
  <sheetData>
    <row r="1" spans="1:25" ht="25.5" x14ac:dyDescent="0.2">
      <c r="A1" s="340" t="s">
        <v>508</v>
      </c>
      <c r="I1" s="340" t="s">
        <v>509</v>
      </c>
      <c r="S1" s="340" t="s">
        <v>510</v>
      </c>
    </row>
    <row r="3" spans="1:25" x14ac:dyDescent="0.2">
      <c r="A3" s="94"/>
    </row>
    <row r="4" spans="1:25" x14ac:dyDescent="0.2">
      <c r="A4" s="6" t="s">
        <v>407</v>
      </c>
      <c r="B4" s="6" t="s">
        <v>408</v>
      </c>
      <c r="C4" s="6" t="s">
        <v>511</v>
      </c>
      <c r="D4" s="6" t="s">
        <v>290</v>
      </c>
      <c r="E4" s="6" t="s">
        <v>512</v>
      </c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</v>
      </c>
      <c r="Q4" s="6">
        <v>2</v>
      </c>
      <c r="R4" s="6">
        <v>3</v>
      </c>
      <c r="S4" s="6">
        <v>4</v>
      </c>
      <c r="T4" s="6">
        <v>5</v>
      </c>
      <c r="U4" s="6">
        <v>6</v>
      </c>
      <c r="V4" s="6">
        <v>7</v>
      </c>
      <c r="W4" s="6">
        <v>8</v>
      </c>
      <c r="X4" s="6">
        <v>9</v>
      </c>
      <c r="Y4" s="6">
        <v>10</v>
      </c>
    </row>
    <row r="5" spans="1:25" x14ac:dyDescent="0.2">
      <c r="A5" s="94">
        <v>1</v>
      </c>
      <c r="B5" s="94" t="s">
        <v>121</v>
      </c>
      <c r="C5" s="94" t="s">
        <v>122</v>
      </c>
      <c r="D5" s="94" t="s">
        <v>119</v>
      </c>
      <c r="E5" s="94" t="s">
        <v>120</v>
      </c>
      <c r="F5" s="94">
        <v>223595</v>
      </c>
      <c r="G5" s="94">
        <v>85833</v>
      </c>
      <c r="H5" s="94">
        <v>117793</v>
      </c>
      <c r="I5" s="94">
        <v>125075</v>
      </c>
      <c r="J5" s="94">
        <v>141839</v>
      </c>
      <c r="K5" s="94">
        <v>178138</v>
      </c>
      <c r="L5" s="94">
        <v>214043</v>
      </c>
      <c r="M5" s="94">
        <v>195847</v>
      </c>
      <c r="N5" s="94">
        <v>198001</v>
      </c>
      <c r="O5" s="94">
        <v>228559</v>
      </c>
      <c r="P5" s="416">
        <f>F5/SUM($F5:$O5)</f>
        <v>0.13085503033551957</v>
      </c>
      <c r="Q5" s="417">
        <f t="shared" ref="Q5:Y5" si="0">G5/SUM($F5:$O5)</f>
        <v>5.0232249463488234E-2</v>
      </c>
      <c r="R5" s="417">
        <f t="shared" si="0"/>
        <v>6.8936275803626448E-2</v>
      </c>
      <c r="S5" s="417">
        <f t="shared" si="0"/>
        <v>7.3197937875243674E-2</v>
      </c>
      <c r="T5" s="417">
        <f t="shared" si="0"/>
        <v>8.3008773218362489E-2</v>
      </c>
      <c r="U5" s="417">
        <f t="shared" si="0"/>
        <v>0.10425212278409081</v>
      </c>
      <c r="V5" s="417">
        <f t="shared" si="0"/>
        <v>0.12526489079856712</v>
      </c>
      <c r="W5" s="417">
        <f t="shared" si="0"/>
        <v>0.11461600271079631</v>
      </c>
      <c r="X5" s="417">
        <f t="shared" si="0"/>
        <v>0.11587659322195581</v>
      </c>
      <c r="Y5" s="418">
        <f t="shared" si="0"/>
        <v>0.13376012378834953</v>
      </c>
    </row>
    <row r="6" spans="1:25" x14ac:dyDescent="0.2">
      <c r="A6" s="342">
        <v>2</v>
      </c>
      <c r="B6" s="342" t="s">
        <v>121</v>
      </c>
      <c r="C6" s="342" t="s">
        <v>122</v>
      </c>
      <c r="D6" s="94" t="s">
        <v>129</v>
      </c>
      <c r="E6" s="94" t="s">
        <v>130</v>
      </c>
      <c r="F6" s="94">
        <v>544541</v>
      </c>
      <c r="G6" s="94">
        <v>412517</v>
      </c>
      <c r="H6" s="94">
        <v>370844</v>
      </c>
      <c r="I6" s="94">
        <v>324674</v>
      </c>
      <c r="J6" s="94">
        <v>269177</v>
      </c>
      <c r="K6" s="94">
        <v>211914</v>
      </c>
      <c r="L6" s="94">
        <v>234997</v>
      </c>
      <c r="M6" s="94">
        <v>214522</v>
      </c>
      <c r="N6" s="94">
        <v>239436</v>
      </c>
      <c r="O6" s="94">
        <v>177810</v>
      </c>
      <c r="P6" s="419">
        <f t="shared" ref="P6:P41" si="1">F6/SUM($F6:$O6)</f>
        <v>0.18148753246199215</v>
      </c>
      <c r="Q6" s="420">
        <f t="shared" ref="Q6:Q41" si="2">G6/SUM($F6:$O6)</f>
        <v>0.13748586870157364</v>
      </c>
      <c r="R6" s="420">
        <f t="shared" ref="R6:R41" si="3">H6/SUM($F6:$O6)</f>
        <v>0.12359686871757133</v>
      </c>
      <c r="S6" s="420">
        <f t="shared" ref="S6:S41" si="4">I6/SUM($F6:$O6)</f>
        <v>0.10820908455849024</v>
      </c>
      <c r="T6" s="420">
        <f t="shared" ref="T6:T41" si="5">J6/SUM($F6:$O6)</f>
        <v>8.971274803095021E-2</v>
      </c>
      <c r="U6" s="420">
        <f t="shared" ref="U6:U41" si="6">K6/SUM($F6:$O6)</f>
        <v>7.0627829592538674E-2</v>
      </c>
      <c r="V6" s="420">
        <f t="shared" ref="V6:V41" si="7">L6/SUM($F6:$O6)</f>
        <v>7.8321055101398737E-2</v>
      </c>
      <c r="W6" s="420">
        <f t="shared" ref="W6:W41" si="8">M6/SUM($F6:$O6)</f>
        <v>7.1497037759895909E-2</v>
      </c>
      <c r="X6" s="420">
        <f t="shared" ref="X6:X41" si="9">N6/SUM($F6:$O6)</f>
        <v>7.9800508726743352E-2</v>
      </c>
      <c r="Y6" s="421">
        <f t="shared" ref="Y6:Y41" si="10">O6/SUM($F6:$O6)</f>
        <v>5.9261466348845764E-2</v>
      </c>
    </row>
    <row r="7" spans="1:25" x14ac:dyDescent="0.2">
      <c r="A7" s="342">
        <v>3</v>
      </c>
      <c r="B7" s="342" t="s">
        <v>121</v>
      </c>
      <c r="C7" s="342" t="s">
        <v>122</v>
      </c>
      <c r="D7" s="94" t="s">
        <v>134</v>
      </c>
      <c r="E7" s="94" t="s">
        <v>135</v>
      </c>
      <c r="F7" s="94">
        <v>330527</v>
      </c>
      <c r="G7" s="94">
        <v>196989</v>
      </c>
      <c r="H7" s="94">
        <v>154456</v>
      </c>
      <c r="I7" s="94">
        <v>122709</v>
      </c>
      <c r="J7" s="94">
        <v>113864</v>
      </c>
      <c r="K7" s="94">
        <v>131765</v>
      </c>
      <c r="L7" s="94">
        <v>115060</v>
      </c>
      <c r="M7" s="94">
        <v>97945</v>
      </c>
      <c r="N7" s="94">
        <v>88893</v>
      </c>
      <c r="O7" s="94">
        <v>62846</v>
      </c>
      <c r="P7" s="419">
        <f t="shared" si="1"/>
        <v>0.23357907189407612</v>
      </c>
      <c r="Q7" s="420">
        <f t="shared" si="2"/>
        <v>0.13920952839962292</v>
      </c>
      <c r="R7" s="420">
        <f t="shared" si="3"/>
        <v>0.10915201822686625</v>
      </c>
      <c r="S7" s="420">
        <f t="shared" si="4"/>
        <v>8.6716832007824443E-2</v>
      </c>
      <c r="T7" s="420">
        <f t="shared" si="5"/>
        <v>8.0466187156108523E-2</v>
      </c>
      <c r="U7" s="420">
        <f t="shared" si="6"/>
        <v>9.3116587776862228E-2</v>
      </c>
      <c r="V7" s="420">
        <f t="shared" si="7"/>
        <v>8.1311384583203181E-2</v>
      </c>
      <c r="W7" s="420">
        <f t="shared" si="8"/>
        <v>6.9216439796643797E-2</v>
      </c>
      <c r="X7" s="420">
        <f t="shared" si="9"/>
        <v>6.2819510774853815E-2</v>
      </c>
      <c r="Y7" s="421">
        <f t="shared" si="10"/>
        <v>4.4412439383938705E-2</v>
      </c>
    </row>
    <row r="8" spans="1:25" x14ac:dyDescent="0.2">
      <c r="A8" s="342">
        <v>4</v>
      </c>
      <c r="B8" s="342" t="s">
        <v>121</v>
      </c>
      <c r="C8" s="342" t="s">
        <v>122</v>
      </c>
      <c r="D8" s="94" t="s">
        <v>138</v>
      </c>
      <c r="E8" s="94" t="s">
        <v>139</v>
      </c>
      <c r="F8" s="94">
        <v>531565</v>
      </c>
      <c r="G8" s="94">
        <v>335912</v>
      </c>
      <c r="H8" s="94">
        <v>271273</v>
      </c>
      <c r="I8" s="94">
        <v>176952</v>
      </c>
      <c r="J8" s="94">
        <v>213874</v>
      </c>
      <c r="K8" s="94">
        <v>193636</v>
      </c>
      <c r="L8" s="94">
        <v>210798</v>
      </c>
      <c r="M8" s="94">
        <v>200143</v>
      </c>
      <c r="N8" s="94">
        <v>146646</v>
      </c>
      <c r="O8" s="94">
        <v>115718</v>
      </c>
      <c r="P8" s="419">
        <f t="shared" si="1"/>
        <v>0.22180731453188107</v>
      </c>
      <c r="Q8" s="420">
        <f t="shared" si="2"/>
        <v>0.14016675032974937</v>
      </c>
      <c r="R8" s="420">
        <f t="shared" si="3"/>
        <v>0.11319469046119848</v>
      </c>
      <c r="S8" s="420">
        <f t="shared" si="4"/>
        <v>7.3837156172895921E-2</v>
      </c>
      <c r="T8" s="420">
        <f t="shared" si="5"/>
        <v>8.9243681559529928E-2</v>
      </c>
      <c r="U8" s="420">
        <f t="shared" si="6"/>
        <v>8.0798926108181165E-2</v>
      </c>
      <c r="V8" s="420">
        <f t="shared" si="7"/>
        <v>8.7960152170837927E-2</v>
      </c>
      <c r="W8" s="420">
        <f t="shared" si="8"/>
        <v>8.3514116528278337E-2</v>
      </c>
      <c r="X8" s="420">
        <f t="shared" si="9"/>
        <v>6.1191303879755493E-2</v>
      </c>
      <c r="Y8" s="421">
        <f t="shared" si="10"/>
        <v>4.8285908257692307E-2</v>
      </c>
    </row>
    <row r="9" spans="1:25" x14ac:dyDescent="0.2">
      <c r="A9" s="94">
        <v>5</v>
      </c>
      <c r="B9" s="94" t="s">
        <v>145</v>
      </c>
      <c r="C9" s="94" t="s">
        <v>449</v>
      </c>
      <c r="D9" s="94" t="s">
        <v>143</v>
      </c>
      <c r="E9" s="94" t="s">
        <v>144</v>
      </c>
      <c r="F9" s="94">
        <v>583290</v>
      </c>
      <c r="G9" s="94">
        <v>291211</v>
      </c>
      <c r="H9" s="94">
        <v>210538</v>
      </c>
      <c r="I9" s="94">
        <v>191199</v>
      </c>
      <c r="J9" s="94">
        <v>187830</v>
      </c>
      <c r="K9" s="94">
        <v>175841</v>
      </c>
      <c r="L9" s="94">
        <v>202553</v>
      </c>
      <c r="M9" s="94">
        <v>228856</v>
      </c>
      <c r="N9" s="94">
        <v>205759</v>
      </c>
      <c r="O9" s="94">
        <v>226825</v>
      </c>
      <c r="P9" s="419">
        <f t="shared" si="1"/>
        <v>0.23295240788177812</v>
      </c>
      <c r="Q9" s="420">
        <f t="shared" si="2"/>
        <v>0.11630287447352172</v>
      </c>
      <c r="R9" s="420">
        <f t="shared" si="3"/>
        <v>8.4083961752496703E-2</v>
      </c>
      <c r="S9" s="420">
        <f t="shared" si="4"/>
        <v>7.6360416661674452E-2</v>
      </c>
      <c r="T9" s="420">
        <f t="shared" si="5"/>
        <v>7.501491671798656E-2</v>
      </c>
      <c r="U9" s="420">
        <f t="shared" si="6"/>
        <v>7.0226790026127223E-2</v>
      </c>
      <c r="V9" s="420">
        <f t="shared" si="7"/>
        <v>8.0894939178929523E-2</v>
      </c>
      <c r="W9" s="420">
        <f t="shared" si="8"/>
        <v>9.1399743280687507E-2</v>
      </c>
      <c r="X9" s="420">
        <f t="shared" si="9"/>
        <v>8.2175340728191437E-2</v>
      </c>
      <c r="Y9" s="421">
        <f t="shared" si="10"/>
        <v>9.0588609298606737E-2</v>
      </c>
    </row>
    <row r="10" spans="1:25" x14ac:dyDescent="0.2">
      <c r="A10" s="342">
        <v>6</v>
      </c>
      <c r="B10" s="342" t="s">
        <v>145</v>
      </c>
      <c r="C10" s="342" t="s">
        <v>449</v>
      </c>
      <c r="D10" s="94" t="s">
        <v>150</v>
      </c>
      <c r="E10" s="94" t="s">
        <v>151</v>
      </c>
      <c r="F10" s="94">
        <v>712193</v>
      </c>
      <c r="G10" s="94">
        <v>434371</v>
      </c>
      <c r="H10" s="94">
        <v>345064</v>
      </c>
      <c r="I10" s="94">
        <v>265993</v>
      </c>
      <c r="J10" s="94">
        <v>205143</v>
      </c>
      <c r="K10" s="94">
        <v>177529</v>
      </c>
      <c r="L10" s="94">
        <v>183225</v>
      </c>
      <c r="M10" s="94">
        <v>203355</v>
      </c>
      <c r="N10" s="94">
        <v>179385</v>
      </c>
      <c r="O10" s="94">
        <v>142028</v>
      </c>
      <c r="P10" s="419">
        <f t="shared" si="1"/>
        <v>0.25004265723315705</v>
      </c>
      <c r="Q10" s="420">
        <f t="shared" si="2"/>
        <v>0.1525025927873816</v>
      </c>
      <c r="R10" s="420">
        <f t="shared" si="3"/>
        <v>0.12114794651941553</v>
      </c>
      <c r="S10" s="420">
        <f t="shared" si="4"/>
        <v>9.3387040486805045E-2</v>
      </c>
      <c r="T10" s="420">
        <f t="shared" si="5"/>
        <v>7.202331507439913E-2</v>
      </c>
      <c r="U10" s="420">
        <f t="shared" si="6"/>
        <v>6.2328361688397865E-2</v>
      </c>
      <c r="V10" s="420">
        <f t="shared" si="7"/>
        <v>6.4328160865868109E-2</v>
      </c>
      <c r="W10" s="420">
        <f t="shared" si="8"/>
        <v>7.1395569124729746E-2</v>
      </c>
      <c r="X10" s="420">
        <f t="shared" si="9"/>
        <v>6.2979981645101657E-2</v>
      </c>
      <c r="Y10" s="421">
        <f t="shared" si="10"/>
        <v>4.9864374574744248E-2</v>
      </c>
    </row>
    <row r="11" spans="1:25" x14ac:dyDescent="0.2">
      <c r="A11" s="342">
        <v>7</v>
      </c>
      <c r="B11" s="342" t="s">
        <v>145</v>
      </c>
      <c r="C11" s="342" t="s">
        <v>449</v>
      </c>
      <c r="D11" s="94" t="s">
        <v>154</v>
      </c>
      <c r="E11" s="94" t="s">
        <v>155</v>
      </c>
      <c r="F11" s="94">
        <v>310400</v>
      </c>
      <c r="G11" s="94">
        <v>183654</v>
      </c>
      <c r="H11" s="94">
        <v>164995</v>
      </c>
      <c r="I11" s="94">
        <v>160290</v>
      </c>
      <c r="J11" s="94">
        <v>130304</v>
      </c>
      <c r="K11" s="94">
        <v>139776</v>
      </c>
      <c r="L11" s="94">
        <v>174402</v>
      </c>
      <c r="M11" s="94">
        <v>185878</v>
      </c>
      <c r="N11" s="94">
        <v>151030</v>
      </c>
      <c r="O11" s="94">
        <v>100926</v>
      </c>
      <c r="P11" s="419">
        <f t="shared" si="1"/>
        <v>0.18241065315824889</v>
      </c>
      <c r="Q11" s="420">
        <f t="shared" si="2"/>
        <v>0.1079266948940884</v>
      </c>
      <c r="R11" s="420">
        <f t="shared" si="3"/>
        <v>9.6961487493058232E-2</v>
      </c>
      <c r="S11" s="420">
        <f t="shared" si="4"/>
        <v>9.4196532199535152E-2</v>
      </c>
      <c r="T11" s="420">
        <f t="shared" si="5"/>
        <v>7.6574863882514374E-2</v>
      </c>
      <c r="U11" s="420">
        <f t="shared" si="6"/>
        <v>8.2141209587137234E-2</v>
      </c>
      <c r="V11" s="420">
        <f t="shared" si="7"/>
        <v>0.10248963509054421</v>
      </c>
      <c r="W11" s="420">
        <f t="shared" si="8"/>
        <v>0.10923365782135627</v>
      </c>
      <c r="X11" s="420">
        <f t="shared" si="9"/>
        <v>8.8754771090497189E-2</v>
      </c>
      <c r="Y11" s="421">
        <f t="shared" si="10"/>
        <v>5.9310494783020057E-2</v>
      </c>
    </row>
    <row r="12" spans="1:25" x14ac:dyDescent="0.2">
      <c r="A12" s="94">
        <v>8</v>
      </c>
      <c r="B12" s="94" t="s">
        <v>159</v>
      </c>
      <c r="C12" s="94" t="s">
        <v>160</v>
      </c>
      <c r="D12" s="94" t="s">
        <v>132</v>
      </c>
      <c r="E12" s="94" t="s">
        <v>133</v>
      </c>
      <c r="F12" s="94">
        <v>512552</v>
      </c>
      <c r="G12" s="94">
        <v>185949</v>
      </c>
      <c r="H12" s="94">
        <v>133331</v>
      </c>
      <c r="I12" s="94">
        <v>124836</v>
      </c>
      <c r="J12" s="94">
        <v>112556</v>
      </c>
      <c r="K12" s="94">
        <v>72943</v>
      </c>
      <c r="L12" s="94">
        <v>54271</v>
      </c>
      <c r="M12" s="94">
        <v>43580</v>
      </c>
      <c r="N12" s="94">
        <v>44937</v>
      </c>
      <c r="O12" s="94">
        <v>73057</v>
      </c>
      <c r="P12" s="419">
        <f t="shared" si="1"/>
        <v>0.37742818178337156</v>
      </c>
      <c r="Q12" s="420">
        <f t="shared" si="2"/>
        <v>0.13692736146661444</v>
      </c>
      <c r="R12" s="420">
        <f t="shared" si="3"/>
        <v>9.8181017546236704E-2</v>
      </c>
      <c r="S12" s="420">
        <f t="shared" si="4"/>
        <v>9.1925549995139952E-2</v>
      </c>
      <c r="T12" s="420">
        <f t="shared" si="5"/>
        <v>8.2882920033107224E-2</v>
      </c>
      <c r="U12" s="420">
        <f t="shared" si="6"/>
        <v>5.3713074700370837E-2</v>
      </c>
      <c r="V12" s="420">
        <f t="shared" si="7"/>
        <v>3.9963564386765363E-2</v>
      </c>
      <c r="W12" s="420">
        <f t="shared" si="8"/>
        <v>3.2091027177963083E-2</v>
      </c>
      <c r="X12" s="420">
        <f t="shared" si="9"/>
        <v>3.3090281970998781E-2</v>
      </c>
      <c r="Y12" s="421">
        <f t="shared" si="10"/>
        <v>5.3797020939432054E-2</v>
      </c>
    </row>
    <row r="13" spans="1:25" x14ac:dyDescent="0.2">
      <c r="A13" s="342">
        <v>9</v>
      </c>
      <c r="B13" s="342" t="s">
        <v>159</v>
      </c>
      <c r="C13" s="342" t="s">
        <v>160</v>
      </c>
      <c r="D13" s="94" t="s">
        <v>136</v>
      </c>
      <c r="E13" s="94" t="s">
        <v>137</v>
      </c>
      <c r="F13" s="94">
        <v>253351</v>
      </c>
      <c r="G13" s="94">
        <v>336157</v>
      </c>
      <c r="H13" s="94">
        <v>141523</v>
      </c>
      <c r="I13" s="94">
        <v>98208</v>
      </c>
      <c r="J13" s="94">
        <v>89639</v>
      </c>
      <c r="K13" s="94">
        <v>65580</v>
      </c>
      <c r="L13" s="94">
        <v>66872</v>
      </c>
      <c r="M13" s="94">
        <v>59083</v>
      </c>
      <c r="N13" s="94">
        <v>52966</v>
      </c>
      <c r="O13" s="94">
        <v>39149</v>
      </c>
      <c r="P13" s="419">
        <f t="shared" si="1"/>
        <v>0.21068199659384232</v>
      </c>
      <c r="Q13" s="420">
        <f t="shared" si="2"/>
        <v>0.27954193166396124</v>
      </c>
      <c r="R13" s="420">
        <f t="shared" si="3"/>
        <v>0.11768790414859363</v>
      </c>
      <c r="S13" s="420">
        <f t="shared" si="4"/>
        <v>8.1667952846004421E-2</v>
      </c>
      <c r="T13" s="420">
        <f t="shared" si="5"/>
        <v>7.4542131243513665E-2</v>
      </c>
      <c r="U13" s="420">
        <f t="shared" si="6"/>
        <v>5.4535112695920596E-2</v>
      </c>
      <c r="V13" s="420">
        <f t="shared" si="7"/>
        <v>5.5609515953058887E-2</v>
      </c>
      <c r="W13" s="420">
        <f t="shared" si="8"/>
        <v>4.9132327895899303E-2</v>
      </c>
      <c r="X13" s="420">
        <f t="shared" si="9"/>
        <v>4.4045544053859867E-2</v>
      </c>
      <c r="Y13" s="421">
        <f t="shared" si="10"/>
        <v>3.2555582905346069E-2</v>
      </c>
    </row>
    <row r="14" spans="1:25" x14ac:dyDescent="0.2">
      <c r="A14" s="342">
        <v>10</v>
      </c>
      <c r="B14" s="342" t="s">
        <v>159</v>
      </c>
      <c r="C14" s="342" t="s">
        <v>160</v>
      </c>
      <c r="D14" s="94" t="s">
        <v>161</v>
      </c>
      <c r="E14" s="94" t="s">
        <v>162</v>
      </c>
      <c r="F14" s="94">
        <v>68176</v>
      </c>
      <c r="G14" s="94">
        <v>69032</v>
      </c>
      <c r="H14" s="94">
        <v>99823</v>
      </c>
      <c r="I14" s="94">
        <v>96142</v>
      </c>
      <c r="J14" s="94">
        <v>100898</v>
      </c>
      <c r="K14" s="94">
        <v>119207</v>
      </c>
      <c r="L14" s="94">
        <v>114542</v>
      </c>
      <c r="M14" s="94">
        <v>120501</v>
      </c>
      <c r="N14" s="94">
        <v>92709</v>
      </c>
      <c r="O14" s="94">
        <v>82143</v>
      </c>
      <c r="P14" s="419">
        <f t="shared" si="1"/>
        <v>7.0782715047037245E-2</v>
      </c>
      <c r="Q14" s="420">
        <f t="shared" si="2"/>
        <v>7.1671444278442187E-2</v>
      </c>
      <c r="R14" s="420">
        <f t="shared" si="3"/>
        <v>0.10363974073193497</v>
      </c>
      <c r="S14" s="420">
        <f t="shared" si="4"/>
        <v>9.9817997389876997E-2</v>
      </c>
      <c r="T14" s="420">
        <f t="shared" si="5"/>
        <v>0.10475584344660824</v>
      </c>
      <c r="U14" s="420">
        <f t="shared" si="6"/>
        <v>0.12376488958889005</v>
      </c>
      <c r="V14" s="420">
        <f t="shared" si="7"/>
        <v>0.11892152292474976</v>
      </c>
      <c r="W14" s="420">
        <f t="shared" si="8"/>
        <v>0.12510836578683165</v>
      </c>
      <c r="X14" s="420">
        <f t="shared" si="9"/>
        <v>9.6253736348506452E-2</v>
      </c>
      <c r="Y14" s="421">
        <f t="shared" si="10"/>
        <v>8.5283744457122446E-2</v>
      </c>
    </row>
    <row r="15" spans="1:25" x14ac:dyDescent="0.2">
      <c r="A15" s="342">
        <v>11</v>
      </c>
      <c r="B15" s="342" t="s">
        <v>159</v>
      </c>
      <c r="C15" s="342" t="s">
        <v>160</v>
      </c>
      <c r="D15" s="94" t="s">
        <v>163</v>
      </c>
      <c r="E15" s="94" t="s">
        <v>164</v>
      </c>
      <c r="F15" s="94">
        <v>84520</v>
      </c>
      <c r="G15" s="94">
        <v>113247</v>
      </c>
      <c r="H15" s="94">
        <v>104836</v>
      </c>
      <c r="I15" s="94">
        <v>90518</v>
      </c>
      <c r="J15" s="94">
        <v>128575</v>
      </c>
      <c r="K15" s="94">
        <v>98744</v>
      </c>
      <c r="L15" s="94">
        <v>92239</v>
      </c>
      <c r="M15" s="94">
        <v>114914</v>
      </c>
      <c r="N15" s="94">
        <v>122516</v>
      </c>
      <c r="O15" s="94">
        <v>113888</v>
      </c>
      <c r="P15" s="419">
        <f t="shared" si="1"/>
        <v>7.9436314200134028E-2</v>
      </c>
      <c r="Q15" s="420">
        <f t="shared" si="2"/>
        <v>0.1064354504758942</v>
      </c>
      <c r="R15" s="420">
        <f t="shared" si="3"/>
        <v>9.8530352999115597E-2</v>
      </c>
      <c r="S15" s="420">
        <f t="shared" si="4"/>
        <v>8.50735481397034E-2</v>
      </c>
      <c r="T15" s="420">
        <f t="shared" si="5"/>
        <v>0.12084150613206616</v>
      </c>
      <c r="U15" s="420">
        <f t="shared" si="6"/>
        <v>9.2804772945788386E-2</v>
      </c>
      <c r="V15" s="420">
        <f t="shared" si="7"/>
        <v>8.6691033903291081E-2</v>
      </c>
      <c r="W15" s="420">
        <f t="shared" si="8"/>
        <v>0.10800218421668482</v>
      </c>
      <c r="X15" s="420">
        <f t="shared" si="9"/>
        <v>0.11514694120378159</v>
      </c>
      <c r="Y15" s="421">
        <f t="shared" si="10"/>
        <v>0.10703789578354074</v>
      </c>
    </row>
    <row r="16" spans="1:25" x14ac:dyDescent="0.2">
      <c r="A16" s="342">
        <v>12</v>
      </c>
      <c r="B16" s="342" t="s">
        <v>159</v>
      </c>
      <c r="C16" s="342" t="s">
        <v>160</v>
      </c>
      <c r="D16" s="94" t="s">
        <v>169</v>
      </c>
      <c r="E16" s="94" t="s">
        <v>170</v>
      </c>
      <c r="F16" s="94">
        <v>29593</v>
      </c>
      <c r="G16" s="94">
        <v>60836</v>
      </c>
      <c r="H16" s="94">
        <v>56970</v>
      </c>
      <c r="I16" s="94">
        <v>67228</v>
      </c>
      <c r="J16" s="94">
        <v>139911</v>
      </c>
      <c r="K16" s="94">
        <v>91401</v>
      </c>
      <c r="L16" s="94">
        <v>90403</v>
      </c>
      <c r="M16" s="94">
        <v>99456</v>
      </c>
      <c r="N16" s="94">
        <v>85079</v>
      </c>
      <c r="O16" s="94">
        <v>70808</v>
      </c>
      <c r="P16" s="419">
        <f t="shared" si="1"/>
        <v>3.7379765942262388E-2</v>
      </c>
      <c r="Q16" s="420">
        <f t="shared" si="2"/>
        <v>7.6843694146030303E-2</v>
      </c>
      <c r="R16" s="420">
        <f t="shared" si="3"/>
        <v>7.1960438810890689E-2</v>
      </c>
      <c r="S16" s="420">
        <f t="shared" si="4"/>
        <v>8.4917612434238371E-2</v>
      </c>
      <c r="T16" s="420">
        <f t="shared" si="5"/>
        <v>0.17672559161787832</v>
      </c>
      <c r="U16" s="420">
        <f t="shared" si="6"/>
        <v>0.11545122112961595</v>
      </c>
      <c r="V16" s="420">
        <f t="shared" si="7"/>
        <v>0.11419061874356594</v>
      </c>
      <c r="W16" s="420">
        <f t="shared" si="8"/>
        <v>0.12562572235169292</v>
      </c>
      <c r="X16" s="420">
        <f t="shared" si="9"/>
        <v>0.10746572184644144</v>
      </c>
      <c r="Y16" s="421">
        <f t="shared" si="10"/>
        <v>8.9439612977383676E-2</v>
      </c>
    </row>
    <row r="17" spans="1:25" x14ac:dyDescent="0.2">
      <c r="A17" s="342">
        <v>13</v>
      </c>
      <c r="B17" s="342" t="s">
        <v>159</v>
      </c>
      <c r="C17" s="342" t="s">
        <v>160</v>
      </c>
      <c r="D17" s="94" t="s">
        <v>173</v>
      </c>
      <c r="E17" s="94" t="s">
        <v>174</v>
      </c>
      <c r="F17" s="94">
        <v>74615</v>
      </c>
      <c r="G17" s="94">
        <v>59945</v>
      </c>
      <c r="H17" s="94">
        <v>118983</v>
      </c>
      <c r="I17" s="94">
        <v>90831</v>
      </c>
      <c r="J17" s="94">
        <v>94836</v>
      </c>
      <c r="K17" s="94">
        <v>92484</v>
      </c>
      <c r="L17" s="94">
        <v>123290</v>
      </c>
      <c r="M17" s="94">
        <v>157017</v>
      </c>
      <c r="N17" s="94">
        <v>143511</v>
      </c>
      <c r="O17" s="94">
        <v>152085</v>
      </c>
      <c r="P17" s="419">
        <f t="shared" si="1"/>
        <v>6.7366560220007823E-2</v>
      </c>
      <c r="Q17" s="420">
        <f t="shared" si="2"/>
        <v>5.4121670607630755E-2</v>
      </c>
      <c r="R17" s="420">
        <f t="shared" si="3"/>
        <v>0.10742445131216498</v>
      </c>
      <c r="S17" s="420">
        <f t="shared" si="4"/>
        <v>8.2007264375038941E-2</v>
      </c>
      <c r="T17" s="420">
        <f t="shared" si="5"/>
        <v>8.5623200496209362E-2</v>
      </c>
      <c r="U17" s="420">
        <f t="shared" si="6"/>
        <v>8.3499684452016387E-2</v>
      </c>
      <c r="V17" s="420">
        <f t="shared" si="7"/>
        <v>0.11131304978254726</v>
      </c>
      <c r="W17" s="420">
        <f t="shared" si="8"/>
        <v>0.14176365591456097</v>
      </c>
      <c r="X17" s="420">
        <f t="shared" si="9"/>
        <v>0.1295696900587488</v>
      </c>
      <c r="Y17" s="421">
        <f t="shared" si="10"/>
        <v>0.1373107727810747</v>
      </c>
    </row>
    <row r="18" spans="1:25" x14ac:dyDescent="0.2">
      <c r="A18" s="342">
        <v>14</v>
      </c>
      <c r="B18" s="342" t="s">
        <v>159</v>
      </c>
      <c r="C18" s="342" t="s">
        <v>160</v>
      </c>
      <c r="D18" s="94" t="s">
        <v>177</v>
      </c>
      <c r="E18" s="94" t="s">
        <v>178</v>
      </c>
      <c r="F18" s="94">
        <v>50562</v>
      </c>
      <c r="G18" s="94">
        <v>59393</v>
      </c>
      <c r="H18" s="94">
        <v>78490</v>
      </c>
      <c r="I18" s="94">
        <v>102062</v>
      </c>
      <c r="J18" s="94">
        <v>70268</v>
      </c>
      <c r="K18" s="94">
        <v>95796</v>
      </c>
      <c r="L18" s="94">
        <v>88280</v>
      </c>
      <c r="M18" s="94">
        <v>76803</v>
      </c>
      <c r="N18" s="94">
        <v>93142</v>
      </c>
      <c r="O18" s="94">
        <v>51537</v>
      </c>
      <c r="P18" s="419">
        <f t="shared" si="1"/>
        <v>6.5979150056176619E-2</v>
      </c>
      <c r="Q18" s="420">
        <f t="shared" si="2"/>
        <v>7.7502861027777745E-2</v>
      </c>
      <c r="R18" s="420">
        <f t="shared" si="3"/>
        <v>0.10242283706952461</v>
      </c>
      <c r="S18" s="420">
        <f t="shared" si="4"/>
        <v>0.13318231108408485</v>
      </c>
      <c r="T18" s="420">
        <f t="shared" si="5"/>
        <v>9.1693819788525352E-2</v>
      </c>
      <c r="U18" s="420">
        <f t="shared" si="6"/>
        <v>0.12500570900639801</v>
      </c>
      <c r="V18" s="420">
        <f t="shared" si="7"/>
        <v>0.11519796224356775</v>
      </c>
      <c r="W18" s="420">
        <f t="shared" si="8"/>
        <v>0.10022144420245507</v>
      </c>
      <c r="X18" s="420">
        <f t="shared" si="9"/>
        <v>0.12154246261090153</v>
      </c>
      <c r="Y18" s="421">
        <f t="shared" si="10"/>
        <v>6.7251442910588474E-2</v>
      </c>
    </row>
    <row r="19" spans="1:25" x14ac:dyDescent="0.2">
      <c r="A19" s="342">
        <v>15</v>
      </c>
      <c r="B19" s="342" t="s">
        <v>159</v>
      </c>
      <c r="C19" s="342" t="s">
        <v>160</v>
      </c>
      <c r="D19" s="94" t="s">
        <v>179</v>
      </c>
      <c r="E19" s="94" t="s">
        <v>180</v>
      </c>
      <c r="F19" s="94">
        <v>41120</v>
      </c>
      <c r="G19" s="94">
        <v>64517</v>
      </c>
      <c r="H19" s="94">
        <v>89426</v>
      </c>
      <c r="I19" s="94">
        <v>50608</v>
      </c>
      <c r="J19" s="94">
        <v>54317</v>
      </c>
      <c r="K19" s="94">
        <v>77789</v>
      </c>
      <c r="L19" s="94">
        <v>82022</v>
      </c>
      <c r="M19" s="94">
        <v>112886</v>
      </c>
      <c r="N19" s="94">
        <v>91323</v>
      </c>
      <c r="O19" s="94">
        <v>93173</v>
      </c>
      <c r="P19" s="419">
        <f t="shared" si="1"/>
        <v>5.4306698134263802E-2</v>
      </c>
      <c r="Q19" s="420">
        <f t="shared" si="2"/>
        <v>8.520683957996833E-2</v>
      </c>
      <c r="R19" s="420">
        <f t="shared" si="3"/>
        <v>0.11810386156018178</v>
      </c>
      <c r="S19" s="420">
        <f t="shared" si="4"/>
        <v>6.6837387625944128E-2</v>
      </c>
      <c r="T19" s="420">
        <f t="shared" si="5"/>
        <v>7.1735820101138298E-2</v>
      </c>
      <c r="U19" s="420">
        <f t="shared" si="6"/>
        <v>0.10273501316065775</v>
      </c>
      <c r="V19" s="420">
        <f t="shared" si="7"/>
        <v>0.10832548624437222</v>
      </c>
      <c r="W19" s="420">
        <f t="shared" si="8"/>
        <v>0.14908720636149084</v>
      </c>
      <c r="X19" s="420">
        <f t="shared" si="9"/>
        <v>0.12060920704560732</v>
      </c>
      <c r="Y19" s="421">
        <f t="shared" si="10"/>
        <v>0.12305248018637552</v>
      </c>
    </row>
    <row r="20" spans="1:25" x14ac:dyDescent="0.2">
      <c r="A20" s="342">
        <v>16</v>
      </c>
      <c r="B20" s="342" t="s">
        <v>159</v>
      </c>
      <c r="C20" s="342" t="s">
        <v>160</v>
      </c>
      <c r="D20" s="94" t="s">
        <v>183</v>
      </c>
      <c r="E20" s="94" t="s">
        <v>184</v>
      </c>
      <c r="F20" s="94">
        <v>149773</v>
      </c>
      <c r="G20" s="94">
        <v>164956</v>
      </c>
      <c r="H20" s="94">
        <v>113212</v>
      </c>
      <c r="I20" s="94">
        <v>113344</v>
      </c>
      <c r="J20" s="94">
        <v>103200</v>
      </c>
      <c r="K20" s="94">
        <v>118763</v>
      </c>
      <c r="L20" s="94">
        <v>95676</v>
      </c>
      <c r="M20" s="94">
        <v>93673</v>
      </c>
      <c r="N20" s="94">
        <v>104459</v>
      </c>
      <c r="O20" s="94">
        <v>113419</v>
      </c>
      <c r="P20" s="419">
        <f t="shared" si="1"/>
        <v>0.12795916187872444</v>
      </c>
      <c r="Q20" s="420">
        <f t="shared" si="2"/>
        <v>0.14093081868472201</v>
      </c>
      <c r="R20" s="420">
        <f t="shared" si="3"/>
        <v>9.6723125226937781E-2</v>
      </c>
      <c r="S20" s="420">
        <f t="shared" si="4"/>
        <v>9.6835899955146409E-2</v>
      </c>
      <c r="T20" s="420">
        <f t="shared" si="5"/>
        <v>8.8169332963113273E-2</v>
      </c>
      <c r="U20" s="420">
        <f t="shared" si="6"/>
        <v>0.10146564428971144</v>
      </c>
      <c r="V20" s="420">
        <f t="shared" si="7"/>
        <v>8.1741173455221167E-2</v>
      </c>
      <c r="W20" s="420">
        <f t="shared" si="8"/>
        <v>8.0029902390055321E-2</v>
      </c>
      <c r="X20" s="420">
        <f t="shared" si="9"/>
        <v>8.9244964651103181E-2</v>
      </c>
      <c r="Y20" s="421">
        <f t="shared" si="10"/>
        <v>9.6899976505264954E-2</v>
      </c>
    </row>
    <row r="21" spans="1:25" x14ac:dyDescent="0.2">
      <c r="A21" s="342">
        <v>17</v>
      </c>
      <c r="B21" s="342" t="s">
        <v>159</v>
      </c>
      <c r="C21" s="342" t="s">
        <v>160</v>
      </c>
      <c r="D21" s="94" t="s">
        <v>185</v>
      </c>
      <c r="E21" s="94" t="s">
        <v>186</v>
      </c>
      <c r="F21" s="94">
        <v>31988</v>
      </c>
      <c r="G21" s="94">
        <v>28200</v>
      </c>
      <c r="H21" s="94">
        <v>30776</v>
      </c>
      <c r="I21" s="94">
        <v>86874</v>
      </c>
      <c r="J21" s="94">
        <v>73832</v>
      </c>
      <c r="K21" s="94">
        <v>69354</v>
      </c>
      <c r="L21" s="94">
        <v>68585</v>
      </c>
      <c r="M21" s="94">
        <v>54051</v>
      </c>
      <c r="N21" s="94">
        <v>33033</v>
      </c>
      <c r="O21" s="94">
        <v>30044</v>
      </c>
      <c r="P21" s="419">
        <f t="shared" si="1"/>
        <v>6.3125447717455013E-2</v>
      </c>
      <c r="Q21" s="420">
        <f t="shared" si="2"/>
        <v>5.5650169614612707E-2</v>
      </c>
      <c r="R21" s="420">
        <f t="shared" si="3"/>
        <v>6.0733674470188681E-2</v>
      </c>
      <c r="S21" s="420">
        <f t="shared" si="4"/>
        <v>0.17143804379786753</v>
      </c>
      <c r="T21" s="420">
        <f t="shared" si="5"/>
        <v>0.14570082705624415</v>
      </c>
      <c r="U21" s="420">
        <f t="shared" si="6"/>
        <v>0.13686389586708686</v>
      </c>
      <c r="V21" s="420">
        <f t="shared" si="7"/>
        <v>0.13534634336944015</v>
      </c>
      <c r="W21" s="420">
        <f t="shared" si="8"/>
        <v>0.10666479850494438</v>
      </c>
      <c r="X21" s="420">
        <f t="shared" si="9"/>
        <v>6.5187661449627718E-2</v>
      </c>
      <c r="Y21" s="421">
        <f t="shared" si="10"/>
        <v>5.9289138152532776E-2</v>
      </c>
    </row>
    <row r="22" spans="1:25" x14ac:dyDescent="0.2">
      <c r="A22" s="342">
        <v>18</v>
      </c>
      <c r="B22" s="342" t="s">
        <v>159</v>
      </c>
      <c r="C22" s="342" t="s">
        <v>160</v>
      </c>
      <c r="D22" s="94" t="s">
        <v>187</v>
      </c>
      <c r="E22" s="94" t="s">
        <v>188</v>
      </c>
      <c r="F22" s="94">
        <v>100806</v>
      </c>
      <c r="G22" s="94">
        <v>116514</v>
      </c>
      <c r="H22" s="94">
        <v>110331</v>
      </c>
      <c r="I22" s="94">
        <v>101260</v>
      </c>
      <c r="J22" s="94">
        <v>95819</v>
      </c>
      <c r="K22" s="94">
        <v>132497</v>
      </c>
      <c r="L22" s="94">
        <v>124107</v>
      </c>
      <c r="M22" s="94">
        <v>133331</v>
      </c>
      <c r="N22" s="94">
        <v>132731</v>
      </c>
      <c r="O22" s="94">
        <v>92398</v>
      </c>
      <c r="P22" s="419">
        <f t="shared" si="1"/>
        <v>8.8442297467788034E-2</v>
      </c>
      <c r="Q22" s="420">
        <f t="shared" si="2"/>
        <v>0.10222373516617915</v>
      </c>
      <c r="R22" s="420">
        <f t="shared" si="3"/>
        <v>9.679907070926852E-2</v>
      </c>
      <c r="S22" s="420">
        <f t="shared" si="4"/>
        <v>8.8840615058510569E-2</v>
      </c>
      <c r="T22" s="420">
        <f t="shared" si="5"/>
        <v>8.4066945430490064E-2</v>
      </c>
      <c r="U22" s="420">
        <f t="shared" si="6"/>
        <v>0.11624644453295946</v>
      </c>
      <c r="V22" s="420">
        <f t="shared" si="7"/>
        <v>0.10888546526828533</v>
      </c>
      <c r="W22" s="420">
        <f t="shared" si="8"/>
        <v>0.1169781557018198</v>
      </c>
      <c r="X22" s="420">
        <f t="shared" si="9"/>
        <v>0.11645174478897063</v>
      </c>
      <c r="Y22" s="421">
        <f t="shared" si="10"/>
        <v>8.106552587572842E-2</v>
      </c>
    </row>
    <row r="23" spans="1:25" x14ac:dyDescent="0.2">
      <c r="A23" s="94">
        <v>19</v>
      </c>
      <c r="B23" s="94" t="s">
        <v>191</v>
      </c>
      <c r="C23" s="94" t="s">
        <v>192</v>
      </c>
      <c r="D23" s="94" t="s">
        <v>148</v>
      </c>
      <c r="E23" s="94" t="s">
        <v>149</v>
      </c>
      <c r="F23" s="94">
        <v>65121</v>
      </c>
      <c r="G23" s="94">
        <v>196499</v>
      </c>
      <c r="H23" s="94">
        <v>190718</v>
      </c>
      <c r="I23" s="94">
        <v>252861</v>
      </c>
      <c r="J23" s="94">
        <v>323759</v>
      </c>
      <c r="K23" s="94">
        <v>353494</v>
      </c>
      <c r="L23" s="94">
        <v>343074</v>
      </c>
      <c r="M23" s="94">
        <v>364272</v>
      </c>
      <c r="N23" s="94">
        <v>437282</v>
      </c>
      <c r="O23" s="94">
        <v>487520</v>
      </c>
      <c r="P23" s="419">
        <f t="shared" si="1"/>
        <v>2.1601870894977775E-2</v>
      </c>
      <c r="Q23" s="420">
        <f t="shared" si="2"/>
        <v>6.5182445432229813E-2</v>
      </c>
      <c r="R23" s="420">
        <f t="shared" si="3"/>
        <v>6.3264778080010617E-2</v>
      </c>
      <c r="S23" s="420">
        <f t="shared" si="4"/>
        <v>8.3878789889205871E-2</v>
      </c>
      <c r="T23" s="420">
        <f t="shared" si="5"/>
        <v>0.10739700126053207</v>
      </c>
      <c r="U23" s="420">
        <f t="shared" si="6"/>
        <v>0.11726066476481126</v>
      </c>
      <c r="V23" s="420">
        <f t="shared" si="7"/>
        <v>0.11380415312147549</v>
      </c>
      <c r="W23" s="420">
        <f t="shared" si="8"/>
        <v>0.12083593179858024</v>
      </c>
      <c r="X23" s="420">
        <f t="shared" si="9"/>
        <v>0.14505473362966895</v>
      </c>
      <c r="Y23" s="421">
        <f t="shared" si="10"/>
        <v>0.16171963112850793</v>
      </c>
    </row>
    <row r="24" spans="1:25" x14ac:dyDescent="0.2">
      <c r="A24" s="342">
        <v>20</v>
      </c>
      <c r="B24" s="342" t="s">
        <v>191</v>
      </c>
      <c r="C24" s="342" t="s">
        <v>192</v>
      </c>
      <c r="D24" s="94" t="s">
        <v>171</v>
      </c>
      <c r="E24" s="94" t="s">
        <v>172</v>
      </c>
      <c r="F24" s="94">
        <v>76131</v>
      </c>
      <c r="G24" s="94">
        <v>113631</v>
      </c>
      <c r="H24" s="94">
        <v>173986</v>
      </c>
      <c r="I24" s="94">
        <v>203309</v>
      </c>
      <c r="J24" s="94">
        <v>226830</v>
      </c>
      <c r="K24" s="94">
        <v>184866</v>
      </c>
      <c r="L24" s="94">
        <v>208694</v>
      </c>
      <c r="M24" s="94">
        <v>230504</v>
      </c>
      <c r="N24" s="94">
        <v>228019</v>
      </c>
      <c r="O24" s="94">
        <v>210093</v>
      </c>
      <c r="P24" s="419">
        <f t="shared" si="1"/>
        <v>4.1017465463187401E-2</v>
      </c>
      <c r="Q24" s="420">
        <f t="shared" si="2"/>
        <v>6.1221521036732049E-2</v>
      </c>
      <c r="R24" s="420">
        <f t="shared" si="3"/>
        <v>9.3739275013833043E-2</v>
      </c>
      <c r="S24" s="420">
        <f t="shared" si="4"/>
        <v>0.10953776892271437</v>
      </c>
      <c r="T24" s="420">
        <f t="shared" si="5"/>
        <v>0.12221029135325687</v>
      </c>
      <c r="U24" s="420">
        <f t="shared" si="6"/>
        <v>9.960114500423746E-2</v>
      </c>
      <c r="V24" s="420">
        <f t="shared" si="7"/>
        <v>0.11243907130307539</v>
      </c>
      <c r="W24" s="420">
        <f t="shared" si="8"/>
        <v>0.12418975002464895</v>
      </c>
      <c r="X24" s="420">
        <f t="shared" si="9"/>
        <v>0.12285089460864206</v>
      </c>
      <c r="Y24" s="421">
        <f t="shared" si="10"/>
        <v>0.11319281726967242</v>
      </c>
    </row>
    <row r="25" spans="1:25" x14ac:dyDescent="0.2">
      <c r="A25" s="342">
        <v>21</v>
      </c>
      <c r="B25" s="342" t="s">
        <v>191</v>
      </c>
      <c r="C25" s="342" t="s">
        <v>192</v>
      </c>
      <c r="D25" s="94" t="s">
        <v>193</v>
      </c>
      <c r="E25" s="94" t="s">
        <v>194</v>
      </c>
      <c r="F25" s="94">
        <v>103006</v>
      </c>
      <c r="G25" s="94">
        <v>113006</v>
      </c>
      <c r="H25" s="94">
        <v>140818</v>
      </c>
      <c r="I25" s="94">
        <v>187510</v>
      </c>
      <c r="J25" s="94">
        <v>242152</v>
      </c>
      <c r="K25" s="94">
        <v>282038</v>
      </c>
      <c r="L25" s="94">
        <v>179541</v>
      </c>
      <c r="M25" s="94">
        <v>166787</v>
      </c>
      <c r="N25" s="94">
        <v>149379</v>
      </c>
      <c r="O25" s="94">
        <v>111048</v>
      </c>
      <c r="P25" s="419">
        <f t="shared" si="1"/>
        <v>6.1485657664218325E-2</v>
      </c>
      <c r="Q25" s="420">
        <f t="shared" si="2"/>
        <v>6.7454791274320483E-2</v>
      </c>
      <c r="R25" s="420">
        <f t="shared" si="3"/>
        <v>8.4056145670736618E-2</v>
      </c>
      <c r="S25" s="420">
        <f t="shared" si="4"/>
        <v>0.11192722432302564</v>
      </c>
      <c r="T25" s="420">
        <f t="shared" si="5"/>
        <v>0.14454376419534587</v>
      </c>
      <c r="U25" s="420">
        <f t="shared" si="6"/>
        <v>0.16835225051259936</v>
      </c>
      <c r="V25" s="420">
        <f t="shared" si="7"/>
        <v>0.10717042174913523</v>
      </c>
      <c r="W25" s="420">
        <f t="shared" si="8"/>
        <v>9.9557388742810921E-2</v>
      </c>
      <c r="X25" s="420">
        <f t="shared" si="9"/>
        <v>8.9166320954345082E-2</v>
      </c>
      <c r="Y25" s="421">
        <f t="shared" si="10"/>
        <v>6.628603491346248E-2</v>
      </c>
    </row>
    <row r="26" spans="1:25" x14ac:dyDescent="0.2">
      <c r="A26" s="94">
        <v>22</v>
      </c>
      <c r="B26" s="94" t="s">
        <v>197</v>
      </c>
      <c r="C26" s="94" t="s">
        <v>198</v>
      </c>
      <c r="D26" s="94" t="s">
        <v>203</v>
      </c>
      <c r="E26" s="94" t="s">
        <v>513</v>
      </c>
      <c r="F26" s="94">
        <v>100537</v>
      </c>
      <c r="G26" s="94">
        <v>467222</v>
      </c>
      <c r="H26" s="94">
        <v>573950</v>
      </c>
      <c r="I26" s="94">
        <v>553672</v>
      </c>
      <c r="J26" s="94">
        <v>472525</v>
      </c>
      <c r="K26" s="94">
        <v>466517</v>
      </c>
      <c r="L26" s="94">
        <v>339231</v>
      </c>
      <c r="M26" s="94">
        <v>353124</v>
      </c>
      <c r="N26" s="94">
        <v>236726</v>
      </c>
      <c r="O26" s="94">
        <v>74547</v>
      </c>
      <c r="P26" s="419">
        <f t="shared" si="1"/>
        <v>2.7634851737922312E-2</v>
      </c>
      <c r="Q26" s="420">
        <f t="shared" si="2"/>
        <v>0.12842645691333079</v>
      </c>
      <c r="R26" s="420">
        <f t="shared" si="3"/>
        <v>0.15776304400350627</v>
      </c>
      <c r="S26" s="420">
        <f t="shared" si="4"/>
        <v>0.15218918041555768</v>
      </c>
      <c r="T26" s="420">
        <f t="shared" si="5"/>
        <v>0.12988410552793239</v>
      </c>
      <c r="U26" s="420">
        <f t="shared" si="6"/>
        <v>0.12823267183445203</v>
      </c>
      <c r="V26" s="420">
        <f t="shared" si="7"/>
        <v>9.3245256869681048E-2</v>
      </c>
      <c r="W26" s="420">
        <f t="shared" si="8"/>
        <v>9.7064059849628279E-2</v>
      </c>
      <c r="X26" s="420">
        <f t="shared" si="9"/>
        <v>6.5069456145612034E-2</v>
      </c>
      <c r="Y26" s="421">
        <f t="shared" si="10"/>
        <v>2.0490916702377179E-2</v>
      </c>
    </row>
    <row r="27" spans="1:25" x14ac:dyDescent="0.2">
      <c r="A27" s="342">
        <v>23</v>
      </c>
      <c r="B27" s="342" t="s">
        <v>197</v>
      </c>
      <c r="C27" s="342" t="s">
        <v>198</v>
      </c>
      <c r="D27" s="94" t="s">
        <v>195</v>
      </c>
      <c r="E27" s="94" t="s">
        <v>196</v>
      </c>
      <c r="F27" s="94">
        <v>51937</v>
      </c>
      <c r="G27" s="94">
        <v>435795</v>
      </c>
      <c r="H27" s="94">
        <v>548904</v>
      </c>
      <c r="I27" s="94">
        <v>321015</v>
      </c>
      <c r="J27" s="94">
        <v>222901</v>
      </c>
      <c r="K27" s="94">
        <v>173193</v>
      </c>
      <c r="L27" s="94">
        <v>104568</v>
      </c>
      <c r="M27" s="94">
        <v>76386</v>
      </c>
      <c r="N27" s="94">
        <v>71280</v>
      </c>
      <c r="O27" s="94">
        <v>30491</v>
      </c>
      <c r="P27" s="419">
        <f t="shared" si="1"/>
        <v>2.550344468614809E-2</v>
      </c>
      <c r="Q27" s="420">
        <f t="shared" si="2"/>
        <v>0.2139952957814257</v>
      </c>
      <c r="R27" s="420">
        <f t="shared" si="3"/>
        <v>0.26953699293385125</v>
      </c>
      <c r="S27" s="420">
        <f t="shared" si="4"/>
        <v>0.15763306113028919</v>
      </c>
      <c r="T27" s="420">
        <f t="shared" si="5"/>
        <v>0.10945459545193398</v>
      </c>
      <c r="U27" s="420">
        <f t="shared" si="6"/>
        <v>8.5045691809847432E-2</v>
      </c>
      <c r="V27" s="420">
        <f t="shared" si="7"/>
        <v>5.134767514375365E-2</v>
      </c>
      <c r="W27" s="420">
        <f t="shared" si="8"/>
        <v>3.7509022966211142E-2</v>
      </c>
      <c r="X27" s="420">
        <f t="shared" si="9"/>
        <v>3.5001743212519705E-2</v>
      </c>
      <c r="Y27" s="421">
        <f t="shared" si="10"/>
        <v>1.4972476884019897E-2</v>
      </c>
    </row>
    <row r="28" spans="1:25" x14ac:dyDescent="0.2">
      <c r="A28" s="342">
        <v>24</v>
      </c>
      <c r="B28" s="342" t="s">
        <v>197</v>
      </c>
      <c r="C28" s="342" t="s">
        <v>198</v>
      </c>
      <c r="D28" s="94" t="s">
        <v>199</v>
      </c>
      <c r="E28" s="94" t="s">
        <v>200</v>
      </c>
      <c r="F28" s="94">
        <v>20134</v>
      </c>
      <c r="G28" s="94">
        <v>280442</v>
      </c>
      <c r="H28" s="94">
        <v>355838</v>
      </c>
      <c r="I28" s="94">
        <v>289282</v>
      </c>
      <c r="J28" s="94">
        <v>226507</v>
      </c>
      <c r="K28" s="94">
        <v>177689</v>
      </c>
      <c r="L28" s="94">
        <v>138120</v>
      </c>
      <c r="M28" s="94">
        <v>121199</v>
      </c>
      <c r="N28" s="94">
        <v>131933</v>
      </c>
      <c r="O28" s="94">
        <v>77082</v>
      </c>
      <c r="P28" s="419">
        <f t="shared" si="1"/>
        <v>1.107343091562875E-2</v>
      </c>
      <c r="Q28" s="420">
        <f t="shared" si="2"/>
        <v>0.1542393519837468</v>
      </c>
      <c r="R28" s="420">
        <f t="shared" si="3"/>
        <v>0.19570614434069253</v>
      </c>
      <c r="S28" s="420">
        <f t="shared" si="4"/>
        <v>0.15910123384001768</v>
      </c>
      <c r="T28" s="420">
        <f t="shared" si="5"/>
        <v>0.12457582280750577</v>
      </c>
      <c r="U28" s="420">
        <f t="shared" si="6"/>
        <v>9.772657524422157E-2</v>
      </c>
      <c r="V28" s="420">
        <f t="shared" si="7"/>
        <v>7.596415407105607E-2</v>
      </c>
      <c r="W28" s="420">
        <f t="shared" si="8"/>
        <v>6.665783021472578E-2</v>
      </c>
      <c r="X28" s="420">
        <f t="shared" si="9"/>
        <v>7.2561386758301774E-2</v>
      </c>
      <c r="Y28" s="421">
        <f t="shared" si="10"/>
        <v>4.2394069824103271E-2</v>
      </c>
    </row>
    <row r="29" spans="1:25" x14ac:dyDescent="0.2">
      <c r="A29" s="342">
        <v>25</v>
      </c>
      <c r="B29" s="342" t="s">
        <v>197</v>
      </c>
      <c r="C29" s="342" t="s">
        <v>198</v>
      </c>
      <c r="D29" s="94" t="s">
        <v>201</v>
      </c>
      <c r="E29" s="94" t="s">
        <v>202</v>
      </c>
      <c r="F29" s="94">
        <v>10294</v>
      </c>
      <c r="G29" s="94">
        <v>94295</v>
      </c>
      <c r="H29" s="94">
        <v>146863</v>
      </c>
      <c r="I29" s="94">
        <v>133770</v>
      </c>
      <c r="J29" s="94">
        <v>147102</v>
      </c>
      <c r="K29" s="94">
        <v>173475</v>
      </c>
      <c r="L29" s="94">
        <v>208881</v>
      </c>
      <c r="M29" s="94">
        <v>175023</v>
      </c>
      <c r="N29" s="94">
        <v>245466</v>
      </c>
      <c r="O29" s="94">
        <v>174572</v>
      </c>
      <c r="P29" s="419">
        <f t="shared" si="1"/>
        <v>6.8183880546398359E-3</v>
      </c>
      <c r="Q29" s="420">
        <f t="shared" si="2"/>
        <v>6.2457732816423479E-2</v>
      </c>
      <c r="R29" s="420">
        <f t="shared" si="3"/>
        <v>9.7276950152377126E-2</v>
      </c>
      <c r="S29" s="420">
        <f t="shared" si="4"/>
        <v>8.8604601716453346E-2</v>
      </c>
      <c r="T29" s="420">
        <f t="shared" si="5"/>
        <v>9.7435255451100558E-2</v>
      </c>
      <c r="U29" s="420">
        <f t="shared" si="6"/>
        <v>0.11490381462780702</v>
      </c>
      <c r="V29" s="420">
        <f t="shared" si="7"/>
        <v>0.13835551925793896</v>
      </c>
      <c r="W29" s="420">
        <f t="shared" si="8"/>
        <v>0.11592915606054284</v>
      </c>
      <c r="X29" s="420">
        <f t="shared" si="9"/>
        <v>0.16258815253742198</v>
      </c>
      <c r="Y29" s="421">
        <f t="shared" si="10"/>
        <v>0.11563042932529487</v>
      </c>
    </row>
    <row r="30" spans="1:25" x14ac:dyDescent="0.2">
      <c r="A30" s="94">
        <v>26</v>
      </c>
      <c r="B30" s="94" t="s">
        <v>205</v>
      </c>
      <c r="C30" s="94" t="s">
        <v>453</v>
      </c>
      <c r="D30" s="94" t="s">
        <v>181</v>
      </c>
      <c r="E30" s="94" t="s">
        <v>182</v>
      </c>
      <c r="F30" s="94">
        <v>75496</v>
      </c>
      <c r="G30" s="94">
        <v>134200</v>
      </c>
      <c r="H30" s="94">
        <v>158892</v>
      </c>
      <c r="I30" s="94">
        <v>205638</v>
      </c>
      <c r="J30" s="94">
        <v>189411</v>
      </c>
      <c r="K30" s="94">
        <v>188462</v>
      </c>
      <c r="L30" s="94">
        <v>200383</v>
      </c>
      <c r="M30" s="94">
        <v>216792</v>
      </c>
      <c r="N30" s="94">
        <v>267429</v>
      </c>
      <c r="O30" s="94">
        <v>362363</v>
      </c>
      <c r="P30" s="419">
        <f t="shared" si="1"/>
        <v>3.7765636552269909E-2</v>
      </c>
      <c r="Q30" s="420">
        <f t="shared" si="2"/>
        <v>6.7131350340609061E-2</v>
      </c>
      <c r="R30" s="420">
        <f t="shared" si="3"/>
        <v>7.9483118616393858E-2</v>
      </c>
      <c r="S30" s="420">
        <f t="shared" si="4"/>
        <v>0.10286703890716965</v>
      </c>
      <c r="T30" s="420">
        <f t="shared" si="5"/>
        <v>9.4749748132377826E-2</v>
      </c>
      <c r="U30" s="420">
        <f t="shared" si="6"/>
        <v>9.427502643734624E-2</v>
      </c>
      <c r="V30" s="420">
        <f t="shared" si="7"/>
        <v>0.10023831129137308</v>
      </c>
      <c r="W30" s="420">
        <f t="shared" si="8"/>
        <v>0.10844664458302027</v>
      </c>
      <c r="X30" s="420">
        <f t="shared" si="9"/>
        <v>0.13377697384678644</v>
      </c>
      <c r="Y30" s="421">
        <f t="shared" si="10"/>
        <v>0.18126615129265367</v>
      </c>
    </row>
    <row r="31" spans="1:25" x14ac:dyDescent="0.2">
      <c r="A31" s="342">
        <v>27</v>
      </c>
      <c r="B31" s="342" t="s">
        <v>205</v>
      </c>
      <c r="C31" s="342" t="s">
        <v>453</v>
      </c>
      <c r="D31" s="94" t="s">
        <v>189</v>
      </c>
      <c r="E31" s="94" t="s">
        <v>190</v>
      </c>
      <c r="F31" s="94">
        <v>119449</v>
      </c>
      <c r="G31" s="94">
        <v>180134</v>
      </c>
      <c r="H31" s="94">
        <v>167630</v>
      </c>
      <c r="I31" s="94">
        <v>199449</v>
      </c>
      <c r="J31" s="94">
        <v>242148</v>
      </c>
      <c r="K31" s="94">
        <v>210291</v>
      </c>
      <c r="L31" s="94">
        <v>236436</v>
      </c>
      <c r="M31" s="94">
        <v>185754</v>
      </c>
      <c r="N31" s="94">
        <v>169264</v>
      </c>
      <c r="O31" s="94">
        <v>157644</v>
      </c>
      <c r="P31" s="419">
        <f t="shared" si="1"/>
        <v>6.393804942621209E-2</v>
      </c>
      <c r="Q31" s="420">
        <f t="shared" si="2"/>
        <v>9.6421205663850582E-2</v>
      </c>
      <c r="R31" s="420">
        <f t="shared" si="3"/>
        <v>8.9728128534486959E-2</v>
      </c>
      <c r="S31" s="420">
        <f t="shared" si="4"/>
        <v>0.10676004001715021</v>
      </c>
      <c r="T31" s="420">
        <f t="shared" si="5"/>
        <v>0.12961574222018105</v>
      </c>
      <c r="U31" s="420">
        <f t="shared" si="6"/>
        <v>0.11256349029198709</v>
      </c>
      <c r="V31" s="420">
        <f t="shared" si="7"/>
        <v>0.12655825209198807</v>
      </c>
      <c r="W31" s="420">
        <f t="shared" si="8"/>
        <v>9.9429450502863989E-2</v>
      </c>
      <c r="X31" s="420">
        <f t="shared" si="9"/>
        <v>9.0602767692306865E-2</v>
      </c>
      <c r="Y31" s="421">
        <f t="shared" si="10"/>
        <v>8.4382873558973101E-2</v>
      </c>
    </row>
    <row r="32" spans="1:25" x14ac:dyDescent="0.2">
      <c r="A32" s="342">
        <v>28</v>
      </c>
      <c r="B32" s="342" t="s">
        <v>205</v>
      </c>
      <c r="C32" s="342" t="s">
        <v>453</v>
      </c>
      <c r="D32" s="94" t="s">
        <v>207</v>
      </c>
      <c r="E32" s="94" t="s">
        <v>208</v>
      </c>
      <c r="F32" s="94">
        <v>70690</v>
      </c>
      <c r="G32" s="94">
        <v>98335</v>
      </c>
      <c r="H32" s="94">
        <v>155714</v>
      </c>
      <c r="I32" s="94">
        <v>218378</v>
      </c>
      <c r="J32" s="94">
        <v>268561</v>
      </c>
      <c r="K32" s="94">
        <v>357982</v>
      </c>
      <c r="L32" s="94">
        <v>330566</v>
      </c>
      <c r="M32" s="94">
        <v>384484</v>
      </c>
      <c r="N32" s="94">
        <v>433047</v>
      </c>
      <c r="O32" s="94">
        <v>600338</v>
      </c>
      <c r="P32" s="419">
        <f t="shared" si="1"/>
        <v>2.4224708242877632E-2</v>
      </c>
      <c r="Q32" s="420">
        <f t="shared" si="2"/>
        <v>3.3698354577215615E-2</v>
      </c>
      <c r="R32" s="420">
        <f t="shared" si="3"/>
        <v>5.3361525241638806E-2</v>
      </c>
      <c r="S32" s="420">
        <f t="shared" si="4"/>
        <v>7.4835808978117577E-2</v>
      </c>
      <c r="T32" s="420">
        <f t="shared" si="5"/>
        <v>9.2032987274231995E-2</v>
      </c>
      <c r="U32" s="420">
        <f t="shared" si="6"/>
        <v>0.12267660922622464</v>
      </c>
      <c r="V32" s="420">
        <f t="shared" si="7"/>
        <v>0.11328143874685369</v>
      </c>
      <c r="W32" s="420">
        <f t="shared" si="8"/>
        <v>0.1317585616643735</v>
      </c>
      <c r="X32" s="420">
        <f t="shared" si="9"/>
        <v>0.14840058325722774</v>
      </c>
      <c r="Y32" s="421">
        <f t="shared" si="10"/>
        <v>0.20572942279123879</v>
      </c>
    </row>
    <row r="33" spans="1:25" x14ac:dyDescent="0.2">
      <c r="A33" s="342">
        <v>29</v>
      </c>
      <c r="B33" s="342" t="s">
        <v>205</v>
      </c>
      <c r="C33" s="342" t="s">
        <v>453</v>
      </c>
      <c r="D33" s="94" t="s">
        <v>211</v>
      </c>
      <c r="E33" s="94" t="s">
        <v>212</v>
      </c>
      <c r="F33" s="94">
        <v>8031</v>
      </c>
      <c r="G33" s="94">
        <v>48297</v>
      </c>
      <c r="H33" s="94">
        <v>97057</v>
      </c>
      <c r="I33" s="94">
        <v>147898</v>
      </c>
      <c r="J33" s="94">
        <v>144401</v>
      </c>
      <c r="K33" s="94">
        <v>196797</v>
      </c>
      <c r="L33" s="94">
        <v>245794</v>
      </c>
      <c r="M33" s="94">
        <v>288378</v>
      </c>
      <c r="N33" s="94">
        <v>329736</v>
      </c>
      <c r="O33" s="94">
        <v>642073</v>
      </c>
      <c r="P33" s="419">
        <f t="shared" si="1"/>
        <v>3.7380228274924107E-3</v>
      </c>
      <c r="Q33" s="420">
        <f t="shared" si="2"/>
        <v>2.2479801830332581E-2</v>
      </c>
      <c r="R33" s="420">
        <f t="shared" si="3"/>
        <v>4.5175106657692803E-2</v>
      </c>
      <c r="S33" s="420">
        <f t="shared" si="4"/>
        <v>6.8839011348583307E-2</v>
      </c>
      <c r="T33" s="420">
        <f t="shared" si="5"/>
        <v>6.7211335364553801E-2</v>
      </c>
      <c r="U33" s="420">
        <f t="shared" si="6"/>
        <v>9.1599013619975592E-2</v>
      </c>
      <c r="V33" s="420">
        <f t="shared" si="7"/>
        <v>0.11440462991665666</v>
      </c>
      <c r="W33" s="420">
        <f t="shared" si="8"/>
        <v>0.13422532025234796</v>
      </c>
      <c r="X33" s="420">
        <f t="shared" si="9"/>
        <v>0.15347536982269178</v>
      </c>
      <c r="Y33" s="421">
        <f t="shared" si="10"/>
        <v>0.29885238835967309</v>
      </c>
    </row>
    <row r="34" spans="1:25" x14ac:dyDescent="0.2">
      <c r="A34" s="94">
        <v>30</v>
      </c>
      <c r="B34" s="94" t="s">
        <v>213</v>
      </c>
      <c r="C34" s="94" t="s">
        <v>454</v>
      </c>
      <c r="D34" s="94" t="s">
        <v>127</v>
      </c>
      <c r="E34" s="94" t="s">
        <v>128</v>
      </c>
      <c r="F34" s="94">
        <v>24186</v>
      </c>
      <c r="G34" s="94">
        <v>31965</v>
      </c>
      <c r="H34" s="94">
        <v>40345</v>
      </c>
      <c r="I34" s="94">
        <v>56864</v>
      </c>
      <c r="J34" s="94">
        <v>88272</v>
      </c>
      <c r="K34" s="94">
        <v>117578</v>
      </c>
      <c r="L34" s="94">
        <v>114843</v>
      </c>
      <c r="M34" s="94">
        <v>160095</v>
      </c>
      <c r="N34" s="94">
        <v>158769</v>
      </c>
      <c r="O34" s="94">
        <v>137047</v>
      </c>
      <c r="P34" s="419">
        <f t="shared" si="1"/>
        <v>2.6007458353226577E-2</v>
      </c>
      <c r="Q34" s="420">
        <f t="shared" si="2"/>
        <v>3.437229828251416E-2</v>
      </c>
      <c r="R34" s="420">
        <f t="shared" si="3"/>
        <v>4.3383399787518657E-2</v>
      </c>
      <c r="S34" s="420">
        <f t="shared" si="4"/>
        <v>6.114645298097561E-2</v>
      </c>
      <c r="T34" s="420">
        <f t="shared" si="5"/>
        <v>9.4919803347226342E-2</v>
      </c>
      <c r="U34" s="420">
        <f t="shared" si="6"/>
        <v>0.12643285116413108</v>
      </c>
      <c r="V34" s="420">
        <f t="shared" si="7"/>
        <v>0.12349187710492018</v>
      </c>
      <c r="W34" s="420">
        <f t="shared" si="8"/>
        <v>0.17215182523194447</v>
      </c>
      <c r="X34" s="420">
        <f t="shared" si="9"/>
        <v>0.1707259635856872</v>
      </c>
      <c r="Y34" s="421">
        <f t="shared" si="10"/>
        <v>0.14736807016185574</v>
      </c>
    </row>
    <row r="35" spans="1:25" x14ac:dyDescent="0.2">
      <c r="A35" s="342">
        <v>31</v>
      </c>
      <c r="B35" s="342" t="s">
        <v>213</v>
      </c>
      <c r="C35" s="342" t="s">
        <v>454</v>
      </c>
      <c r="D35" s="94" t="s">
        <v>141</v>
      </c>
      <c r="E35" s="94" t="s">
        <v>142</v>
      </c>
      <c r="F35" s="94">
        <v>83537</v>
      </c>
      <c r="G35" s="94">
        <v>83567</v>
      </c>
      <c r="H35" s="94">
        <v>76859</v>
      </c>
      <c r="I35" s="94">
        <v>93190</v>
      </c>
      <c r="J35" s="94">
        <v>81606</v>
      </c>
      <c r="K35" s="94">
        <v>85650</v>
      </c>
      <c r="L35" s="94">
        <v>122232</v>
      </c>
      <c r="M35" s="94">
        <v>97960</v>
      </c>
      <c r="N35" s="94">
        <v>93030</v>
      </c>
      <c r="O35" s="94">
        <v>151625</v>
      </c>
      <c r="P35" s="419">
        <f t="shared" si="1"/>
        <v>8.6186724663040518E-2</v>
      </c>
      <c r="Q35" s="420">
        <f t="shared" si="2"/>
        <v>8.6217676238269356E-2</v>
      </c>
      <c r="R35" s="420">
        <f t="shared" si="3"/>
        <v>7.929690401710178E-2</v>
      </c>
      <c r="S35" s="420">
        <f t="shared" si="4"/>
        <v>9.6145909852505429E-2</v>
      </c>
      <c r="T35" s="420">
        <f t="shared" si="5"/>
        <v>8.4194474937477823E-2</v>
      </c>
      <c r="U35" s="420">
        <f t="shared" si="6"/>
        <v>8.8366747278324817E-2</v>
      </c>
      <c r="V35" s="420">
        <f t="shared" si="7"/>
        <v>0.12610909811236659</v>
      </c>
      <c r="W35" s="420">
        <f t="shared" si="8"/>
        <v>0.10106721031389024</v>
      </c>
      <c r="X35" s="420">
        <f t="shared" si="9"/>
        <v>9.5980834784618302E-2</v>
      </c>
      <c r="Y35" s="421">
        <f t="shared" si="10"/>
        <v>0.15643441980240513</v>
      </c>
    </row>
    <row r="36" spans="1:25" x14ac:dyDescent="0.2">
      <c r="A36" s="342">
        <v>32</v>
      </c>
      <c r="B36" s="342" t="s">
        <v>213</v>
      </c>
      <c r="C36" s="342" t="s">
        <v>454</v>
      </c>
      <c r="D36" s="94" t="s">
        <v>158</v>
      </c>
      <c r="E36" s="94" t="s">
        <v>62</v>
      </c>
      <c r="F36" s="94">
        <v>27607</v>
      </c>
      <c r="G36" s="94">
        <v>44296</v>
      </c>
      <c r="H36" s="94">
        <v>67039</v>
      </c>
      <c r="I36" s="94">
        <v>167137</v>
      </c>
      <c r="J36" s="94">
        <v>98507</v>
      </c>
      <c r="K36" s="94">
        <v>77576</v>
      </c>
      <c r="L36" s="94">
        <v>54573</v>
      </c>
      <c r="M36" s="94">
        <v>30318</v>
      </c>
      <c r="N36" s="94">
        <v>8472</v>
      </c>
      <c r="P36" s="419">
        <f t="shared" si="1"/>
        <v>4.7968376699535208E-2</v>
      </c>
      <c r="Q36" s="420">
        <f t="shared" si="2"/>
        <v>7.696624820815777E-2</v>
      </c>
      <c r="R36" s="420">
        <f t="shared" si="3"/>
        <v>0.11648321098127797</v>
      </c>
      <c r="S36" s="420">
        <f t="shared" si="4"/>
        <v>0.29040788844967641</v>
      </c>
      <c r="T36" s="420">
        <f t="shared" si="5"/>
        <v>0.17116024499370142</v>
      </c>
      <c r="U36" s="420">
        <f t="shared" si="6"/>
        <v>0.13479171191520786</v>
      </c>
      <c r="V36" s="420">
        <f t="shared" si="7"/>
        <v>9.4822987706876333E-2</v>
      </c>
      <c r="W36" s="420">
        <f t="shared" si="8"/>
        <v>5.2678858433604099E-2</v>
      </c>
      <c r="X36" s="420">
        <f t="shared" si="9"/>
        <v>1.4720472611962991E-2</v>
      </c>
      <c r="Y36" s="421">
        <f t="shared" si="10"/>
        <v>0</v>
      </c>
    </row>
    <row r="37" spans="1:25" x14ac:dyDescent="0.2">
      <c r="A37" s="342">
        <v>33</v>
      </c>
      <c r="B37" s="342" t="s">
        <v>213</v>
      </c>
      <c r="C37" s="342" t="s">
        <v>454</v>
      </c>
      <c r="D37" s="94" t="s">
        <v>165</v>
      </c>
      <c r="E37" s="94" t="s">
        <v>166</v>
      </c>
      <c r="F37" s="94">
        <v>74744</v>
      </c>
      <c r="G37" s="94">
        <v>74817</v>
      </c>
      <c r="H37" s="94">
        <v>119326</v>
      </c>
      <c r="I37" s="94">
        <v>163330</v>
      </c>
      <c r="J37" s="94">
        <v>168991</v>
      </c>
      <c r="K37" s="94">
        <v>167680</v>
      </c>
      <c r="L37" s="94">
        <v>141257</v>
      </c>
      <c r="M37" s="94">
        <v>120654</v>
      </c>
      <c r="N37" s="94">
        <v>124207</v>
      </c>
      <c r="O37" s="94">
        <v>54767</v>
      </c>
      <c r="P37" s="419">
        <f t="shared" si="1"/>
        <v>6.1783491613715963E-2</v>
      </c>
      <c r="Q37" s="420">
        <f t="shared" si="2"/>
        <v>6.1843833512568058E-2</v>
      </c>
      <c r="R37" s="420">
        <f t="shared" si="3"/>
        <v>9.8635033183911355E-2</v>
      </c>
      <c r="S37" s="420">
        <f t="shared" si="4"/>
        <v>0.13500879917141481</v>
      </c>
      <c r="T37" s="420">
        <f t="shared" si="5"/>
        <v>0.13968818943719194</v>
      </c>
      <c r="U37" s="420">
        <f t="shared" si="6"/>
        <v>0.13860451506191657</v>
      </c>
      <c r="V37" s="420">
        <f t="shared" si="7"/>
        <v>0.11676322748151927</v>
      </c>
      <c r="W37" s="420">
        <f t="shared" si="8"/>
        <v>9.9732759782207081E-2</v>
      </c>
      <c r="X37" s="420">
        <f t="shared" si="9"/>
        <v>0.10266967439346059</v>
      </c>
      <c r="Y37" s="421">
        <f t="shared" si="10"/>
        <v>4.5270476362094379E-2</v>
      </c>
    </row>
    <row r="38" spans="1:25" x14ac:dyDescent="0.2">
      <c r="A38" s="342">
        <v>34</v>
      </c>
      <c r="B38" s="342" t="s">
        <v>213</v>
      </c>
      <c r="C38" s="342" t="s">
        <v>454</v>
      </c>
      <c r="D38" s="94" t="s">
        <v>167</v>
      </c>
      <c r="E38" s="94" t="s">
        <v>168</v>
      </c>
      <c r="F38" s="94">
        <v>25963</v>
      </c>
      <c r="G38" s="94">
        <v>39057</v>
      </c>
      <c r="H38" s="94">
        <v>42258</v>
      </c>
      <c r="I38" s="94">
        <v>93974</v>
      </c>
      <c r="J38" s="94">
        <v>98590</v>
      </c>
      <c r="K38" s="94">
        <v>115521</v>
      </c>
      <c r="L38" s="94">
        <v>117400</v>
      </c>
      <c r="M38" s="94">
        <v>79757</v>
      </c>
      <c r="N38" s="94">
        <v>84262</v>
      </c>
      <c r="O38" s="94">
        <v>79998</v>
      </c>
      <c r="P38" s="419">
        <f t="shared" si="1"/>
        <v>3.3423878060712169E-2</v>
      </c>
      <c r="Q38" s="420">
        <f t="shared" si="2"/>
        <v>5.0280645742681325E-2</v>
      </c>
      <c r="R38" s="420">
        <f t="shared" si="3"/>
        <v>5.440150364324519E-2</v>
      </c>
      <c r="S38" s="420">
        <f t="shared" si="4"/>
        <v>0.12097891294832513</v>
      </c>
      <c r="T38" s="420">
        <f t="shared" si="5"/>
        <v>0.12692139344473338</v>
      </c>
      <c r="U38" s="420">
        <f t="shared" si="6"/>
        <v>0.14871778367105229</v>
      </c>
      <c r="V38" s="420">
        <f t="shared" si="7"/>
        <v>0.15113674399443858</v>
      </c>
      <c r="W38" s="420">
        <f t="shared" si="8"/>
        <v>0.10267643348180952</v>
      </c>
      <c r="X38" s="420">
        <f t="shared" si="9"/>
        <v>0.10847601637529287</v>
      </c>
      <c r="Y38" s="421">
        <f t="shared" si="10"/>
        <v>0.10298668863770952</v>
      </c>
    </row>
    <row r="39" spans="1:25" x14ac:dyDescent="0.2">
      <c r="A39" s="342">
        <v>35</v>
      </c>
      <c r="B39" s="342" t="s">
        <v>213</v>
      </c>
      <c r="C39" s="342" t="s">
        <v>454</v>
      </c>
      <c r="D39" s="94" t="s">
        <v>175</v>
      </c>
      <c r="E39" s="94" t="s">
        <v>176</v>
      </c>
      <c r="F39" s="94">
        <v>19852</v>
      </c>
      <c r="G39" s="94">
        <v>28950</v>
      </c>
      <c r="H39" s="94">
        <v>28152</v>
      </c>
      <c r="I39" s="94">
        <v>39541</v>
      </c>
      <c r="J39" s="94">
        <v>54300</v>
      </c>
      <c r="K39" s="94">
        <v>97347</v>
      </c>
      <c r="L39" s="94">
        <v>86917</v>
      </c>
      <c r="M39" s="94">
        <v>85671</v>
      </c>
      <c r="N39" s="94">
        <v>104882</v>
      </c>
      <c r="O39" s="94">
        <v>95038</v>
      </c>
      <c r="P39" s="419">
        <f t="shared" si="1"/>
        <v>3.0987278545227502E-2</v>
      </c>
      <c r="Q39" s="420">
        <f t="shared" si="2"/>
        <v>4.5188480449543433E-2</v>
      </c>
      <c r="R39" s="420">
        <f t="shared" si="3"/>
        <v>4.3942870522125962E-2</v>
      </c>
      <c r="S39" s="420">
        <f t="shared" si="4"/>
        <v>6.1720127995005071E-2</v>
      </c>
      <c r="T39" s="420">
        <f t="shared" si="5"/>
        <v>8.4757667993444155E-2</v>
      </c>
      <c r="U39" s="420">
        <f t="shared" si="6"/>
        <v>0.15195036291266684</v>
      </c>
      <c r="V39" s="420">
        <f t="shared" si="7"/>
        <v>0.13567002263326308</v>
      </c>
      <c r="W39" s="420">
        <f t="shared" si="8"/>
        <v>0.13372512292203231</v>
      </c>
      <c r="X39" s="420">
        <f t="shared" si="9"/>
        <v>0.1637118551471162</v>
      </c>
      <c r="Y39" s="421">
        <f t="shared" si="10"/>
        <v>0.14834621087957542</v>
      </c>
    </row>
    <row r="40" spans="1:25" x14ac:dyDescent="0.2">
      <c r="A40" s="342">
        <v>36</v>
      </c>
      <c r="B40" s="342" t="s">
        <v>213</v>
      </c>
      <c r="C40" s="342" t="s">
        <v>454</v>
      </c>
      <c r="D40" s="94" t="s">
        <v>209</v>
      </c>
      <c r="E40" s="94" t="s">
        <v>210</v>
      </c>
      <c r="F40" s="94">
        <v>14029</v>
      </c>
      <c r="G40" s="94">
        <v>33491</v>
      </c>
      <c r="H40" s="94">
        <v>35941</v>
      </c>
      <c r="I40" s="94">
        <v>81268</v>
      </c>
      <c r="J40" s="94">
        <v>97707</v>
      </c>
      <c r="K40" s="94">
        <v>95559</v>
      </c>
      <c r="L40" s="94">
        <v>83549</v>
      </c>
      <c r="M40" s="94">
        <v>57551</v>
      </c>
      <c r="N40" s="94">
        <v>33906</v>
      </c>
      <c r="O40" s="94">
        <v>30850</v>
      </c>
      <c r="P40" s="419">
        <f t="shared" si="1"/>
        <v>2.4880686564358316E-2</v>
      </c>
      <c r="Q40" s="420">
        <f t="shared" si="2"/>
        <v>5.9396897407293772E-2</v>
      </c>
      <c r="R40" s="420">
        <f t="shared" si="3"/>
        <v>6.374201695128677E-2</v>
      </c>
      <c r="S40" s="420">
        <f t="shared" si="4"/>
        <v>0.1441302755515198</v>
      </c>
      <c r="T40" s="420">
        <f t="shared" si="5"/>
        <v>0.17328514093262226</v>
      </c>
      <c r="U40" s="420">
        <f t="shared" si="6"/>
        <v>0.16947562387935819</v>
      </c>
      <c r="V40" s="420">
        <f t="shared" si="7"/>
        <v>0.14817567052288635</v>
      </c>
      <c r="W40" s="420">
        <f t="shared" si="8"/>
        <v>0.10206774484748631</v>
      </c>
      <c r="X40" s="420">
        <f t="shared" si="9"/>
        <v>6.0132907452500751E-2</v>
      </c>
      <c r="Y40" s="421">
        <f t="shared" si="10"/>
        <v>5.4713035890687434E-2</v>
      </c>
    </row>
    <row r="41" spans="1:25" x14ac:dyDescent="0.2">
      <c r="A41" s="94" t="s">
        <v>40</v>
      </c>
      <c r="F41" s="94">
        <v>5603911</v>
      </c>
      <c r="G41" s="94">
        <v>5697232</v>
      </c>
      <c r="H41" s="94">
        <v>5832954</v>
      </c>
      <c r="I41" s="94">
        <v>5796889</v>
      </c>
      <c r="J41" s="94">
        <v>5720152</v>
      </c>
      <c r="K41" s="94">
        <v>5764872</v>
      </c>
      <c r="L41" s="94">
        <v>5591424</v>
      </c>
      <c r="M41" s="94">
        <v>5586550</v>
      </c>
      <c r="N41" s="94">
        <v>5512645</v>
      </c>
      <c r="O41" s="94">
        <v>5443509</v>
      </c>
      <c r="P41" s="422">
        <f t="shared" si="1"/>
        <v>9.9096327581021992E-2</v>
      </c>
      <c r="Q41" s="423">
        <f t="shared" si="2"/>
        <v>0.10074656228071451</v>
      </c>
      <c r="R41" s="423">
        <f t="shared" si="3"/>
        <v>0.10314659179081048</v>
      </c>
      <c r="S41" s="423">
        <f t="shared" si="4"/>
        <v>0.10250883914730677</v>
      </c>
      <c r="T41" s="423">
        <f t="shared" si="5"/>
        <v>0.10115186633143142</v>
      </c>
      <c r="U41" s="423">
        <f t="shared" si="6"/>
        <v>0.10194266899932233</v>
      </c>
      <c r="V41" s="423">
        <f t="shared" si="7"/>
        <v>9.8875514680441631E-2</v>
      </c>
      <c r="W41" s="423">
        <f t="shared" si="8"/>
        <v>9.8789325677684461E-2</v>
      </c>
      <c r="X41" s="423">
        <f t="shared" si="9"/>
        <v>9.7482432315196113E-2</v>
      </c>
      <c r="Y41" s="424">
        <f t="shared" si="10"/>
        <v>9.6259871196070296E-2</v>
      </c>
    </row>
    <row r="42" spans="1:25" x14ac:dyDescent="0.2">
      <c r="A42" s="94"/>
    </row>
    <row r="43" spans="1:25" x14ac:dyDescent="0.2">
      <c r="A43" s="94"/>
    </row>
    <row r="44" spans="1:25" x14ac:dyDescent="0.2">
      <c r="A44" s="94"/>
    </row>
    <row r="45" spans="1:25" x14ac:dyDescent="0.2">
      <c r="A45" s="94"/>
    </row>
    <row r="46" spans="1:25" x14ac:dyDescent="0.2">
      <c r="A46" s="94"/>
    </row>
    <row r="47" spans="1:25" x14ac:dyDescent="0.2">
      <c r="A47" s="94"/>
    </row>
    <row r="48" spans="1:25" x14ac:dyDescent="0.2">
      <c r="A48" s="94"/>
    </row>
    <row r="49" spans="1:25" x14ac:dyDescent="0.2">
      <c r="A49" s="94"/>
    </row>
    <row r="50" spans="1:25" x14ac:dyDescent="0.2">
      <c r="A50" s="94"/>
      <c r="D50" s="343" t="str">
        <f>waterfalls!C1</f>
        <v>QOX</v>
      </c>
      <c r="E50" s="343" t="str">
        <f t="shared" ref="E50:Y50" si="11">INDEX(E$5:E$40,MATCH($D50,$D$5:$D$40,0))</f>
        <v>NHS Bath and North East Somerset, Swindon and Wiltshire ICB</v>
      </c>
      <c r="F50" s="343">
        <f t="shared" si="11"/>
        <v>24186</v>
      </c>
      <c r="G50" s="343">
        <f t="shared" si="11"/>
        <v>31965</v>
      </c>
      <c r="H50" s="343">
        <f t="shared" si="11"/>
        <v>40345</v>
      </c>
      <c r="I50" s="343">
        <f t="shared" si="11"/>
        <v>56864</v>
      </c>
      <c r="J50" s="343">
        <f t="shared" si="11"/>
        <v>88272</v>
      </c>
      <c r="K50" s="343">
        <f t="shared" si="11"/>
        <v>117578</v>
      </c>
      <c r="L50" s="343">
        <f t="shared" si="11"/>
        <v>114843</v>
      </c>
      <c r="M50" s="343">
        <f t="shared" si="11"/>
        <v>160095</v>
      </c>
      <c r="N50" s="343">
        <f t="shared" si="11"/>
        <v>158769</v>
      </c>
      <c r="O50" s="343">
        <f t="shared" si="11"/>
        <v>137047</v>
      </c>
      <c r="P50" s="343">
        <f t="shared" si="11"/>
        <v>2.6007458353226577E-2</v>
      </c>
      <c r="Q50" s="343">
        <f t="shared" si="11"/>
        <v>3.437229828251416E-2</v>
      </c>
      <c r="R50" s="343">
        <f t="shared" si="11"/>
        <v>4.3383399787518657E-2</v>
      </c>
      <c r="S50" s="343">
        <f t="shared" si="11"/>
        <v>6.114645298097561E-2</v>
      </c>
      <c r="T50" s="343">
        <f t="shared" si="11"/>
        <v>9.4919803347226342E-2</v>
      </c>
      <c r="U50" s="343">
        <f t="shared" si="11"/>
        <v>0.12643285116413108</v>
      </c>
      <c r="V50" s="343">
        <f t="shared" si="11"/>
        <v>0.12349187710492018</v>
      </c>
      <c r="W50" s="343">
        <f t="shared" si="11"/>
        <v>0.17215182523194447</v>
      </c>
      <c r="X50" s="343">
        <f t="shared" si="11"/>
        <v>0.1707259635856872</v>
      </c>
      <c r="Y50" s="343">
        <f t="shared" si="11"/>
        <v>0.14736807016185574</v>
      </c>
    </row>
    <row r="51" spans="1:25" x14ac:dyDescent="0.2">
      <c r="A51" s="94"/>
    </row>
    <row r="52" spans="1:25" x14ac:dyDescent="0.2">
      <c r="A52" s="94"/>
    </row>
    <row r="53" spans="1:25" x14ac:dyDescent="0.2">
      <c r="A53" s="94"/>
    </row>
    <row r="54" spans="1:25" x14ac:dyDescent="0.2">
      <c r="A54" s="94"/>
    </row>
    <row r="55" spans="1:25" x14ac:dyDescent="0.2">
      <c r="A55" s="94"/>
    </row>
    <row r="56" spans="1:25" x14ac:dyDescent="0.2">
      <c r="A56" s="94"/>
    </row>
    <row r="57" spans="1:25" x14ac:dyDescent="0.2">
      <c r="A57" s="94"/>
    </row>
    <row r="58" spans="1:25" x14ac:dyDescent="0.2">
      <c r="A58" s="94"/>
    </row>
    <row r="59" spans="1:25" x14ac:dyDescent="0.2">
      <c r="A59" s="94"/>
    </row>
    <row r="60" spans="1:25" x14ac:dyDescent="0.2">
      <c r="A60" s="94"/>
    </row>
    <row r="61" spans="1:25" x14ac:dyDescent="0.2">
      <c r="A61" s="94"/>
    </row>
    <row r="62" spans="1:25" x14ac:dyDescent="0.2">
      <c r="A62" s="94"/>
    </row>
    <row r="63" spans="1:25" x14ac:dyDescent="0.2">
      <c r="A63" s="94"/>
    </row>
    <row r="64" spans="1:25" x14ac:dyDescent="0.2">
      <c r="A64" s="94"/>
    </row>
    <row r="65" spans="1:1" x14ac:dyDescent="0.2">
      <c r="A65" s="94"/>
    </row>
    <row r="66" spans="1:1" x14ac:dyDescent="0.2">
      <c r="A66" s="94"/>
    </row>
    <row r="67" spans="1:1" x14ac:dyDescent="0.2">
      <c r="A67" s="94"/>
    </row>
    <row r="68" spans="1:1" x14ac:dyDescent="0.2">
      <c r="A68" s="94"/>
    </row>
    <row r="69" spans="1:1" x14ac:dyDescent="0.2">
      <c r="A69" s="94"/>
    </row>
    <row r="70" spans="1:1" x14ac:dyDescent="0.2">
      <c r="A70" s="94"/>
    </row>
    <row r="71" spans="1:1" x14ac:dyDescent="0.2">
      <c r="A71" s="94"/>
    </row>
    <row r="72" spans="1:1" x14ac:dyDescent="0.2">
      <c r="A72" s="94"/>
    </row>
    <row r="73" spans="1:1" x14ac:dyDescent="0.2">
      <c r="A73" s="94"/>
    </row>
    <row r="74" spans="1:1" x14ac:dyDescent="0.2">
      <c r="A74" s="94"/>
    </row>
    <row r="75" spans="1:1" x14ac:dyDescent="0.2">
      <c r="A75" s="94"/>
    </row>
    <row r="76" spans="1:1" x14ac:dyDescent="0.2">
      <c r="A76" s="94"/>
    </row>
    <row r="77" spans="1:1" x14ac:dyDescent="0.2">
      <c r="A77" s="94"/>
    </row>
    <row r="78" spans="1:1" x14ac:dyDescent="0.2">
      <c r="A78" s="94"/>
    </row>
    <row r="79" spans="1:1" x14ac:dyDescent="0.2">
      <c r="A79" s="94"/>
    </row>
    <row r="80" spans="1:1" x14ac:dyDescent="0.2">
      <c r="A80" s="94"/>
    </row>
    <row r="81" spans="1:1" x14ac:dyDescent="0.2">
      <c r="A81" s="94"/>
    </row>
    <row r="82" spans="1:1" x14ac:dyDescent="0.2">
      <c r="A82" s="94"/>
    </row>
    <row r="83" spans="1:1" x14ac:dyDescent="0.2">
      <c r="A83" s="94"/>
    </row>
    <row r="84" spans="1:1" x14ac:dyDescent="0.2">
      <c r="A84" s="94"/>
    </row>
    <row r="85" spans="1:1" x14ac:dyDescent="0.2">
      <c r="A85" s="94"/>
    </row>
    <row r="86" spans="1:1" x14ac:dyDescent="0.2">
      <c r="A86" s="94"/>
    </row>
    <row r="87" spans="1:1" x14ac:dyDescent="0.2">
      <c r="A87" s="94"/>
    </row>
    <row r="88" spans="1:1" x14ac:dyDescent="0.2">
      <c r="A88" s="94"/>
    </row>
    <row r="89" spans="1:1" x14ac:dyDescent="0.2">
      <c r="A89" s="94"/>
    </row>
    <row r="90" spans="1:1" x14ac:dyDescent="0.2">
      <c r="A90" s="94"/>
    </row>
    <row r="91" spans="1:1" x14ac:dyDescent="0.2">
      <c r="A91" s="94"/>
    </row>
    <row r="92" spans="1:1" x14ac:dyDescent="0.2">
      <c r="A92" s="94"/>
    </row>
    <row r="93" spans="1:1" x14ac:dyDescent="0.2">
      <c r="A93" s="94"/>
    </row>
    <row r="94" spans="1:1" x14ac:dyDescent="0.2">
      <c r="A94" s="94"/>
    </row>
    <row r="95" spans="1:1" x14ac:dyDescent="0.2">
      <c r="A95" s="94"/>
    </row>
    <row r="96" spans="1:1" x14ac:dyDescent="0.2">
      <c r="A96" s="94"/>
    </row>
    <row r="97" spans="1:1" x14ac:dyDescent="0.2">
      <c r="A97" s="94"/>
    </row>
    <row r="98" spans="1:1" x14ac:dyDescent="0.2">
      <c r="A98" s="94"/>
    </row>
    <row r="99" spans="1:1" x14ac:dyDescent="0.2">
      <c r="A99" s="94"/>
    </row>
    <row r="100" spans="1:1" x14ac:dyDescent="0.2">
      <c r="A100" s="94"/>
    </row>
    <row r="101" spans="1:1" x14ac:dyDescent="0.2">
      <c r="A101" s="94"/>
    </row>
    <row r="102" spans="1:1" x14ac:dyDescent="0.2">
      <c r="A102" s="94"/>
    </row>
    <row r="103" spans="1:1" x14ac:dyDescent="0.2">
      <c r="A103" s="94"/>
    </row>
    <row r="104" spans="1:1" x14ac:dyDescent="0.2">
      <c r="A104" s="94"/>
    </row>
    <row r="105" spans="1:1" x14ac:dyDescent="0.2">
      <c r="A105" s="94"/>
    </row>
    <row r="106" spans="1:1" x14ac:dyDescent="0.2">
      <c r="A106" s="94"/>
    </row>
    <row r="107" spans="1:1" x14ac:dyDescent="0.2">
      <c r="A107" s="94"/>
    </row>
    <row r="108" spans="1:1" x14ac:dyDescent="0.2">
      <c r="A108" s="94"/>
    </row>
    <row r="109" spans="1:1" x14ac:dyDescent="0.2">
      <c r="A109" s="94"/>
    </row>
    <row r="110" spans="1:1" x14ac:dyDescent="0.2">
      <c r="A110" s="94"/>
    </row>
    <row r="111" spans="1:1" x14ac:dyDescent="0.2">
      <c r="A111" s="94"/>
    </row>
    <row r="112" spans="1:1" x14ac:dyDescent="0.2">
      <c r="A112" s="94"/>
    </row>
    <row r="113" spans="1:1" x14ac:dyDescent="0.2">
      <c r="A113" s="94"/>
    </row>
    <row r="114" spans="1:1" x14ac:dyDescent="0.2">
      <c r="A114" s="94"/>
    </row>
    <row r="115" spans="1:1" x14ac:dyDescent="0.2">
      <c r="A115" s="94"/>
    </row>
    <row r="116" spans="1:1" x14ac:dyDescent="0.2">
      <c r="A116" s="94"/>
    </row>
    <row r="117" spans="1:1" x14ac:dyDescent="0.2">
      <c r="A117" s="94"/>
    </row>
    <row r="118" spans="1:1" x14ac:dyDescent="0.2">
      <c r="A118" s="94"/>
    </row>
    <row r="119" spans="1:1" x14ac:dyDescent="0.2">
      <c r="A119" s="94"/>
    </row>
    <row r="120" spans="1:1" x14ac:dyDescent="0.2">
      <c r="A120" s="94"/>
    </row>
    <row r="121" spans="1:1" x14ac:dyDescent="0.2">
      <c r="A121" s="94"/>
    </row>
    <row r="122" spans="1:1" x14ac:dyDescent="0.2">
      <c r="A122" s="94"/>
    </row>
    <row r="123" spans="1:1" x14ac:dyDescent="0.2">
      <c r="A123" s="94"/>
    </row>
    <row r="124" spans="1:1" x14ac:dyDescent="0.2">
      <c r="A124" s="94"/>
    </row>
    <row r="125" spans="1:1" x14ac:dyDescent="0.2">
      <c r="A125" s="94"/>
    </row>
    <row r="126" spans="1:1" x14ac:dyDescent="0.2">
      <c r="A126" s="94"/>
    </row>
    <row r="127" spans="1:1" x14ac:dyDescent="0.2">
      <c r="A127" s="94"/>
    </row>
    <row r="128" spans="1:1" x14ac:dyDescent="0.2">
      <c r="A128" s="94"/>
    </row>
    <row r="129" spans="1:1" x14ac:dyDescent="0.2">
      <c r="A129" s="94"/>
    </row>
    <row r="130" spans="1:1" x14ac:dyDescent="0.2">
      <c r="A130" s="94"/>
    </row>
    <row r="131" spans="1:1" x14ac:dyDescent="0.2">
      <c r="A131" s="94"/>
    </row>
    <row r="132" spans="1:1" x14ac:dyDescent="0.2">
      <c r="A132" s="94"/>
    </row>
    <row r="133" spans="1:1" x14ac:dyDescent="0.2">
      <c r="A133" s="94"/>
    </row>
    <row r="134" spans="1:1" x14ac:dyDescent="0.2">
      <c r="A134" s="94"/>
    </row>
    <row r="135" spans="1:1" x14ac:dyDescent="0.2">
      <c r="A135" s="94"/>
    </row>
    <row r="136" spans="1:1" x14ac:dyDescent="0.2">
      <c r="A136" s="94"/>
    </row>
    <row r="137" spans="1:1" x14ac:dyDescent="0.2">
      <c r="A137" s="94"/>
    </row>
    <row r="138" spans="1:1" x14ac:dyDescent="0.2">
      <c r="A138" s="94"/>
    </row>
    <row r="139" spans="1:1" x14ac:dyDescent="0.2">
      <c r="A139" s="94"/>
    </row>
    <row r="140" spans="1:1" x14ac:dyDescent="0.2">
      <c r="A140" s="94"/>
    </row>
    <row r="141" spans="1:1" x14ac:dyDescent="0.2">
      <c r="A141" s="94"/>
    </row>
    <row r="142" spans="1:1" x14ac:dyDescent="0.2">
      <c r="A142" s="94"/>
    </row>
    <row r="143" spans="1:1" x14ac:dyDescent="0.2">
      <c r="A143" s="94"/>
    </row>
    <row r="144" spans="1:1" x14ac:dyDescent="0.2">
      <c r="A144" s="94"/>
    </row>
    <row r="145" spans="1:1" x14ac:dyDescent="0.2">
      <c r="A145" s="94"/>
    </row>
    <row r="146" spans="1:1" x14ac:dyDescent="0.2">
      <c r="A146" s="94"/>
    </row>
    <row r="147" spans="1:1" x14ac:dyDescent="0.2">
      <c r="A147" s="94"/>
    </row>
    <row r="148" spans="1:1" x14ac:dyDescent="0.2">
      <c r="A148" s="94"/>
    </row>
    <row r="149" spans="1:1" x14ac:dyDescent="0.2">
      <c r="A149" s="94"/>
    </row>
    <row r="150" spans="1:1" x14ac:dyDescent="0.2">
      <c r="A150" s="94"/>
    </row>
    <row r="151" spans="1:1" x14ac:dyDescent="0.2">
      <c r="A151" s="94"/>
    </row>
    <row r="152" spans="1:1" x14ac:dyDescent="0.2">
      <c r="A152" s="94"/>
    </row>
    <row r="153" spans="1:1" x14ac:dyDescent="0.2">
      <c r="A153" s="94"/>
    </row>
    <row r="154" spans="1:1" x14ac:dyDescent="0.2">
      <c r="A154" s="94"/>
    </row>
    <row r="155" spans="1:1" x14ac:dyDescent="0.2">
      <c r="A155" s="94"/>
    </row>
    <row r="156" spans="1:1" x14ac:dyDescent="0.2">
      <c r="A156" s="94"/>
    </row>
    <row r="157" spans="1:1" x14ac:dyDescent="0.2">
      <c r="A157" s="94"/>
    </row>
    <row r="158" spans="1:1" x14ac:dyDescent="0.2">
      <c r="A158" s="94"/>
    </row>
    <row r="159" spans="1:1" x14ac:dyDescent="0.2">
      <c r="A159" s="94"/>
    </row>
    <row r="160" spans="1:1" x14ac:dyDescent="0.2">
      <c r="A160" s="94"/>
    </row>
    <row r="161" spans="1:1" x14ac:dyDescent="0.2">
      <c r="A161" s="94"/>
    </row>
    <row r="162" spans="1:1" x14ac:dyDescent="0.2">
      <c r="A162" s="94"/>
    </row>
    <row r="163" spans="1:1" x14ac:dyDescent="0.2">
      <c r="A163" s="94"/>
    </row>
  </sheetData>
  <conditionalFormatting sqref="P5:Y41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bbb1cdd1-cf5a-48b9-b14b-3d868fa48288" xsi:nil="true"/>
    <AnalysisandInsightforFinance xmlns="95109afe-48bb-45fc-924c-91843d29e86c">
      <UserInfo>
        <DisplayName/>
        <AccountId xsi:nil="true"/>
        <AccountType/>
      </UserInfo>
    </AnalysisandInsightforFinance>
    <WorkingLead xmlns="95109afe-48bb-45fc-924c-91843d29e86c">
      <UserInfo>
        <DisplayName/>
        <AccountId xsi:nil="true"/>
        <AccountType/>
      </UserInfo>
    </WorkingLead>
    <_ip_UnifiedCompliancePolicyProperties xmlns="bbb1cdd1-cf5a-48b9-b14b-3d868fa48288" xsi:nil="true"/>
    <Review_x0020_Date xmlns="95109afe-48bb-45fc-924c-91843d29e86c" xsi:nil="true"/>
    <TaxCatchAll xmlns="bbb1cdd1-cf5a-48b9-b14b-3d868fa48288" xsi:nil="true"/>
    <lcf76f155ced4ddcb4097134ff3c332f xmlns="95109afe-48bb-45fc-924c-91843d29e86c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F2A0A948A1DF4590B532C1823DE513" ma:contentTypeVersion="23" ma:contentTypeDescription="Create a new document." ma:contentTypeScope="" ma:versionID="eab3dad83e5b880ee44d69564f9cad99">
  <xsd:schema xmlns:xsd="http://www.w3.org/2001/XMLSchema" xmlns:xs="http://www.w3.org/2001/XMLSchema" xmlns:p="http://schemas.microsoft.com/office/2006/metadata/properties" xmlns:ns2="95109afe-48bb-45fc-924c-91843d29e86c" xmlns:ns3="bbb1cdd1-cf5a-48b9-b14b-3d868fa48288" targetNamespace="http://schemas.microsoft.com/office/2006/metadata/properties" ma:root="true" ma:fieldsID="e05e7f10b31146700041d9d896a256c5" ns2:_="" ns3:_="">
    <xsd:import namespace="95109afe-48bb-45fc-924c-91843d29e86c"/>
    <xsd:import namespace="bbb1cdd1-cf5a-48b9-b14b-3d868fa48288"/>
    <xsd:element name="properties">
      <xsd:complexType>
        <xsd:sequence>
          <xsd:element name="documentManagement">
            <xsd:complexType>
              <xsd:all>
                <xsd:element ref="ns2:WorkingLead" minOccurs="0"/>
                <xsd:element ref="ns2:AnalysisandInsightforFinance" minOccurs="0"/>
                <xsd:element ref="ns2:Review_x0020_Date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_ip_UnifiedCompliancePolicyProperties" minOccurs="0"/>
                <xsd:element ref="ns3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109afe-48bb-45fc-924c-91843d29e86c" elementFormDefault="qualified">
    <xsd:import namespace="http://schemas.microsoft.com/office/2006/documentManagement/types"/>
    <xsd:import namespace="http://schemas.microsoft.com/office/infopath/2007/PartnerControls"/>
    <xsd:element name="WorkingLead" ma:index="5" nillable="true" ma:displayName="Working Lead" ma:description="&#10;" ma:list="UserInfo" ma:SearchPeopleOnly="false" ma:SharePointGroup="0" ma:internalName="WorkingLead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nalysisandInsightforFinance" ma:index="6" nillable="true" ma:displayName="AnalysisandInsightforFinance" ma:list="UserInfo" ma:SharePointGroup="0" ma:internalName="AnalysisandInsightforFinance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view_x0020_Date" ma:index="7" nillable="true" ma:displayName="Review date" ma:indexed="true" ma:internalName="Review_x0020_Date" ma:readOnly="false">
      <xsd:simpleType>
        <xsd:restriction base="dms:Text"/>
      </xsd:simpleType>
    </xsd:element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b1cdd1-cf5a-48b9-b14b-3d868fa4828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ip_UnifiedCompliancePolicyProperties" ma:index="21" nillable="true" ma:displayName="Unified Compliance Policy Properties" ma:internalName="_ip_UnifiedCompliancePolicyProperties" ma:readOnly="false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 ma:readOnly="false">
      <xsd:simpleType>
        <xsd:restriction base="dms:Text"/>
      </xsd:simpleType>
    </xsd:element>
    <xsd:element name="TaxCatchAll" ma:index="25" nillable="true" ma:displayName="Taxonomy Catch All Column" ma:hidden="true" ma:list="{b87fcb59-3518-4cc0-ba6a-4520f0c3fe3b}" ma:internalName="TaxCatchAll" ma:showField="CatchAllData" ma:web="bbb1cdd1-cf5a-48b9-b14b-3d868fa482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FDD6D5-4275-4EAC-8354-2EAF1C41775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EBBBC4D-549A-4D1C-98F0-AE7B3C1E9573}">
  <ds:schemaRefs>
    <ds:schemaRef ds:uri="http://schemas.microsoft.com/office/2006/documentManagement/types"/>
    <ds:schemaRef ds:uri="http://purl.org/dc/elements/1.1/"/>
    <ds:schemaRef ds:uri="bbb1cdd1-cf5a-48b9-b14b-3d868fa48288"/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95109afe-48bb-45fc-924c-91843d29e86c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AF20185-69E7-4640-920E-1ED17999EB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109afe-48bb-45fc-924c-91843d29e86c"/>
    <ds:schemaRef ds:uri="bbb1cdd1-cf5a-48b9-b14b-3d868fa482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notes</vt:lpstr>
      <vt:lpstr>waterfalls</vt:lpstr>
      <vt:lpstr>background</vt:lpstr>
      <vt:lpstr>Hidden sheets &gt;&gt;&gt;</vt:lpstr>
      <vt:lpstr>graph data</vt:lpstr>
      <vt:lpstr>calculation2</vt:lpstr>
      <vt:lpstr>model 2 target</vt:lpstr>
      <vt:lpstr>pop2526</vt:lpstr>
      <vt:lpstr>imd19</vt:lpstr>
      <vt:lpstr>notes!Print_Area</vt:lpstr>
      <vt:lpstr>waterfalls!Print_Area</vt:lpstr>
    </vt:vector>
  </TitlesOfParts>
  <Manager/>
  <Company>IMS3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Ross, Heather</dc:creator>
  <cp:keywords/>
  <dc:description/>
  <cp:lastModifiedBy>LORRIMER, Stephen (NHS ENGLAND)</cp:lastModifiedBy>
  <cp:revision/>
  <dcterms:created xsi:type="dcterms:W3CDTF">2022-12-06T09:27:57Z</dcterms:created>
  <dcterms:modified xsi:type="dcterms:W3CDTF">2025-11-18T14:40:02Z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0x01010023F2A0A948A1DF4590B532C1823DE513</vt:lpwstr>
  </property>
  <property fmtid="{D5CDD505-2E9C-101B-9397-08002B2CF9AE}" pid="3" name="MediaServiceImageTags">
    <vt:lpwstr/>
  </property>
  <property fmtid="{D5CDD505-2E9C-101B-9397-08002B2CF9AE}" pid="4" name="Order">
    <vt:r8>14508700</vt:r8>
  </property>
  <property fmtid="{D5CDD505-2E9C-101B-9397-08002B2CF9AE}" pid="5" name="_ExtendedDescription">
    <vt:lpwstr/>
  </property>
</Properties>
</file>