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updateLinks="never" codeName="ThisWorkbook" defaultThemeVersion="124226"/>
  <mc:AlternateContent xmlns:mc="http://schemas.openxmlformats.org/markup-compatibility/2006">
    <mc:Choice Requires="x15">
      <x15ac:absPath xmlns:x15ac="http://schemas.microsoft.com/office/spreadsheetml/2010/11/ac" url="https://nhs.sharepoint.com/sites/CFO/fc/sac/pcr/OpenLib/Consolidation/2024-25/Month 12/Data Extract/FINAL/"/>
    </mc:Choice>
  </mc:AlternateContent>
  <xr:revisionPtr revIDLastSave="1002" documentId="8_{913FA0D4-37BF-4EE9-A59E-F17D3E9CA9F4}" xr6:coauthVersionLast="47" xr6:coauthVersionMax="47" xr10:uidLastSave="{72A54119-0758-459E-8C33-84D2B92DF46F}"/>
  <bookViews>
    <workbookView xWindow="-110" yWindow="-110" windowWidth="22780" windowHeight="14540" tabRatio="750" xr2:uid="{0EC231F3-15CD-4D0D-830B-BC288860F051}"/>
  </bookViews>
  <sheets>
    <sheet name="Intro" sheetId="612" r:id="rId1"/>
    <sheet name="TAC02 SoCI" sheetId="559" r:id="rId2"/>
    <sheet name="TAC03 SoFP" sheetId="561" r:id="rId3"/>
    <sheet name="TAC04 SOCIE" sheetId="562" r:id="rId4"/>
    <sheet name="TAC05 SoCF" sheetId="563" r:id="rId5"/>
    <sheet name="TAC06 Op Inc 1" sheetId="565" r:id="rId6"/>
    <sheet name="TAC07 Op Inc 2" sheetId="566" r:id="rId7"/>
    <sheet name="TAC08 Op Exp" sheetId="567" r:id="rId8"/>
    <sheet name="TAC09 Staff" sheetId="568" r:id="rId9"/>
    <sheet name="TAC11 Finance &amp; other" sheetId="569" r:id="rId10"/>
    <sheet name="TAC12 Impairment" sheetId="570" r:id="rId11"/>
    <sheet name="TAC13 Intangibles" sheetId="571" r:id="rId12"/>
    <sheet name="TAC14 PPE" sheetId="572" r:id="rId13"/>
    <sheet name="TAC14A RoU Assets" sheetId="573" r:id="rId14"/>
    <sheet name="TAC14X RoU Assets PY" sheetId="574" r:id="rId15"/>
    <sheet name="TAC15 Investments &amp; groups" sheetId="576" r:id="rId16"/>
    <sheet name="TAC16 AHFS" sheetId="577" r:id="rId17"/>
    <sheet name="TAC17 Inventories" sheetId="578" r:id="rId18"/>
    <sheet name="TAC18 Receivables" sheetId="579" r:id="rId19"/>
    <sheet name="TAC19 CCE" sheetId="580" r:id="rId20"/>
    <sheet name="TAC20 Payables" sheetId="581" r:id="rId21"/>
    <sheet name="TAC21 Borrowings" sheetId="582" r:id="rId22"/>
    <sheet name="TAC22 Provisions" sheetId="583" r:id="rId23"/>
    <sheet name="TAC24 On-SoFP PFI" sheetId="585" r:id="rId24"/>
    <sheet name="TAC25 Off-SoFP PFI" sheetId="586" r:id="rId25"/>
    <sheet name="TAC26 Pension" sheetId="587" r:id="rId26"/>
    <sheet name="TAC27 Fin Inst" sheetId="588" r:id="rId27"/>
    <sheet name="TAC28 Disclosures" sheetId="589" r:id="rId28"/>
    <sheet name="TAC29 Losses+SP" sheetId="590" r:id="rId29"/>
  </sheets>
  <definedNames>
    <definedName name="_AMO_UniqueIdentifier" hidden="1">"'0a1b0b40-2e77-48ac-99f0-820fa6d1d0e7'"</definedName>
    <definedName name="_xlnm._FilterDatabase" localSheetId="18" hidden="1">'TAC18 Receivables'!$A$6:$D$55</definedName>
    <definedName name="_xlnm._FilterDatabase" localSheetId="21" hidden="1">'TAC21 Borrowings'!$E$25:$G$31</definedName>
    <definedName name="_xleta.AND" hidden="1">#NAME?</definedName>
    <definedName name="_xleta.MAX" hidden="1">#NAME?</definedName>
  </definedNames>
  <calcPr calcId="191028"/>
  <customWorkbookViews>
    <customWorkbookView name="Jonathan.Brown - Personal View" guid="{E4F26FFA-5313-49C9-9365-CBA576C57791}" mergeInterval="0" personalView="1" maximized="1" windowWidth="1276" windowHeight="832" tabRatio="931" activeSheetId="3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1" i="582" l="1"/>
  <c r="H131" i="582"/>
  <c r="F31" i="582"/>
  <c r="E31" i="582"/>
  <c r="F22" i="582"/>
  <c r="E22" i="582"/>
  <c r="E59" i="581"/>
  <c r="G30" i="580"/>
  <c r="E30" i="580"/>
  <c r="D15" i="580"/>
  <c r="F81" i="579"/>
  <c r="E25" i="571"/>
  <c r="E26" i="571"/>
  <c r="D15" i="570"/>
  <c r="D19" i="570"/>
  <c r="E19" i="570"/>
  <c r="E99" i="569"/>
  <c r="E94" i="569"/>
  <c r="E28" i="568"/>
  <c r="F28" i="568"/>
  <c r="H28" i="568"/>
  <c r="H27" i="568"/>
  <c r="H26" i="568"/>
  <c r="H24" i="568"/>
  <c r="E59" i="566"/>
  <c r="E58" i="566"/>
  <c r="F67" i="579" l="1"/>
  <c r="E106" i="589" l="1"/>
  <c r="E99" i="589"/>
  <c r="E73" i="589"/>
  <c r="E46" i="589"/>
  <c r="E23" i="589"/>
  <c r="E95" i="588"/>
  <c r="E88" i="588"/>
  <c r="F47" i="588"/>
  <c r="G18" i="588"/>
  <c r="E13" i="588"/>
  <c r="E26" i="587"/>
  <c r="E42" i="587"/>
  <c r="E24" i="587"/>
  <c r="F59" i="585"/>
  <c r="I37" i="585"/>
  <c r="E37" i="585"/>
  <c r="E64" i="583"/>
  <c r="D62" i="583"/>
  <c r="F41" i="583"/>
  <c r="F11" i="583" s="1"/>
  <c r="G41" i="583"/>
  <c r="H41" i="583"/>
  <c r="I41" i="583"/>
  <c r="J41" i="583"/>
  <c r="K41" i="583"/>
  <c r="L41" i="583"/>
  <c r="M41" i="583"/>
  <c r="N41" i="583"/>
  <c r="O41" i="583"/>
  <c r="E41" i="583"/>
  <c r="D10" i="583"/>
  <c r="I171" i="582"/>
  <c r="H171" i="582"/>
  <c r="G153" i="582"/>
  <c r="F171" i="582"/>
  <c r="F126" i="582" s="1"/>
  <c r="H132" i="582"/>
  <c r="E90" i="582"/>
  <c r="F69" i="581"/>
  <c r="F68" i="581"/>
  <c r="D10" i="580"/>
  <c r="E10" i="580"/>
  <c r="F12" i="580"/>
  <c r="E15" i="580"/>
  <c r="E165" i="579"/>
  <c r="E178" i="579" s="1"/>
  <c r="E108" i="579"/>
  <c r="E112" i="579" s="1"/>
  <c r="J71" i="579"/>
  <c r="K69" i="579"/>
  <c r="E55" i="579"/>
  <c r="E33" i="579"/>
  <c r="F45" i="578"/>
  <c r="G21" i="578"/>
  <c r="H21" i="578"/>
  <c r="I21" i="578"/>
  <c r="J21" i="578"/>
  <c r="K21" i="578"/>
  <c r="L21" i="578"/>
  <c r="E13" i="577"/>
  <c r="E28" i="577"/>
  <c r="E37" i="577" s="1"/>
  <c r="G81" i="576"/>
  <c r="E81" i="576"/>
  <c r="E78" i="576"/>
  <c r="G71" i="576"/>
  <c r="F54" i="576"/>
  <c r="G34" i="576"/>
  <c r="G10" i="576"/>
  <c r="E10" i="576"/>
  <c r="H12" i="576"/>
  <c r="I25" i="576"/>
  <c r="F10" i="576" s="1"/>
  <c r="K65" i="574"/>
  <c r="K41" i="573" s="1"/>
  <c r="K61" i="573" s="1"/>
  <c r="F41" i="574"/>
  <c r="F12" i="574"/>
  <c r="F60" i="572"/>
  <c r="H91" i="571"/>
  <c r="F72" i="571"/>
  <c r="O61" i="571"/>
  <c r="H55" i="571"/>
  <c r="E53" i="571"/>
  <c r="E31" i="571"/>
  <c r="O16" i="571"/>
  <c r="I21" i="570"/>
  <c r="E21" i="570"/>
  <c r="D17" i="570"/>
  <c r="G14" i="570"/>
  <c r="H19" i="570"/>
  <c r="F99" i="569"/>
  <c r="F95" i="569"/>
  <c r="F94" i="569"/>
  <c r="E95" i="569"/>
  <c r="F45" i="569"/>
  <c r="E45" i="569"/>
  <c r="F143" i="582" l="1"/>
  <c r="F37" i="569"/>
  <c r="E37" i="569"/>
  <c r="F34" i="569"/>
  <c r="E34" i="569"/>
  <c r="F15" i="569" l="1"/>
  <c r="E15" i="569"/>
  <c r="I70" i="568"/>
  <c r="F62" i="568"/>
  <c r="E62" i="568"/>
  <c r="J45" i="568"/>
  <c r="H42" i="568"/>
  <c r="F45" i="568"/>
  <c r="E35" i="568"/>
  <c r="I23" i="568"/>
  <c r="G23" i="568"/>
  <c r="G26" i="568" s="1"/>
  <c r="G28" i="568" s="1"/>
  <c r="F23" i="568"/>
  <c r="F26" i="568" s="1"/>
  <c r="H11" i="568"/>
  <c r="E11" i="568"/>
  <c r="E23" i="568" l="1"/>
  <c r="F50" i="566" l="1"/>
  <c r="E50" i="566"/>
  <c r="F71" i="566"/>
  <c r="E71" i="566"/>
  <c r="F62" i="566"/>
  <c r="E62" i="566"/>
  <c r="F65" i="565"/>
  <c r="E65" i="565"/>
  <c r="F52" i="565"/>
  <c r="E52" i="565"/>
  <c r="F80" i="562" l="1"/>
  <c r="M78" i="562"/>
  <c r="M74" i="562"/>
  <c r="J65" i="562"/>
  <c r="M64" i="562"/>
  <c r="M63" i="562"/>
  <c r="M57" i="562"/>
  <c r="M56" i="562"/>
  <c r="M55" i="562"/>
  <c r="M54" i="562"/>
  <c r="E50" i="562"/>
  <c r="E49" i="562"/>
  <c r="G50" i="562"/>
  <c r="E48" i="562"/>
  <c r="H40" i="562"/>
  <c r="I40" i="562"/>
  <c r="K40" i="562"/>
  <c r="L40" i="562"/>
  <c r="M38" i="562"/>
  <c r="M34" i="562"/>
  <c r="M24" i="562"/>
  <c r="M23" i="562"/>
  <c r="E18" i="562"/>
  <c r="M17" i="562"/>
  <c r="E17" i="562"/>
  <c r="M16" i="562"/>
  <c r="M15" i="562"/>
  <c r="M14" i="562"/>
  <c r="G13" i="562"/>
  <c r="E19" i="562" l="1"/>
  <c r="E20" i="562"/>
  <c r="B32" i="576"/>
  <c r="L45" i="574" l="1"/>
  <c r="K45" i="574"/>
  <c r="J45" i="574"/>
  <c r="I45" i="574"/>
  <c r="H45" i="574"/>
  <c r="G45" i="574"/>
  <c r="F45" i="574"/>
  <c r="E13" i="574"/>
  <c r="F39" i="567"/>
  <c r="E39" i="567"/>
  <c r="H169" i="582"/>
  <c r="E99" i="582"/>
  <c r="E119" i="582" s="1"/>
  <c r="E58" i="582"/>
  <c r="E60" i="582" s="1"/>
  <c r="E42" i="582"/>
  <c r="E44" i="582" s="1"/>
  <c r="E68" i="581"/>
  <c r="F34" i="581"/>
  <c r="E34" i="581"/>
  <c r="F23" i="581"/>
  <c r="E23" i="581"/>
  <c r="E143" i="579"/>
  <c r="E156" i="579" s="1"/>
  <c r="E129" i="579"/>
  <c r="E133" i="579" s="1"/>
  <c r="J78" i="579"/>
  <c r="E78" i="579"/>
  <c r="J70" i="579"/>
  <c r="E70" i="579"/>
  <c r="F55" i="579"/>
  <c r="F33" i="579"/>
  <c r="E11" i="578"/>
  <c r="D36" i="577"/>
  <c r="D29" i="577"/>
  <c r="D18" i="577"/>
  <c r="E60" i="573"/>
  <c r="E42" i="573"/>
  <c r="E38" i="573"/>
  <c r="E11" i="573"/>
  <c r="E102" i="572" l="1"/>
  <c r="E87" i="572"/>
  <c r="E81" i="572"/>
  <c r="E61" i="572"/>
  <c r="E50" i="572"/>
  <c r="E35" i="572"/>
  <c r="E31" i="572"/>
  <c r="E13" i="572"/>
  <c r="E12" i="572"/>
  <c r="E11" i="572"/>
  <c r="E90" i="571"/>
  <c r="E77" i="571"/>
  <c r="E71" i="571"/>
  <c r="E56" i="571"/>
  <c r="E43" i="571"/>
  <c r="E30" i="571"/>
  <c r="E11" i="571"/>
  <c r="G18" i="570"/>
  <c r="D18" i="570"/>
  <c r="E82" i="569"/>
  <c r="I26" i="568"/>
  <c r="I28" i="568" s="1"/>
  <c r="F70" i="567"/>
  <c r="F72" i="567" s="1"/>
  <c r="F37" i="566"/>
  <c r="E37" i="566"/>
  <c r="F35" i="566"/>
  <c r="E35" i="566"/>
  <c r="E79" i="562"/>
  <c r="E52" i="562"/>
  <c r="E14" i="562"/>
  <c r="E12" i="562"/>
  <c r="F50" i="562" l="1"/>
  <c r="K77" i="568" l="1"/>
  <c r="L77" i="568"/>
  <c r="K92" i="568"/>
  <c r="L92" i="568"/>
  <c r="F62" i="565"/>
  <c r="F74" i="569" l="1"/>
  <c r="E37" i="572"/>
  <c r="H39" i="590"/>
  <c r="G39" i="590"/>
  <c r="F39" i="590"/>
  <c r="E39" i="590"/>
  <c r="H24" i="590"/>
  <c r="G24" i="590"/>
  <c r="F24" i="590"/>
  <c r="E24" i="590"/>
  <c r="B3" i="590"/>
  <c r="F99" i="589"/>
  <c r="F93" i="589"/>
  <c r="F80" i="589"/>
  <c r="G80" i="589" s="1"/>
  <c r="G82" i="589" s="1"/>
  <c r="H60" i="589"/>
  <c r="G60" i="589"/>
  <c r="F60" i="589"/>
  <c r="E60" i="589"/>
  <c r="H46" i="589"/>
  <c r="G46" i="589"/>
  <c r="F46" i="589"/>
  <c r="F32" i="589"/>
  <c r="E32" i="589"/>
  <c r="F23" i="589"/>
  <c r="F11" i="589"/>
  <c r="E11" i="589"/>
  <c r="B3" i="589"/>
  <c r="G68" i="588"/>
  <c r="E67" i="588"/>
  <c r="E66" i="588"/>
  <c r="E64" i="588"/>
  <c r="E63" i="588"/>
  <c r="G50" i="588"/>
  <c r="E49" i="588"/>
  <c r="E48" i="588"/>
  <c r="E46" i="588"/>
  <c r="E45" i="588"/>
  <c r="E99" i="588" s="1"/>
  <c r="H32" i="588"/>
  <c r="G32" i="588"/>
  <c r="E31" i="588"/>
  <c r="E29" i="588"/>
  <c r="G90" i="588" s="1"/>
  <c r="E28" i="588"/>
  <c r="E27" i="588"/>
  <c r="H18" i="588"/>
  <c r="E17" i="588"/>
  <c r="E15" i="588"/>
  <c r="E14" i="588"/>
  <c r="B3" i="588"/>
  <c r="F61" i="587"/>
  <c r="E61" i="587"/>
  <c r="F60" i="587"/>
  <c r="E60" i="587"/>
  <c r="F59" i="587"/>
  <c r="E59" i="587"/>
  <c r="F38" i="587"/>
  <c r="E38" i="587"/>
  <c r="F37" i="587"/>
  <c r="E37" i="587"/>
  <c r="F28" i="587"/>
  <c r="F11" i="587"/>
  <c r="B3" i="587"/>
  <c r="H21" i="586"/>
  <c r="E21" i="586"/>
  <c r="H14" i="586"/>
  <c r="E14" i="586"/>
  <c r="J13" i="586"/>
  <c r="I13" i="586"/>
  <c r="G13" i="586"/>
  <c r="F13" i="586"/>
  <c r="H12" i="586"/>
  <c r="E12" i="586"/>
  <c r="H11" i="586"/>
  <c r="E11" i="586"/>
  <c r="H10" i="586"/>
  <c r="E10" i="586"/>
  <c r="B3" i="586"/>
  <c r="I61" i="585"/>
  <c r="E61" i="585"/>
  <c r="L59" i="585"/>
  <c r="K59" i="585"/>
  <c r="J59" i="585"/>
  <c r="H59" i="585"/>
  <c r="G59" i="585"/>
  <c r="I57" i="585"/>
  <c r="E57" i="585"/>
  <c r="I56" i="585"/>
  <c r="E56" i="585"/>
  <c r="I54" i="585"/>
  <c r="E54" i="585"/>
  <c r="I53" i="585"/>
  <c r="E53" i="585"/>
  <c r="I52" i="585"/>
  <c r="E52" i="585"/>
  <c r="I51" i="585"/>
  <c r="E51" i="585"/>
  <c r="I50" i="585"/>
  <c r="E50" i="585"/>
  <c r="I49" i="585"/>
  <c r="E49" i="585"/>
  <c r="I48" i="585"/>
  <c r="E48" i="585"/>
  <c r="I47" i="585"/>
  <c r="E47" i="585"/>
  <c r="I44" i="585"/>
  <c r="E44" i="585"/>
  <c r="I30" i="585"/>
  <c r="E30" i="585"/>
  <c r="I29" i="585"/>
  <c r="E29" i="585"/>
  <c r="I28" i="585"/>
  <c r="E28" i="585"/>
  <c r="L26" i="585"/>
  <c r="K26" i="585"/>
  <c r="J26" i="585"/>
  <c r="H26" i="585"/>
  <c r="G26" i="585"/>
  <c r="F26" i="585"/>
  <c r="I19" i="585"/>
  <c r="E19" i="585"/>
  <c r="I18" i="585"/>
  <c r="E18" i="585"/>
  <c r="I15" i="585"/>
  <c r="E15" i="585"/>
  <c r="I14" i="585"/>
  <c r="E14" i="585"/>
  <c r="I13" i="585"/>
  <c r="E13" i="585"/>
  <c r="I12" i="585"/>
  <c r="E12" i="585"/>
  <c r="L10" i="585"/>
  <c r="L16" i="585" s="1"/>
  <c r="K10" i="585"/>
  <c r="K16" i="585" s="1"/>
  <c r="J10" i="585"/>
  <c r="H10" i="585"/>
  <c r="G10" i="585"/>
  <c r="G16" i="585" s="1"/>
  <c r="G17" i="585" s="1"/>
  <c r="F10" i="585"/>
  <c r="F16" i="585" s="1"/>
  <c r="B3" i="585"/>
  <c r="E69" i="562"/>
  <c r="F32" i="559" s="1"/>
  <c r="E57" i="562"/>
  <c r="E54" i="562"/>
  <c r="E29" i="562"/>
  <c r="E23" i="562"/>
  <c r="E62" i="583"/>
  <c r="O45" i="583"/>
  <c r="D44" i="583"/>
  <c r="D16" i="583"/>
  <c r="D34" i="583"/>
  <c r="D19" i="583"/>
  <c r="D32" i="583"/>
  <c r="D18" i="583"/>
  <c r="D17" i="583"/>
  <c r="D15" i="583"/>
  <c r="D14" i="583"/>
  <c r="D13" i="583"/>
  <c r="D12" i="583"/>
  <c r="D11" i="583"/>
  <c r="B3" i="583"/>
  <c r="E167" i="582"/>
  <c r="E166" i="582"/>
  <c r="E163" i="582"/>
  <c r="E158" i="582"/>
  <c r="G156" i="582"/>
  <c r="F156" i="582"/>
  <c r="I155" i="582"/>
  <c r="G155" i="582"/>
  <c r="F155" i="582"/>
  <c r="I153" i="582"/>
  <c r="F153" i="582"/>
  <c r="E139" i="582"/>
  <c r="E138" i="582"/>
  <c r="E135" i="582"/>
  <c r="G129" i="582"/>
  <c r="F129" i="582"/>
  <c r="I128" i="582"/>
  <c r="H164" i="582"/>
  <c r="E164" i="582" s="1"/>
  <c r="H168" i="582"/>
  <c r="E168" i="582" s="1"/>
  <c r="H165" i="582"/>
  <c r="H160" i="582"/>
  <c r="E160" i="582" s="1"/>
  <c r="H152" i="582"/>
  <c r="E152" i="582" s="1"/>
  <c r="H151" i="582"/>
  <c r="H136" i="582"/>
  <c r="E136" i="582" s="1"/>
  <c r="H129" i="582"/>
  <c r="F31" i="580"/>
  <c r="D31" i="580"/>
  <c r="B3" i="582"/>
  <c r="F82" i="581"/>
  <c r="E82" i="581"/>
  <c r="F78" i="581"/>
  <c r="E78" i="581"/>
  <c r="B3" i="581"/>
  <c r="E40" i="580"/>
  <c r="D40" i="580"/>
  <c r="F29" i="580"/>
  <c r="D29" i="580"/>
  <c r="F16" i="588" s="1"/>
  <c r="F18" i="588" s="1"/>
  <c r="G29" i="580"/>
  <c r="E29" i="580"/>
  <c r="G12" i="580"/>
  <c r="B3" i="580"/>
  <c r="F45" i="563"/>
  <c r="F50" i="563" s="1"/>
  <c r="F82" i="569"/>
  <c r="E45" i="563"/>
  <c r="E50" i="563" s="1"/>
  <c r="F90" i="579"/>
  <c r="E90" i="579"/>
  <c r="N81" i="579"/>
  <c r="M81" i="579"/>
  <c r="L81" i="579"/>
  <c r="K81" i="579"/>
  <c r="I81" i="579"/>
  <c r="H81" i="579"/>
  <c r="G81" i="579"/>
  <c r="J77" i="579"/>
  <c r="E77" i="579"/>
  <c r="J76" i="579"/>
  <c r="E76" i="579"/>
  <c r="J75" i="579"/>
  <c r="E75" i="579"/>
  <c r="J74" i="579"/>
  <c r="E74" i="579"/>
  <c r="J73" i="579"/>
  <c r="E73" i="579"/>
  <c r="J72" i="579"/>
  <c r="E72" i="579"/>
  <c r="N69" i="579"/>
  <c r="M69" i="579"/>
  <c r="L69" i="579"/>
  <c r="J68" i="579"/>
  <c r="E68" i="579"/>
  <c r="J67" i="579"/>
  <c r="B63" i="579"/>
  <c r="B3" i="579"/>
  <c r="E48" i="578"/>
  <c r="E42" i="578"/>
  <c r="I41" i="578"/>
  <c r="E41" i="578" s="1"/>
  <c r="E40" i="578"/>
  <c r="E39" i="578"/>
  <c r="E38" i="578"/>
  <c r="E37" i="578"/>
  <c r="E36" i="578"/>
  <c r="E35" i="578"/>
  <c r="K33" i="578"/>
  <c r="J33" i="578"/>
  <c r="I33" i="578"/>
  <c r="H33" i="578"/>
  <c r="G33" i="578"/>
  <c r="F33" i="578"/>
  <c r="E32" i="578"/>
  <c r="E24" i="578"/>
  <c r="E18" i="578"/>
  <c r="I17" i="578"/>
  <c r="E17" i="578" s="1"/>
  <c r="E16" i="578"/>
  <c r="E15" i="578"/>
  <c r="E14" i="578"/>
  <c r="E13" i="578"/>
  <c r="B3" i="578"/>
  <c r="E48" i="577"/>
  <c r="D48" i="577"/>
  <c r="D35" i="577"/>
  <c r="D32" i="577"/>
  <c r="Q31" i="577"/>
  <c r="P31" i="577"/>
  <c r="O31" i="577"/>
  <c r="N31" i="577"/>
  <c r="M31" i="577"/>
  <c r="L31" i="577"/>
  <c r="K31" i="577"/>
  <c r="J31" i="577"/>
  <c r="I31" i="577"/>
  <c r="H31" i="577"/>
  <c r="G31" i="577"/>
  <c r="F31" i="577"/>
  <c r="D30" i="577"/>
  <c r="P28" i="577"/>
  <c r="O28" i="577"/>
  <c r="N28" i="577"/>
  <c r="M28" i="577"/>
  <c r="L28" i="577"/>
  <c r="K28" i="577"/>
  <c r="J28" i="577"/>
  <c r="I28" i="577"/>
  <c r="H28" i="577"/>
  <c r="G28" i="577"/>
  <c r="F28" i="577"/>
  <c r="D27" i="577"/>
  <c r="Q28" i="577"/>
  <c r="D17" i="577"/>
  <c r="D14" i="577"/>
  <c r="Q13" i="577"/>
  <c r="P13" i="577"/>
  <c r="O13" i="577"/>
  <c r="N13" i="577"/>
  <c r="M13" i="577"/>
  <c r="L13" i="577"/>
  <c r="K13" i="577"/>
  <c r="J13" i="577"/>
  <c r="I13" i="577"/>
  <c r="H13" i="577"/>
  <c r="G13" i="577"/>
  <c r="F13" i="577"/>
  <c r="B3" i="577"/>
  <c r="H78" i="576"/>
  <c r="G78" i="576"/>
  <c r="F78" i="576"/>
  <c r="G56" i="576"/>
  <c r="B56" i="576"/>
  <c r="H56" i="576"/>
  <c r="B54" i="576"/>
  <c r="H34" i="576"/>
  <c r="B34" i="576"/>
  <c r="B12" i="576"/>
  <c r="J12" i="576"/>
  <c r="B10" i="576"/>
  <c r="B3" i="576"/>
  <c r="B3" i="574"/>
  <c r="B3" i="573"/>
  <c r="E63" i="572"/>
  <c r="E124" i="572"/>
  <c r="E123" i="572"/>
  <c r="E122" i="572"/>
  <c r="E113" i="572"/>
  <c r="E112" i="572"/>
  <c r="E111" i="572"/>
  <c r="E101" i="572"/>
  <c r="E99" i="572"/>
  <c r="E98" i="572"/>
  <c r="E97" i="572"/>
  <c r="E96" i="572"/>
  <c r="E95" i="572"/>
  <c r="E94" i="572"/>
  <c r="E92" i="572"/>
  <c r="E90" i="572"/>
  <c r="E88" i="572"/>
  <c r="N86" i="572"/>
  <c r="M86" i="572"/>
  <c r="L86" i="572"/>
  <c r="K86" i="572"/>
  <c r="J86" i="572"/>
  <c r="I86" i="572"/>
  <c r="H86" i="572"/>
  <c r="G86" i="572"/>
  <c r="F86" i="572"/>
  <c r="E85" i="572"/>
  <c r="E84" i="572"/>
  <c r="E80" i="572"/>
  <c r="E78" i="572"/>
  <c r="E77" i="572"/>
  <c r="E76" i="572"/>
  <c r="E75" i="572"/>
  <c r="E74" i="572"/>
  <c r="E72" i="572"/>
  <c r="E70" i="572"/>
  <c r="E69" i="572"/>
  <c r="E68" i="572"/>
  <c r="N67" i="572"/>
  <c r="E67" i="572" s="1"/>
  <c r="E66" i="572"/>
  <c r="E65" i="572"/>
  <c r="E64" i="572"/>
  <c r="E62" i="572"/>
  <c r="M60" i="572"/>
  <c r="L60" i="572"/>
  <c r="K60" i="572"/>
  <c r="J60" i="572"/>
  <c r="I60" i="572"/>
  <c r="H60" i="572"/>
  <c r="G60" i="572"/>
  <c r="E59" i="572"/>
  <c r="E49" i="572"/>
  <c r="E47" i="572"/>
  <c r="E46" i="572"/>
  <c r="E45" i="572"/>
  <c r="E44" i="572"/>
  <c r="E43" i="572"/>
  <c r="E42" i="572"/>
  <c r="E40" i="572"/>
  <c r="E38" i="572"/>
  <c r="E30" i="572"/>
  <c r="E28" i="572"/>
  <c r="E27" i="572"/>
  <c r="E26" i="572"/>
  <c r="E25" i="572"/>
  <c r="E24" i="572"/>
  <c r="E22" i="572"/>
  <c r="E20" i="572"/>
  <c r="E19" i="572"/>
  <c r="E18" i="572"/>
  <c r="N17" i="572"/>
  <c r="E16" i="572"/>
  <c r="E15" i="572"/>
  <c r="E14" i="572"/>
  <c r="B3" i="572"/>
  <c r="E89" i="571"/>
  <c r="E88" i="571"/>
  <c r="E87" i="571"/>
  <c r="E86" i="571"/>
  <c r="E85" i="571"/>
  <c r="E84" i="571"/>
  <c r="E82" i="571"/>
  <c r="E80" i="571"/>
  <c r="E78" i="571"/>
  <c r="O76" i="571"/>
  <c r="N76" i="571"/>
  <c r="M76" i="571"/>
  <c r="L76" i="571"/>
  <c r="K76" i="571"/>
  <c r="J76" i="571"/>
  <c r="I76" i="571"/>
  <c r="H76" i="571"/>
  <c r="G76" i="571"/>
  <c r="F76" i="571"/>
  <c r="E75" i="571"/>
  <c r="E74" i="571"/>
  <c r="E70" i="571"/>
  <c r="E69" i="571"/>
  <c r="E68" i="571"/>
  <c r="E67" i="571"/>
  <c r="E66" i="571"/>
  <c r="E64" i="571"/>
  <c r="E62" i="571"/>
  <c r="E61" i="571"/>
  <c r="E60" i="571"/>
  <c r="E59" i="571"/>
  <c r="E58" i="571"/>
  <c r="E57" i="571"/>
  <c r="N55" i="571"/>
  <c r="M55" i="571"/>
  <c r="L55" i="571"/>
  <c r="K55" i="571"/>
  <c r="J55" i="571"/>
  <c r="I55" i="571"/>
  <c r="G55" i="571"/>
  <c r="F55" i="571"/>
  <c r="E54" i="571"/>
  <c r="E42" i="571"/>
  <c r="E41" i="571"/>
  <c r="E40" i="571"/>
  <c r="E39" i="571"/>
  <c r="E38" i="571"/>
  <c r="E37" i="571"/>
  <c r="E35" i="571"/>
  <c r="E33" i="571"/>
  <c r="E24" i="571"/>
  <c r="E23" i="571"/>
  <c r="E22" i="571"/>
  <c r="E21" i="571"/>
  <c r="E19" i="571"/>
  <c r="E17" i="571"/>
  <c r="E16" i="571"/>
  <c r="E15" i="571"/>
  <c r="E14" i="571"/>
  <c r="E13" i="571"/>
  <c r="B3" i="571"/>
  <c r="E65" i="571"/>
  <c r="E20" i="571"/>
  <c r="E73" i="572"/>
  <c r="E71" i="572"/>
  <c r="E21" i="572"/>
  <c r="B3" i="570"/>
  <c r="F80" i="569"/>
  <c r="E80" i="569"/>
  <c r="F77" i="569"/>
  <c r="E77" i="569"/>
  <c r="I165" i="582"/>
  <c r="B3" i="569"/>
  <c r="H105" i="568"/>
  <c r="G105" i="568"/>
  <c r="F105" i="568"/>
  <c r="E105" i="568"/>
  <c r="B95" i="568"/>
  <c r="H92" i="568"/>
  <c r="G92" i="568"/>
  <c r="F92" i="568"/>
  <c r="E92" i="568"/>
  <c r="J91" i="568"/>
  <c r="I91" i="568"/>
  <c r="J90" i="568"/>
  <c r="I90" i="568"/>
  <c r="J89" i="568"/>
  <c r="I89" i="568"/>
  <c r="J88" i="568"/>
  <c r="I88" i="568"/>
  <c r="J87" i="568"/>
  <c r="I87" i="568"/>
  <c r="J86" i="568"/>
  <c r="I86" i="568"/>
  <c r="J85" i="568"/>
  <c r="I85" i="568"/>
  <c r="H77" i="568"/>
  <c r="G77" i="568"/>
  <c r="F77" i="568"/>
  <c r="E77" i="568"/>
  <c r="J76" i="568"/>
  <c r="I76" i="568"/>
  <c r="J75" i="568"/>
  <c r="I75" i="568"/>
  <c r="J74" i="568"/>
  <c r="I74" i="568"/>
  <c r="J73" i="568"/>
  <c r="I73" i="568"/>
  <c r="J72" i="568"/>
  <c r="I72" i="568"/>
  <c r="J71" i="568"/>
  <c r="I71" i="568"/>
  <c r="J70" i="568"/>
  <c r="H47" i="568"/>
  <c r="E47" i="568"/>
  <c r="I45" i="568"/>
  <c r="G45" i="568"/>
  <c r="H44" i="568"/>
  <c r="E44" i="568"/>
  <c r="H43" i="568"/>
  <c r="E43" i="568"/>
  <c r="E42" i="568"/>
  <c r="H41" i="568"/>
  <c r="E41" i="568"/>
  <c r="H40" i="568"/>
  <c r="E40" i="568"/>
  <c r="H39" i="568"/>
  <c r="E39" i="568"/>
  <c r="H38" i="568"/>
  <c r="E38" i="568"/>
  <c r="H37" i="568"/>
  <c r="E37" i="568"/>
  <c r="H36" i="568"/>
  <c r="E36" i="568"/>
  <c r="H35" i="568"/>
  <c r="B3" i="568"/>
  <c r="F89" i="567"/>
  <c r="E89" i="567"/>
  <c r="B3" i="567"/>
  <c r="F18" i="563"/>
  <c r="F59" i="566"/>
  <c r="F58" i="566"/>
  <c r="B3" i="566"/>
  <c r="F54" i="565"/>
  <c r="F10" i="559" s="1"/>
  <c r="F13" i="559" s="1"/>
  <c r="B3" i="565"/>
  <c r="B40" i="566" s="1"/>
  <c r="F128" i="582"/>
  <c r="F73" i="563"/>
  <c r="I67" i="563"/>
  <c r="I56" i="563"/>
  <c r="I49" i="563"/>
  <c r="I48" i="563"/>
  <c r="I30" i="563"/>
  <c r="B3" i="563"/>
  <c r="E76" i="562"/>
  <c r="E75" i="562"/>
  <c r="E74" i="562"/>
  <c r="E73" i="562"/>
  <c r="F53" i="563" s="1"/>
  <c r="E72" i="562"/>
  <c r="F52" i="563" s="1"/>
  <c r="E71" i="562"/>
  <c r="E70" i="562"/>
  <c r="F33" i="559" s="1"/>
  <c r="E68" i="562"/>
  <c r="F38" i="559" s="1"/>
  <c r="J66" i="562"/>
  <c r="E64" i="562"/>
  <c r="F30" i="559" s="1"/>
  <c r="G53" i="562"/>
  <c r="M51" i="562"/>
  <c r="E51" i="562" s="1"/>
  <c r="M50" i="562"/>
  <c r="L50" i="562"/>
  <c r="K50" i="562"/>
  <c r="J50" i="562"/>
  <c r="H50" i="562"/>
  <c r="E36" i="562"/>
  <c r="E35" i="562"/>
  <c r="E34" i="562"/>
  <c r="E31" i="562"/>
  <c r="E30" i="562"/>
  <c r="E33" i="559" s="1"/>
  <c r="E28" i="562"/>
  <c r="E38" i="559" s="1"/>
  <c r="J26" i="562"/>
  <c r="J25" i="562"/>
  <c r="E24" i="562"/>
  <c r="E30" i="559" s="1"/>
  <c r="B3" i="562"/>
  <c r="B3" i="561"/>
  <c r="B3" i="559"/>
  <c r="H140" i="582" l="1"/>
  <c r="E140" i="582" s="1"/>
  <c r="F42" i="587"/>
  <c r="G171" i="582"/>
  <c r="N79" i="579"/>
  <c r="I67" i="579" s="1"/>
  <c r="I69" i="579" s="1"/>
  <c r="I126" i="582"/>
  <c r="I143" i="582" s="1"/>
  <c r="L79" i="579"/>
  <c r="G67" i="579" s="1"/>
  <c r="G69" i="579" s="1"/>
  <c r="M79" i="579"/>
  <c r="H67" i="579" s="1"/>
  <c r="H69" i="579" s="1"/>
  <c r="F103" i="589"/>
  <c r="F106" i="589" s="1"/>
  <c r="D35" i="583"/>
  <c r="D36" i="583"/>
  <c r="D37" i="583"/>
  <c r="E18" i="563"/>
  <c r="D24" i="561"/>
  <c r="E40" i="561"/>
  <c r="D40" i="561"/>
  <c r="E17" i="568"/>
  <c r="I10" i="585"/>
  <c r="I16" i="585" s="1"/>
  <c r="D14" i="570"/>
  <c r="F24" i="559"/>
  <c r="H20" i="568"/>
  <c r="E19" i="568"/>
  <c r="E24" i="561"/>
  <c r="E40" i="590"/>
  <c r="H12" i="574"/>
  <c r="D30" i="580"/>
  <c r="D32" i="580" s="1"/>
  <c r="E33" i="562"/>
  <c r="E53" i="563" s="1"/>
  <c r="E31" i="561"/>
  <c r="H133" i="582"/>
  <c r="E133" i="582" s="1"/>
  <c r="J12" i="574"/>
  <c r="K12" i="574"/>
  <c r="G13" i="570"/>
  <c r="J92" i="568"/>
  <c r="E12" i="563"/>
  <c r="E25" i="562"/>
  <c r="E36" i="559" s="1"/>
  <c r="E19" i="573"/>
  <c r="E65" i="562"/>
  <c r="F36" i="559" s="1"/>
  <c r="M91" i="571"/>
  <c r="M29" i="571" s="1"/>
  <c r="M44" i="571" s="1"/>
  <c r="H13" i="586"/>
  <c r="G15" i="570"/>
  <c r="E31" i="577"/>
  <c r="D31" i="577" s="1"/>
  <c r="H16" i="568"/>
  <c r="E10" i="574"/>
  <c r="E103" i="588"/>
  <c r="D31" i="583"/>
  <c r="E89" i="572"/>
  <c r="H155" i="582"/>
  <c r="E155" i="582" s="1"/>
  <c r="F57" i="563"/>
  <c r="H137" i="582"/>
  <c r="E32" i="571"/>
  <c r="H156" i="582"/>
  <c r="E156" i="582" s="1"/>
  <c r="F62" i="563"/>
  <c r="H128" i="582"/>
  <c r="E57" i="563"/>
  <c r="E34" i="561"/>
  <c r="D34" i="561"/>
  <c r="H21" i="568"/>
  <c r="D26" i="577"/>
  <c r="J77" i="568"/>
  <c r="K45" i="578"/>
  <c r="K47" i="578" s="1"/>
  <c r="H14" i="568"/>
  <c r="G11" i="570"/>
  <c r="L12" i="574"/>
  <c r="L41" i="574" s="1"/>
  <c r="L10" i="573" s="1"/>
  <c r="L39" i="573" s="1"/>
  <c r="D12" i="570"/>
  <c r="H162" i="582"/>
  <c r="E162" i="582" s="1"/>
  <c r="H40" i="590"/>
  <c r="E62" i="563"/>
  <c r="E59" i="562"/>
  <c r="G72" i="571"/>
  <c r="E37" i="562"/>
  <c r="Q37" i="577"/>
  <c r="Q10" i="577" s="1"/>
  <c r="Q19" i="577" s="1"/>
  <c r="I37" i="577"/>
  <c r="I10" i="577" s="1"/>
  <c r="I19" i="577" s="1"/>
  <c r="D40" i="583"/>
  <c r="P37" i="577"/>
  <c r="P10" i="577" s="1"/>
  <c r="P19" i="577" s="1"/>
  <c r="J103" i="572"/>
  <c r="J34" i="572" s="1"/>
  <c r="J51" i="572" s="1"/>
  <c r="K103" i="572"/>
  <c r="K34" i="572" s="1"/>
  <c r="K51" i="572" s="1"/>
  <c r="H80" i="589"/>
  <c r="I80" i="589" s="1"/>
  <c r="F82" i="589"/>
  <c r="E16" i="588"/>
  <c r="F93" i="588" s="1"/>
  <c r="E102" i="588"/>
  <c r="E63" i="587"/>
  <c r="E59" i="585"/>
  <c r="D64" i="583"/>
  <c r="H134" i="582"/>
  <c r="E134" i="582" s="1"/>
  <c r="E81" i="579"/>
  <c r="M37" i="577"/>
  <c r="M10" i="577" s="1"/>
  <c r="M19" i="577" s="1"/>
  <c r="J25" i="576"/>
  <c r="E32" i="574"/>
  <c r="E53" i="574"/>
  <c r="E21" i="574"/>
  <c r="E31" i="574"/>
  <c r="E28" i="574"/>
  <c r="E61" i="574"/>
  <c r="E37" i="573"/>
  <c r="I72" i="571"/>
  <c r="I10" i="571" s="1"/>
  <c r="I27" i="571" s="1"/>
  <c r="J72" i="571"/>
  <c r="J10" i="571" s="1"/>
  <c r="J27" i="571" s="1"/>
  <c r="D13" i="570"/>
  <c r="D11" i="570"/>
  <c r="H15" i="568"/>
  <c r="F32" i="565" s="1"/>
  <c r="E18" i="568"/>
  <c r="E15" i="568"/>
  <c r="E32" i="565" s="1"/>
  <c r="E34" i="565" s="1"/>
  <c r="E32" i="559"/>
  <c r="E17" i="573"/>
  <c r="E63" i="562"/>
  <c r="J16" i="585"/>
  <c r="H16" i="585"/>
  <c r="E74" i="569"/>
  <c r="E47" i="588"/>
  <c r="E101" i="588" s="1"/>
  <c r="D31" i="561"/>
  <c r="E79" i="571"/>
  <c r="E27" i="562"/>
  <c r="E37" i="559" s="1"/>
  <c r="E33" i="573"/>
  <c r="E66" i="562"/>
  <c r="F31" i="559" s="1"/>
  <c r="D34" i="577"/>
  <c r="M103" i="572"/>
  <c r="M34" i="572" s="1"/>
  <c r="M51" i="572" s="1"/>
  <c r="I77" i="568"/>
  <c r="E32" i="562"/>
  <c r="E52" i="563" s="1"/>
  <c r="F12" i="563"/>
  <c r="H22" i="568"/>
  <c r="E24" i="568"/>
  <c r="F19" i="570"/>
  <c r="F21" i="570" s="1"/>
  <c r="M82" i="572"/>
  <c r="M10" i="572" s="1"/>
  <c r="M32" i="572" s="1"/>
  <c r="E15" i="574"/>
  <c r="E20" i="574"/>
  <c r="E58" i="574"/>
  <c r="E20" i="573"/>
  <c r="E45" i="568"/>
  <c r="E165" i="582"/>
  <c r="E41" i="572"/>
  <c r="E15" i="573"/>
  <c r="O55" i="571"/>
  <c r="E55" i="571" s="1"/>
  <c r="I12" i="574"/>
  <c r="H45" i="568"/>
  <c r="D16" i="570"/>
  <c r="E52" i="573"/>
  <c r="E35" i="574"/>
  <c r="L80" i="562"/>
  <c r="E93" i="572"/>
  <c r="G17" i="570"/>
  <c r="K72" i="571"/>
  <c r="H29" i="571"/>
  <c r="H44" i="571" s="1"/>
  <c r="E49" i="574"/>
  <c r="H18" i="568"/>
  <c r="D15" i="577"/>
  <c r="L72" i="571"/>
  <c r="L10" i="571" s="1"/>
  <c r="L27" i="571" s="1"/>
  <c r="I91" i="571"/>
  <c r="I29" i="571" s="1"/>
  <c r="I44" i="571" s="1"/>
  <c r="E16" i="573"/>
  <c r="E51" i="573"/>
  <c r="E55" i="573"/>
  <c r="E55" i="574"/>
  <c r="H25" i="576"/>
  <c r="E12" i="576" s="1"/>
  <c r="E25" i="576" s="1"/>
  <c r="J81" i="579"/>
  <c r="F42" i="588"/>
  <c r="E42" i="588" s="1"/>
  <c r="F41" i="588"/>
  <c r="E41" i="588" s="1"/>
  <c r="H142" i="582"/>
  <c r="E142" i="582" s="1"/>
  <c r="I59" i="585"/>
  <c r="D16" i="577"/>
  <c r="G91" i="571"/>
  <c r="G29" i="571" s="1"/>
  <c r="G44" i="571" s="1"/>
  <c r="H82" i="572"/>
  <c r="E36" i="574"/>
  <c r="E44" i="574"/>
  <c r="H45" i="578"/>
  <c r="H10" i="578" s="1"/>
  <c r="D43" i="583"/>
  <c r="E22" i="568"/>
  <c r="E28" i="559"/>
  <c r="D33" i="577"/>
  <c r="N72" i="571"/>
  <c r="M72" i="571"/>
  <c r="M10" i="571" s="1"/>
  <c r="M27" i="571" s="1"/>
  <c r="K91" i="571"/>
  <c r="K29" i="571" s="1"/>
  <c r="K44" i="571" s="1"/>
  <c r="F103" i="572"/>
  <c r="F34" i="572" s="1"/>
  <c r="F51" i="572" s="1"/>
  <c r="E56" i="573"/>
  <c r="E22" i="574"/>
  <c r="E57" i="574"/>
  <c r="E26" i="574"/>
  <c r="E76" i="569"/>
  <c r="E93" i="589"/>
  <c r="E20" i="578"/>
  <c r="J91" i="571"/>
  <c r="L91" i="571"/>
  <c r="L29" i="571" s="1"/>
  <c r="L44" i="571" s="1"/>
  <c r="E29" i="573"/>
  <c r="E38" i="574"/>
  <c r="E54" i="574"/>
  <c r="E13" i="586"/>
  <c r="E92" i="588"/>
  <c r="E26" i="585"/>
  <c r="G37" i="577"/>
  <c r="G10" i="577" s="1"/>
  <c r="G19" i="577" s="1"/>
  <c r="E18" i="588"/>
  <c r="I26" i="585"/>
  <c r="D13" i="577"/>
  <c r="N91" i="571"/>
  <c r="N29" i="571" s="1"/>
  <c r="N44" i="571" s="1"/>
  <c r="E29" i="572"/>
  <c r="H103" i="572"/>
  <c r="H34" i="572" s="1"/>
  <c r="H51" i="572" s="1"/>
  <c r="I12" i="576"/>
  <c r="H37" i="577"/>
  <c r="H10" i="577" s="1"/>
  <c r="H19" i="577" s="1"/>
  <c r="D17" i="580"/>
  <c r="F63" i="587"/>
  <c r="F19" i="563" s="1"/>
  <c r="I19" i="570"/>
  <c r="H72" i="571"/>
  <c r="H10" i="571" s="1"/>
  <c r="H27" i="571" s="1"/>
  <c r="I103" i="572"/>
  <c r="I34" i="572" s="1"/>
  <c r="I51" i="572" s="1"/>
  <c r="E28" i="573"/>
  <c r="E34" i="573"/>
  <c r="G12" i="574"/>
  <c r="L65" i="574"/>
  <c r="L41" i="573" s="1"/>
  <c r="L61" i="573" s="1"/>
  <c r="F81" i="576"/>
  <c r="F76" i="569"/>
  <c r="K37" i="577"/>
  <c r="K10" i="577" s="1"/>
  <c r="K19" i="577" s="1"/>
  <c r="H153" i="582"/>
  <c r="G102" i="588"/>
  <c r="E45" i="573"/>
  <c r="G99" i="588"/>
  <c r="E33" i="574"/>
  <c r="L37" i="577"/>
  <c r="L10" i="577" s="1"/>
  <c r="L19" i="577" s="1"/>
  <c r="D28" i="577"/>
  <c r="G45" i="578"/>
  <c r="E77" i="562"/>
  <c r="F60" i="566"/>
  <c r="G128" i="582"/>
  <c r="L103" i="572"/>
  <c r="L34" i="572" s="1"/>
  <c r="L51" i="572" s="1"/>
  <c r="E67" i="562"/>
  <c r="F37" i="559" s="1"/>
  <c r="H19" i="568"/>
  <c r="E30" i="574"/>
  <c r="E37" i="574"/>
  <c r="G12" i="570"/>
  <c r="D20" i="570"/>
  <c r="E58" i="572"/>
  <c r="N60" i="572"/>
  <c r="N82" i="572" s="1"/>
  <c r="E58" i="573"/>
  <c r="E14" i="574"/>
  <c r="E16" i="574"/>
  <c r="E62" i="574"/>
  <c r="G88" i="588"/>
  <c r="E62" i="565"/>
  <c r="H25" i="568"/>
  <c r="I92" i="568"/>
  <c r="I137" i="582"/>
  <c r="G20" i="570"/>
  <c r="E36" i="571"/>
  <c r="E50" i="573"/>
  <c r="E57" i="573"/>
  <c r="H17" i="568"/>
  <c r="E23" i="572"/>
  <c r="G80" i="562"/>
  <c r="E54" i="561" s="1"/>
  <c r="E83" i="571"/>
  <c r="E29" i="574"/>
  <c r="E31" i="573"/>
  <c r="E53" i="573"/>
  <c r="E56" i="562"/>
  <c r="F17" i="585"/>
  <c r="H80" i="562"/>
  <c r="E47" i="561" s="1"/>
  <c r="J23" i="568"/>
  <c r="J26" i="568" s="1"/>
  <c r="J28" i="568" s="1"/>
  <c r="E11" i="574"/>
  <c r="H13" i="568"/>
  <c r="E63" i="571"/>
  <c r="E48" i="572"/>
  <c r="E63" i="574"/>
  <c r="E169" i="582"/>
  <c r="E16" i="562"/>
  <c r="E26" i="562"/>
  <c r="E31" i="559" s="1"/>
  <c r="J80" i="562"/>
  <c r="E49" i="561" s="1"/>
  <c r="E21" i="568"/>
  <c r="G16" i="570"/>
  <c r="E13" i="573"/>
  <c r="E49" i="573"/>
  <c r="G82" i="572"/>
  <c r="G47" i="576"/>
  <c r="N37" i="577"/>
  <c r="N10" i="577" s="1"/>
  <c r="N19" i="577" s="1"/>
  <c r="G89" i="588"/>
  <c r="E18" i="571"/>
  <c r="E76" i="571"/>
  <c r="E18" i="573"/>
  <c r="E32" i="573"/>
  <c r="E24" i="573"/>
  <c r="E43" i="574"/>
  <c r="H47" i="576"/>
  <c r="F32" i="576" s="1"/>
  <c r="F34" i="576" s="1"/>
  <c r="O37" i="577"/>
  <c r="O10" i="577" s="1"/>
  <c r="O19" i="577" s="1"/>
  <c r="E20" i="583"/>
  <c r="E27" i="568"/>
  <c r="I82" i="572"/>
  <c r="E100" i="572"/>
  <c r="E59" i="573"/>
  <c r="E18" i="574"/>
  <c r="E56" i="574"/>
  <c r="E60" i="574"/>
  <c r="E14" i="568"/>
  <c r="E20" i="568"/>
  <c r="J82" i="572"/>
  <c r="L82" i="572"/>
  <c r="E36" i="573"/>
  <c r="E26" i="573"/>
  <c r="E17" i="574"/>
  <c r="E39" i="574"/>
  <c r="K82" i="572"/>
  <c r="E86" i="572"/>
  <c r="E14" i="573"/>
  <c r="E54" i="573"/>
  <c r="E34" i="574"/>
  <c r="F37" i="577"/>
  <c r="F10" i="577" s="1"/>
  <c r="F19" i="577" s="1"/>
  <c r="E31" i="578"/>
  <c r="L33" i="578"/>
  <c r="E43" i="578" s="1"/>
  <c r="K17" i="585"/>
  <c r="E17" i="572"/>
  <c r="E79" i="572"/>
  <c r="E47" i="573"/>
  <c r="H81" i="576"/>
  <c r="D11" i="577"/>
  <c r="J45" i="578"/>
  <c r="E44" i="578"/>
  <c r="E10" i="585"/>
  <c r="E16" i="585" s="1"/>
  <c r="E24" i="559"/>
  <c r="E35" i="573"/>
  <c r="E44" i="573"/>
  <c r="E48" i="574"/>
  <c r="E51" i="574"/>
  <c r="E59" i="574"/>
  <c r="H161" i="582"/>
  <c r="E161" i="582" s="1"/>
  <c r="H170" i="582"/>
  <c r="E170" i="582" s="1"/>
  <c r="E58" i="562"/>
  <c r="F28" i="559" s="1"/>
  <c r="L17" i="585"/>
  <c r="U79" i="589"/>
  <c r="K80" i="562"/>
  <c r="E50" i="561" s="1"/>
  <c r="E30" i="573"/>
  <c r="E19" i="574"/>
  <c r="E47" i="574"/>
  <c r="E32" i="580"/>
  <c r="E17" i="580"/>
  <c r="F82" i="572"/>
  <c r="J69" i="579"/>
  <c r="E129" i="582"/>
  <c r="D20" i="583"/>
  <c r="E34" i="578"/>
  <c r="D33" i="583"/>
  <c r="G100" i="588"/>
  <c r="E141" i="582"/>
  <c r="E39" i="562"/>
  <c r="I45" i="578"/>
  <c r="F59" i="581"/>
  <c r="F60" i="588"/>
  <c r="E60" i="588" s="1"/>
  <c r="F30" i="580"/>
  <c r="F32" i="580" s="1"/>
  <c r="E151" i="582"/>
  <c r="E153" i="582" s="1"/>
  <c r="D28" i="583"/>
  <c r="E100" i="588"/>
  <c r="F59" i="588"/>
  <c r="J37" i="577"/>
  <c r="J10" i="577" s="1"/>
  <c r="J19" i="577" s="1"/>
  <c r="F17" i="580"/>
  <c r="F30" i="588"/>
  <c r="G32" i="580"/>
  <c r="G17" i="580"/>
  <c r="F24" i="587"/>
  <c r="G103" i="588"/>
  <c r="E89" i="588"/>
  <c r="G92" i="588"/>
  <c r="F65" i="588"/>
  <c r="E65" i="588" s="1"/>
  <c r="F40" i="590"/>
  <c r="E90" i="588"/>
  <c r="G40" i="590"/>
  <c r="E68" i="563" l="1"/>
  <c r="F68" i="563"/>
  <c r="F34" i="565"/>
  <c r="F40" i="566" s="1"/>
  <c r="F41" i="566" s="1"/>
  <c r="L11" i="562"/>
  <c r="E51" i="561"/>
  <c r="D30" i="583"/>
  <c r="E36" i="567" s="1"/>
  <c r="E70" i="567" s="1"/>
  <c r="E72" i="567" s="1"/>
  <c r="E131" i="582"/>
  <c r="H159" i="582"/>
  <c r="E159" i="582" s="1"/>
  <c r="E171" i="582" s="1"/>
  <c r="K79" i="579"/>
  <c r="E67" i="579" s="1"/>
  <c r="F87" i="569"/>
  <c r="F19" i="559" s="1"/>
  <c r="E128" i="582"/>
  <c r="E62" i="562"/>
  <c r="N45" i="574"/>
  <c r="N12" i="574"/>
  <c r="H71" i="576"/>
  <c r="E91" i="588"/>
  <c r="E93" i="588" s="1"/>
  <c r="E23" i="573"/>
  <c r="I50" i="562"/>
  <c r="E22" i="562"/>
  <c r="K41" i="574"/>
  <c r="K10" i="573" s="1"/>
  <c r="K39" i="573" s="1"/>
  <c r="L93" i="571"/>
  <c r="F47" i="576"/>
  <c r="H82" i="589"/>
  <c r="E137" i="582"/>
  <c r="G126" i="582"/>
  <c r="I41" i="574"/>
  <c r="I10" i="573" s="1"/>
  <c r="I39" i="573" s="1"/>
  <c r="H93" i="571"/>
  <c r="G93" i="571"/>
  <c r="E25" i="568"/>
  <c r="H65" i="574"/>
  <c r="H41" i="573" s="1"/>
  <c r="H61" i="573" s="1"/>
  <c r="H46" i="571"/>
  <c r="F80" i="588"/>
  <c r="M93" i="571"/>
  <c r="I65" i="574"/>
  <c r="I41" i="573" s="1"/>
  <c r="I61" i="573" s="1"/>
  <c r="J41" i="574"/>
  <c r="J10" i="573" s="1"/>
  <c r="J39" i="573" s="1"/>
  <c r="H23" i="578"/>
  <c r="G79" i="579"/>
  <c r="I82" i="589"/>
  <c r="J80" i="589"/>
  <c r="K80" i="589" s="1"/>
  <c r="E19" i="563"/>
  <c r="E52" i="574"/>
  <c r="K10" i="578"/>
  <c r="K23" i="578" s="1"/>
  <c r="G10" i="571"/>
  <c r="G27" i="571" s="1"/>
  <c r="G12" i="576"/>
  <c r="G25" i="576" s="1"/>
  <c r="E60" i="566"/>
  <c r="N103" i="572"/>
  <c r="N34" i="572" s="1"/>
  <c r="N51" i="572" s="1"/>
  <c r="E33" i="578"/>
  <c r="O91" i="571"/>
  <c r="O29" i="571" s="1"/>
  <c r="O44" i="571" s="1"/>
  <c r="E22" i="573"/>
  <c r="I79" i="579"/>
  <c r="M125" i="572"/>
  <c r="M121" i="572" s="1"/>
  <c r="F15" i="559"/>
  <c r="G65" i="574"/>
  <c r="G41" i="573" s="1"/>
  <c r="G61" i="573" s="1"/>
  <c r="D12" i="577"/>
  <c r="E24" i="574"/>
  <c r="N93" i="571"/>
  <c r="I93" i="571"/>
  <c r="H41" i="574"/>
  <c r="H10" i="573" s="1"/>
  <c r="H39" i="573" s="1"/>
  <c r="H17" i="585"/>
  <c r="E17" i="585" s="1"/>
  <c r="D33" i="561"/>
  <c r="D37" i="577"/>
  <c r="E25" i="561" s="1"/>
  <c r="E64" i="574"/>
  <c r="E45" i="574"/>
  <c r="N10" i="571"/>
  <c r="N27" i="571" s="1"/>
  <c r="E87" i="569"/>
  <c r="H10" i="572"/>
  <c r="H32" i="572" s="1"/>
  <c r="H125" i="572"/>
  <c r="H121" i="572" s="1"/>
  <c r="H12" i="568"/>
  <c r="H47" i="578"/>
  <c r="M114" i="572"/>
  <c r="M110" i="572" s="1"/>
  <c r="E23" i="561"/>
  <c r="L67" i="574"/>
  <c r="J17" i="585"/>
  <c r="I17" i="585" s="1"/>
  <c r="E103" i="589"/>
  <c r="K10" i="571"/>
  <c r="K93" i="571"/>
  <c r="O72" i="571"/>
  <c r="O10" i="571" s="1"/>
  <c r="O27" i="571" s="1"/>
  <c r="J29" i="571"/>
  <c r="J93" i="571"/>
  <c r="J65" i="574"/>
  <c r="J41" i="573" s="1"/>
  <c r="J61" i="573" s="1"/>
  <c r="E25" i="574"/>
  <c r="D23" i="561"/>
  <c r="E21" i="562"/>
  <c r="E96" i="588"/>
  <c r="E15" i="562"/>
  <c r="G41" i="574"/>
  <c r="G10" i="573" s="1"/>
  <c r="G39" i="573" s="1"/>
  <c r="F12" i="576"/>
  <c r="E23" i="574"/>
  <c r="F47" i="578"/>
  <c r="F10" i="578"/>
  <c r="F21" i="578" s="1"/>
  <c r="E33" i="561"/>
  <c r="E32" i="561"/>
  <c r="D38" i="561"/>
  <c r="E39" i="572"/>
  <c r="N10" i="572"/>
  <c r="N32" i="572" s="1"/>
  <c r="F49" i="587"/>
  <c r="F43" i="587"/>
  <c r="E9" i="587"/>
  <c r="E11" i="587" s="1"/>
  <c r="E12" i="571"/>
  <c r="I10" i="578"/>
  <c r="I23" i="578" s="1"/>
  <c r="I47" i="578"/>
  <c r="J10" i="572"/>
  <c r="J32" i="572" s="1"/>
  <c r="J125" i="572"/>
  <c r="J121" i="572" s="1"/>
  <c r="E71" i="579"/>
  <c r="E13" i="568"/>
  <c r="J47" i="578"/>
  <c r="J10" i="578"/>
  <c r="J23" i="578" s="1"/>
  <c r="D29" i="561"/>
  <c r="E12" i="568"/>
  <c r="E12" i="574"/>
  <c r="E21" i="573"/>
  <c r="F36" i="581"/>
  <c r="E38" i="561"/>
  <c r="G47" i="578"/>
  <c r="G10" i="578"/>
  <c r="E60" i="572"/>
  <c r="E59" i="588"/>
  <c r="G96" i="588"/>
  <c r="F10" i="572"/>
  <c r="F32" i="572" s="1"/>
  <c r="F125" i="572"/>
  <c r="E82" i="572"/>
  <c r="J11" i="562"/>
  <c r="J40" i="562" s="1"/>
  <c r="L125" i="572"/>
  <c r="L121" i="572" s="1"/>
  <c r="L10" i="572"/>
  <c r="L32" i="572" s="1"/>
  <c r="D38" i="583"/>
  <c r="F32" i="588"/>
  <c r="E32" i="588" s="1"/>
  <c r="E30" i="588"/>
  <c r="D32" i="561"/>
  <c r="E60" i="562"/>
  <c r="L45" i="578"/>
  <c r="E36" i="572"/>
  <c r="H23" i="568"/>
  <c r="D26" i="561"/>
  <c r="G101" i="588"/>
  <c r="D21" i="570"/>
  <c r="G10" i="572"/>
  <c r="G32" i="572" s="1"/>
  <c r="E12" i="580"/>
  <c r="G15" i="580"/>
  <c r="D12" i="580"/>
  <c r="F15" i="580"/>
  <c r="F50" i="587"/>
  <c r="E28" i="587"/>
  <c r="E50" i="587" s="1"/>
  <c r="I10" i="572"/>
  <c r="I32" i="572" s="1"/>
  <c r="I125" i="572"/>
  <c r="I121" i="572" s="1"/>
  <c r="E46" i="574"/>
  <c r="H79" i="579"/>
  <c r="H21" i="570"/>
  <c r="G21" i="570" s="1"/>
  <c r="G19" i="570"/>
  <c r="E61" i="562"/>
  <c r="G11" i="562"/>
  <c r="E40" i="574"/>
  <c r="E29" i="561"/>
  <c r="E32" i="576"/>
  <c r="E34" i="576" s="1"/>
  <c r="E47" i="576" s="1"/>
  <c r="E16" i="568"/>
  <c r="K11" i="562"/>
  <c r="K125" i="572"/>
  <c r="K121" i="572" s="1"/>
  <c r="K10" i="572"/>
  <c r="K32" i="572" s="1"/>
  <c r="H11" i="562"/>
  <c r="G143" i="582" l="1"/>
  <c r="J44" i="571"/>
  <c r="J46" i="571" s="1"/>
  <c r="K27" i="571"/>
  <c r="K46" i="571" s="1"/>
  <c r="G40" i="562"/>
  <c r="E29" i="559"/>
  <c r="E55" i="562"/>
  <c r="E17" i="563"/>
  <c r="H126" i="582"/>
  <c r="H143" i="582" s="1"/>
  <c r="J79" i="579"/>
  <c r="F69" i="579"/>
  <c r="F16" i="559"/>
  <c r="F18" i="559" s="1"/>
  <c r="F23" i="559" s="1"/>
  <c r="F25" i="559" s="1"/>
  <c r="F49" i="559" s="1"/>
  <c r="F48" i="559" s="1"/>
  <c r="E27" i="574"/>
  <c r="I46" i="571"/>
  <c r="L46" i="571"/>
  <c r="J82" i="589"/>
  <c r="E15" i="563"/>
  <c r="M46" i="571"/>
  <c r="F56" i="576"/>
  <c r="F71" i="576" s="1"/>
  <c r="H114" i="572"/>
  <c r="L63" i="573"/>
  <c r="K67" i="574"/>
  <c r="H67" i="574"/>
  <c r="I67" i="574"/>
  <c r="G46" i="571"/>
  <c r="N46" i="571"/>
  <c r="E11" i="559"/>
  <c r="I114" i="572"/>
  <c r="I110" i="572" s="1"/>
  <c r="N114" i="572"/>
  <c r="N110" i="572" s="1"/>
  <c r="F15" i="563"/>
  <c r="J67" i="574"/>
  <c r="N125" i="572"/>
  <c r="E14" i="561"/>
  <c r="E19" i="559"/>
  <c r="G45" i="583"/>
  <c r="E10" i="577"/>
  <c r="E19" i="577" s="1"/>
  <c r="G67" i="574"/>
  <c r="N41" i="574"/>
  <c r="N10" i="573" s="1"/>
  <c r="N39" i="573" s="1"/>
  <c r="O46" i="571"/>
  <c r="O93" i="571"/>
  <c r="F51" i="587"/>
  <c r="F53" i="587" s="1"/>
  <c r="L47" i="578"/>
  <c r="E47" i="578" s="1"/>
  <c r="L10" i="578"/>
  <c r="E10" i="578" s="1"/>
  <c r="E80" i="588"/>
  <c r="E22" i="561"/>
  <c r="H45" i="583"/>
  <c r="F13" i="583"/>
  <c r="E72" i="571"/>
  <c r="F10" i="571"/>
  <c r="F27" i="571" s="1"/>
  <c r="E78" i="562"/>
  <c r="F34" i="559" s="1"/>
  <c r="E15" i="561"/>
  <c r="E10" i="572"/>
  <c r="K114" i="572"/>
  <c r="K110" i="572" s="1"/>
  <c r="E40" i="566"/>
  <c r="E41" i="566" s="1"/>
  <c r="J45" i="583"/>
  <c r="F15" i="583"/>
  <c r="E27" i="573"/>
  <c r="E81" i="571"/>
  <c r="F91" i="571"/>
  <c r="F93" i="571" s="1"/>
  <c r="E38" i="562"/>
  <c r="E34" i="559" s="1"/>
  <c r="E25" i="573"/>
  <c r="F16" i="563"/>
  <c r="F11" i="559"/>
  <c r="E43" i="573"/>
  <c r="J114" i="572"/>
  <c r="J110" i="572" s="1"/>
  <c r="E91" i="572"/>
  <c r="G103" i="572"/>
  <c r="M45" i="583"/>
  <c r="F18" i="583"/>
  <c r="L114" i="572"/>
  <c r="L110" i="572" s="1"/>
  <c r="E45" i="578"/>
  <c r="E21" i="561" s="1"/>
  <c r="E27" i="561" s="1"/>
  <c r="E132" i="582"/>
  <c r="D51" i="561"/>
  <c r="E15" i="559"/>
  <c r="I80" i="562"/>
  <c r="E48" i="561" s="1"/>
  <c r="E26" i="561"/>
  <c r="G91" i="588"/>
  <c r="G93" i="588" s="1"/>
  <c r="H93" i="588"/>
  <c r="K82" i="589"/>
  <c r="L80" i="589"/>
  <c r="G95" i="588"/>
  <c r="E43" i="587"/>
  <c r="E49" i="587"/>
  <c r="E51" i="587" s="1"/>
  <c r="E36" i="581"/>
  <c r="F29" i="559"/>
  <c r="F14" i="583"/>
  <c r="I45" i="583"/>
  <c r="F121" i="572"/>
  <c r="E126" i="582" l="1"/>
  <c r="E69" i="579"/>
  <c r="F79" i="579"/>
  <c r="F39" i="559"/>
  <c r="F53" i="559" s="1"/>
  <c r="F52" i="559" s="1"/>
  <c r="E143" i="582"/>
  <c r="E79" i="579"/>
  <c r="D29" i="583"/>
  <c r="K45" i="583"/>
  <c r="K63" i="573"/>
  <c r="H110" i="572"/>
  <c r="D10" i="577"/>
  <c r="F12" i="583"/>
  <c r="F45" i="583"/>
  <c r="J63" i="573"/>
  <c r="N121" i="572"/>
  <c r="H63" i="573"/>
  <c r="F92" i="579"/>
  <c r="F94" i="579" s="1"/>
  <c r="L45" i="583"/>
  <c r="F17" i="583"/>
  <c r="E12" i="573"/>
  <c r="D15" i="561"/>
  <c r="E48" i="573"/>
  <c r="I11" i="562"/>
  <c r="E10" i="571"/>
  <c r="G63" i="573"/>
  <c r="D49" i="561"/>
  <c r="E16" i="563"/>
  <c r="E91" i="571"/>
  <c r="E93" i="571" s="1"/>
  <c r="E11" i="561" s="1"/>
  <c r="F29" i="571"/>
  <c r="F44" i="571" s="1"/>
  <c r="G34" i="572"/>
  <c r="G51" i="572" s="1"/>
  <c r="E103" i="572"/>
  <c r="G125" i="572"/>
  <c r="E55" i="561"/>
  <c r="E26" i="568"/>
  <c r="E19" i="578"/>
  <c r="D54" i="561"/>
  <c r="D39" i="583"/>
  <c r="G23" i="578"/>
  <c r="D50" i="561"/>
  <c r="F12" i="559"/>
  <c r="E53" i="587"/>
  <c r="E92" i="579"/>
  <c r="E46" i="573"/>
  <c r="L82" i="589"/>
  <c r="M80" i="589"/>
  <c r="E34" i="571"/>
  <c r="D22" i="561"/>
  <c r="E12" i="578"/>
  <c r="D27" i="583"/>
  <c r="I63" i="573"/>
  <c r="E41" i="574" l="1"/>
  <c r="F10" i="573"/>
  <c r="F39" i="573" s="1"/>
  <c r="F16" i="583"/>
  <c r="E18" i="561"/>
  <c r="F57" i="579"/>
  <c r="E17" i="561"/>
  <c r="F62" i="588"/>
  <c r="E62" i="588" s="1"/>
  <c r="L23" i="578"/>
  <c r="F11" i="563"/>
  <c r="F25" i="576"/>
  <c r="F44" i="588"/>
  <c r="E44" i="588" s="1"/>
  <c r="G121" i="572"/>
  <c r="E125" i="572"/>
  <c r="E12" i="561" s="1"/>
  <c r="N65" i="574"/>
  <c r="F43" i="588"/>
  <c r="E16" i="559"/>
  <c r="E18" i="559" s="1"/>
  <c r="E54" i="576"/>
  <c r="E56" i="576" s="1"/>
  <c r="E71" i="576" s="1"/>
  <c r="E34" i="572"/>
  <c r="E94" i="579"/>
  <c r="D41" i="583"/>
  <c r="G20" i="583"/>
  <c r="F23" i="578"/>
  <c r="D19" i="577"/>
  <c r="F61" i="588"/>
  <c r="F10" i="583"/>
  <c r="E45" i="583"/>
  <c r="E54" i="565"/>
  <c r="E10" i="559" s="1"/>
  <c r="E13" i="559" s="1"/>
  <c r="D39" i="561"/>
  <c r="D47" i="561"/>
  <c r="E29" i="571"/>
  <c r="E32" i="572"/>
  <c r="F114" i="572"/>
  <c r="M82" i="589"/>
  <c r="N80" i="589"/>
  <c r="E42" i="561"/>
  <c r="D30" i="561"/>
  <c r="D35" i="561" s="1"/>
  <c r="F11" i="562"/>
  <c r="F40" i="562" s="1"/>
  <c r="N67" i="574" l="1"/>
  <c r="N41" i="573"/>
  <c r="N61" i="573" s="1"/>
  <c r="E23" i="559"/>
  <c r="E25" i="559" s="1"/>
  <c r="M13" i="562" s="1"/>
  <c r="E13" i="562" s="1"/>
  <c r="F13" i="563"/>
  <c r="F31" i="563" s="1"/>
  <c r="F69" i="563" s="1"/>
  <c r="F78" i="563" s="1"/>
  <c r="E71" i="563" s="1"/>
  <c r="E73" i="563" s="1"/>
  <c r="E10" i="573"/>
  <c r="D48" i="561"/>
  <c r="E23" i="578"/>
  <c r="E21" i="578"/>
  <c r="G98" i="588"/>
  <c r="E30" i="561"/>
  <c r="E35" i="561" s="1"/>
  <c r="E41" i="561"/>
  <c r="F19" i="583"/>
  <c r="F20" i="583" s="1"/>
  <c r="N45" i="583"/>
  <c r="D45" i="583" s="1"/>
  <c r="E12" i="559"/>
  <c r="N82" i="589"/>
  <c r="O80" i="589"/>
  <c r="E39" i="573"/>
  <c r="E61" i="588"/>
  <c r="F68" i="588"/>
  <c r="E68" i="588" s="1"/>
  <c r="F46" i="571"/>
  <c r="D25" i="561"/>
  <c r="E121" i="572"/>
  <c r="M53" i="562"/>
  <c r="D18" i="561"/>
  <c r="D14" i="561"/>
  <c r="E50" i="574"/>
  <c r="F65" i="574"/>
  <c r="F41" i="573" s="1"/>
  <c r="F61" i="573" s="1"/>
  <c r="F63" i="573" s="1"/>
  <c r="E43" i="588"/>
  <c r="F50" i="588"/>
  <c r="E50" i="588" s="1"/>
  <c r="E27" i="571"/>
  <c r="E16" i="561"/>
  <c r="F110" i="572"/>
  <c r="E98" i="588"/>
  <c r="E49" i="559" l="1"/>
  <c r="E48" i="559" s="1"/>
  <c r="E39" i="559"/>
  <c r="E53" i="559" s="1"/>
  <c r="E52" i="559" s="1"/>
  <c r="D21" i="561"/>
  <c r="D27" i="561" s="1"/>
  <c r="E41" i="573"/>
  <c r="E11" i="563"/>
  <c r="E13" i="563" s="1"/>
  <c r="E31" i="563" s="1"/>
  <c r="E69" i="563" s="1"/>
  <c r="E78" i="563" s="1"/>
  <c r="G114" i="572"/>
  <c r="E51" i="572"/>
  <c r="M80" i="562"/>
  <c r="E52" i="561" s="1"/>
  <c r="E56" i="561" s="1"/>
  <c r="E53" i="562"/>
  <c r="E65" i="574"/>
  <c r="F67" i="574"/>
  <c r="E67" i="574" s="1"/>
  <c r="E13" i="561" s="1"/>
  <c r="E19" i="561" s="1"/>
  <c r="E36" i="561" s="1"/>
  <c r="D17" i="561"/>
  <c r="E57" i="579"/>
  <c r="D16" i="561"/>
  <c r="H104" i="588"/>
  <c r="G97" i="588"/>
  <c r="G104" i="588" s="1"/>
  <c r="F104" i="588"/>
  <c r="E97" i="588"/>
  <c r="E104" i="588" s="1"/>
  <c r="E39" i="561"/>
  <c r="E43" i="561" s="1"/>
  <c r="N63" i="573"/>
  <c r="D41" i="561"/>
  <c r="D43" i="561" s="1"/>
  <c r="O82" i="589"/>
  <c r="P80" i="589"/>
  <c r="E44" i="571"/>
  <c r="E46" i="571" s="1"/>
  <c r="E44" i="561" l="1"/>
  <c r="D11" i="561"/>
  <c r="G110" i="572"/>
  <c r="E114" i="572"/>
  <c r="M11" i="562"/>
  <c r="E80" i="562"/>
  <c r="P82" i="589"/>
  <c r="Q80" i="589"/>
  <c r="D55" i="561"/>
  <c r="E69" i="581"/>
  <c r="D42" i="561"/>
  <c r="M40" i="562" l="1"/>
  <c r="E11" i="562"/>
  <c r="D12" i="561"/>
  <c r="E110" i="572"/>
  <c r="E61" i="573"/>
  <c r="E63" i="573"/>
  <c r="R80" i="589"/>
  <c r="Q82" i="589"/>
  <c r="E40" i="562" l="1"/>
  <c r="R82" i="589"/>
  <c r="S80" i="589"/>
  <c r="D13" i="561"/>
  <c r="D19" i="561" s="1"/>
  <c r="D36" i="561" s="1"/>
  <c r="D44" i="561" s="1"/>
  <c r="S82" i="589" l="1"/>
  <c r="T80" i="589"/>
  <c r="D52" i="561"/>
  <c r="D56" i="561" s="1"/>
  <c r="U80" i="589" l="1"/>
  <c r="U82" i="589" s="1"/>
  <c r="T82" i="589"/>
</calcChain>
</file>

<file path=xl/sharedStrings.xml><?xml version="1.0" encoding="utf-8"?>
<sst xmlns="http://schemas.openxmlformats.org/spreadsheetml/2006/main" count="6919" uniqueCount="2657">
  <si>
    <t>NHS England</t>
  </si>
  <si>
    <t>Illustrative TAC - Trust accounts consolidation (TAC) form 2024/25</t>
  </si>
  <si>
    <t xml:space="preserve">The following TAC file has been adapted to demonstrate the format in which the publically available year end accounts data is collected from NHS providers.  </t>
  </si>
  <si>
    <t xml:space="preserve">Note: there are three tables on TAC28 which are only used by NHS trusts and therefore not included in the NHS foundation trust data file. </t>
  </si>
  <si>
    <t>Further instructions are provided in the full instructions document published alongside these files.</t>
  </si>
  <si>
    <t>Trust Accounts Consolidation Schedules</t>
  </si>
  <si>
    <t>Table ID</t>
  </si>
  <si>
    <t>STATEMENT OF COMPREHENSIVE INCOME</t>
  </si>
  <si>
    <t>A02CY01</t>
  </si>
  <si>
    <t>A02PY01</t>
  </si>
  <si>
    <t>Maincode</t>
  </si>
  <si>
    <t>Expected sign</t>
  </si>
  <si>
    <t>SoCI</t>
  </si>
  <si>
    <t>2024/25</t>
  </si>
  <si>
    <t>2023/24</t>
  </si>
  <si>
    <t>£000</t>
  </si>
  <si>
    <t>Subcode</t>
  </si>
  <si>
    <t>Operating income from patient care activities</t>
  </si>
  <si>
    <t>+</t>
  </si>
  <si>
    <t>SCI0100A</t>
  </si>
  <si>
    <t>Other operating income</t>
  </si>
  <si>
    <t>SCI0110A</t>
  </si>
  <si>
    <t>Operating expenses</t>
  </si>
  <si>
    <t>-</t>
  </si>
  <si>
    <t>SCI0125A</t>
  </si>
  <si>
    <t>OPERATING SURPLUS / (DEFICIT)</t>
  </si>
  <si>
    <t>+/-</t>
  </si>
  <si>
    <t>SCI0140A</t>
  </si>
  <si>
    <t>FINANCE COSTS</t>
  </si>
  <si>
    <t>Finance income</t>
  </si>
  <si>
    <t>SCI0150</t>
  </si>
  <si>
    <t>Finance expense</t>
  </si>
  <si>
    <t>SCI0160</t>
  </si>
  <si>
    <t>PDC dividend expense</t>
  </si>
  <si>
    <t>SCI0170</t>
  </si>
  <si>
    <t>NET FINANCE COSTS</t>
  </si>
  <si>
    <t>SCI0180</t>
  </si>
  <si>
    <t>Other gains/(losses)</t>
  </si>
  <si>
    <t>SCI0190A</t>
  </si>
  <si>
    <t>Share of profit/(loss) of associates/ joint ventures</t>
  </si>
  <si>
    <t>SCI0200</t>
  </si>
  <si>
    <t>Gains/(losses) from transfers by absorption</t>
  </si>
  <si>
    <t>SCI0210</t>
  </si>
  <si>
    <t>SCI0230</t>
  </si>
  <si>
    <t>SURPLUS/(DEFICIT) FROM CONTINUING OPERATIONS</t>
  </si>
  <si>
    <t>SCI0240A</t>
  </si>
  <si>
    <t>Surplus/(deficit) from discontinued operations and the gain/(loss) on disposal of discontinued operations</t>
  </si>
  <si>
    <t>SCI0240B</t>
  </si>
  <si>
    <t>SURPLUS/(DEFICIT) FOR THE YEAR</t>
  </si>
  <si>
    <t>SCI0240</t>
  </si>
  <si>
    <t>Other comprehensive income</t>
  </si>
  <si>
    <t>Will not be reclassified to income and expenditure:</t>
  </si>
  <si>
    <t xml:space="preserve">Impairments </t>
  </si>
  <si>
    <t>SOC0100</t>
  </si>
  <si>
    <t xml:space="preserve">Revaluations </t>
  </si>
  <si>
    <t>SOC0110</t>
  </si>
  <si>
    <t>Share of comprehensive income from associates and joint ventures</t>
  </si>
  <si>
    <t>SOC0120</t>
  </si>
  <si>
    <r>
      <t xml:space="preserve">Fair value gains/(losses) on equity instruments </t>
    </r>
    <r>
      <rPr>
        <sz val="10"/>
        <color rgb="FF0000FF"/>
        <rFont val="Arial"/>
        <family val="2"/>
      </rPr>
      <t>designated</t>
    </r>
    <r>
      <rPr>
        <sz val="10"/>
        <color theme="1"/>
        <rFont val="Arial"/>
        <family val="2"/>
      </rPr>
      <t xml:space="preserve"> at FV through OCI</t>
    </r>
  </si>
  <si>
    <t>SOC0125</t>
  </si>
  <si>
    <t>Other recognised gains and losses</t>
  </si>
  <si>
    <t>SOC0130</t>
  </si>
  <si>
    <t>SOC0140</t>
  </si>
  <si>
    <t>Other reserve movements</t>
  </si>
  <si>
    <t>SOC0150</t>
  </si>
  <si>
    <t>May be reclassified to income and expenditure when certain conditions are met:</t>
  </si>
  <si>
    <r>
      <t>Fair value gains/(losses) on</t>
    </r>
    <r>
      <rPr>
        <sz val="10"/>
        <rFont val="Arial"/>
        <family val="2"/>
      </rPr>
      <t xml:space="preserve"> financial assets </t>
    </r>
    <r>
      <rPr>
        <sz val="10"/>
        <color rgb="FF0000FF"/>
        <rFont val="Arial"/>
        <family val="2"/>
      </rPr>
      <t xml:space="preserve">mandated </t>
    </r>
    <r>
      <rPr>
        <sz val="10"/>
        <rFont val="Arial"/>
        <family val="2"/>
      </rPr>
      <t>at FV through OCI</t>
    </r>
  </si>
  <si>
    <t>SOC0160</t>
  </si>
  <si>
    <r>
      <t xml:space="preserve">Recycling gains/(losses) on disposal of financial assets </t>
    </r>
    <r>
      <rPr>
        <sz val="10"/>
        <color rgb="FF0000FF"/>
        <rFont val="Arial"/>
        <family val="2"/>
      </rPr>
      <t xml:space="preserve">mandated </t>
    </r>
    <r>
      <rPr>
        <sz val="10"/>
        <rFont val="Arial"/>
        <family val="2"/>
      </rPr>
      <t>at FV through OCI</t>
    </r>
  </si>
  <si>
    <t>SOC0170</t>
  </si>
  <si>
    <t>Foreign exchange gains/(losses) recognised directly in OCI</t>
  </si>
  <si>
    <t>SOC0180</t>
  </si>
  <si>
    <t>TOTAL COMPREHENSIVE INCOME / (EXPENSE) FOR THE PERIOD</t>
  </si>
  <si>
    <t>SOC0190</t>
  </si>
  <si>
    <t>Note: Allocation of surplus/ (deficit) for the period:</t>
  </si>
  <si>
    <t>(a) Surplus/ (deficit) for the period attributable to:</t>
  </si>
  <si>
    <t>(i) non-controlling interest, and</t>
  </si>
  <si>
    <t>SOC0200</t>
  </si>
  <si>
    <t>(ii) owners of the parent</t>
  </si>
  <si>
    <t>SOC0210</t>
  </si>
  <si>
    <t>TOTAL</t>
  </si>
  <si>
    <t>SOC0220</t>
  </si>
  <si>
    <t>(b) total comprehensive income/ (expense) for the period attributable to:</t>
  </si>
  <si>
    <t>SOC0230</t>
  </si>
  <si>
    <t>SOC0240</t>
  </si>
  <si>
    <t>SOC0250</t>
  </si>
  <si>
    <t>STATEMENT OF FINANCIAL POSITION</t>
  </si>
  <si>
    <t>A03CY01</t>
  </si>
  <si>
    <t>A03PY01</t>
  </si>
  <si>
    <t>SoFP</t>
  </si>
  <si>
    <t>31 Mar 2025</t>
  </si>
  <si>
    <t>31 Mar 2024</t>
  </si>
  <si>
    <t>Non-current assets</t>
  </si>
  <si>
    <t>Intangible assets</t>
  </si>
  <si>
    <t>BAL1100</t>
  </si>
  <si>
    <t>Property, plant and equipment</t>
  </si>
  <si>
    <t>BAL1110</t>
  </si>
  <si>
    <t>Right of use assets</t>
  </si>
  <si>
    <t>BAL1115</t>
  </si>
  <si>
    <t>Investment property</t>
  </si>
  <si>
    <t>BAL1120</t>
  </si>
  <si>
    <t>Investments in joint ventures and associates</t>
  </si>
  <si>
    <t>BAL1130</t>
  </si>
  <si>
    <t>Other investments / financial assets</t>
  </si>
  <si>
    <t>BAL1140</t>
  </si>
  <si>
    <t>Receivables</t>
  </si>
  <si>
    <t>BAL1150</t>
  </si>
  <si>
    <t>Other assets</t>
  </si>
  <si>
    <t>BAL1170</t>
  </si>
  <si>
    <t>Total non-current assets</t>
  </si>
  <si>
    <t>BAL1180</t>
  </si>
  <si>
    <t>Current assets</t>
  </si>
  <si>
    <t>Inventories</t>
  </si>
  <si>
    <t>BAL1190</t>
  </si>
  <si>
    <t>BAL1200</t>
  </si>
  <si>
    <t>BAL1210</t>
  </si>
  <si>
    <t>BAL1220</t>
  </si>
  <si>
    <t>Non-current assets held for sale and assets in disposal groups</t>
  </si>
  <si>
    <t>BAL1230</t>
  </si>
  <si>
    <t>Cash and cash equivalents</t>
  </si>
  <si>
    <t>BAL1240</t>
  </si>
  <si>
    <t>Total current assets</t>
  </si>
  <si>
    <t>BAL1250</t>
  </si>
  <si>
    <t>Current liabilities</t>
  </si>
  <si>
    <t>Trade and other payables</t>
  </si>
  <si>
    <t>BAL1260</t>
  </si>
  <si>
    <t>Borrowings</t>
  </si>
  <si>
    <t>BAL1270</t>
  </si>
  <si>
    <t>Other financial liabilities</t>
  </si>
  <si>
    <t>BAL1280</t>
  </si>
  <si>
    <t>Provisions</t>
  </si>
  <si>
    <t>BAL1290</t>
  </si>
  <si>
    <t>Other liabilities</t>
  </si>
  <si>
    <t>BAL1300</t>
  </si>
  <si>
    <t>Liabilities in disposal groups</t>
  </si>
  <si>
    <t>BAL1310</t>
  </si>
  <si>
    <t>Total current liabilities</t>
  </si>
  <si>
    <t>BAL1320</t>
  </si>
  <si>
    <t>Total assets less current liabilities</t>
  </si>
  <si>
    <t>BAL1330</t>
  </si>
  <si>
    <t>Non-current liabilities</t>
  </si>
  <si>
    <t>BAL1340</t>
  </si>
  <si>
    <t>BAL1350</t>
  </si>
  <si>
    <t>BAL1360</t>
  </si>
  <si>
    <t>BAL1370</t>
  </si>
  <si>
    <t>BAL1380</t>
  </si>
  <si>
    <t>Total non-current liabilities</t>
  </si>
  <si>
    <t>BAL1390</t>
  </si>
  <si>
    <t>Total assets employed</t>
  </si>
  <si>
    <t>BAL1400</t>
  </si>
  <si>
    <t xml:space="preserve">
Financed by </t>
  </si>
  <si>
    <t>Taxpayers' equity</t>
  </si>
  <si>
    <t>Public dividend capital</t>
  </si>
  <si>
    <t>BAL1410</t>
  </si>
  <si>
    <t>Revaluation reserve</t>
  </si>
  <si>
    <t>BAL1420</t>
  </si>
  <si>
    <t>Financial assets at FV through OCI reserve</t>
  </si>
  <si>
    <t>BAL1430</t>
  </si>
  <si>
    <t>Other reserves</t>
  </si>
  <si>
    <t>BAL1440</t>
  </si>
  <si>
    <t>Merger reserve</t>
  </si>
  <si>
    <t>BAL1450</t>
  </si>
  <si>
    <t>Income and expenditure reserve</t>
  </si>
  <si>
    <t>BAL1460</t>
  </si>
  <si>
    <t>Others' equity</t>
  </si>
  <si>
    <t>Non-controlling Interest</t>
  </si>
  <si>
    <t>BAL1470</t>
  </si>
  <si>
    <t>Charitable fund reserves</t>
  </si>
  <si>
    <t>BAL1490</t>
  </si>
  <si>
    <t>Total taxpayers' and others' equity</t>
  </si>
  <si>
    <t>BAL1500</t>
  </si>
  <si>
    <t>STATEMENT OF CHANGES IN EQUITY - 2024/25</t>
  </si>
  <si>
    <t>A04CY01</t>
  </si>
  <si>
    <t>A04CY02</t>
  </si>
  <si>
    <t>A04CY03</t>
  </si>
  <si>
    <t>A04CY04</t>
  </si>
  <si>
    <t>A04CY05</t>
  </si>
  <si>
    <t>A04CY06</t>
  </si>
  <si>
    <t>A04CY07</t>
  </si>
  <si>
    <t>A04CY08</t>
  </si>
  <si>
    <t>A04CY09</t>
  </si>
  <si>
    <t>Total</t>
  </si>
  <si>
    <t>Non-controlling interest</t>
  </si>
  <si>
    <t>Public Dividend Capital</t>
  </si>
  <si>
    <t>Taxpayers' and others' equity at 1 April 2024 - brought forward</t>
  </si>
  <si>
    <t>SCE0010</t>
  </si>
  <si>
    <t xml:space="preserve">At start of period for new FTs </t>
  </si>
  <si>
    <t>SCE0040</t>
  </si>
  <si>
    <t>Surplus/(deficit) for the year</t>
  </si>
  <si>
    <t>SCE0050</t>
  </si>
  <si>
    <t>Transfers by absorption: transfers between reserves</t>
  </si>
  <si>
    <t>NIL</t>
  </si>
  <si>
    <t>SCE0060</t>
  </si>
  <si>
    <t>Transfers by absorption: transfers between reserves (charitable fund)</t>
  </si>
  <si>
    <t>SCE0065</t>
  </si>
  <si>
    <t>Transfer from reval reserve to I&amp;E reserve for impairments arising from consumption of economic benefits</t>
  </si>
  <si>
    <t>SCE0070</t>
  </si>
  <si>
    <t>Net impairments</t>
  </si>
  <si>
    <t>SCE0090</t>
  </si>
  <si>
    <t>Revaluations - right of use assets</t>
  </si>
  <si>
    <t>SCE0112</t>
  </si>
  <si>
    <t>Revaluations and impairments - charitable fund assets</t>
  </si>
  <si>
    <t>SCE0115</t>
  </si>
  <si>
    <t>Transfer to retained earnings on disposal of assets</t>
  </si>
  <si>
    <t>SCE0120</t>
  </si>
  <si>
    <t>SCE0130</t>
  </si>
  <si>
    <r>
      <t xml:space="preserve">Fair value gains/(losses) on financial assets </t>
    </r>
    <r>
      <rPr>
        <sz val="10"/>
        <color rgb="FF0000FF"/>
        <rFont val="Arial"/>
        <family val="2"/>
      </rPr>
      <t>mandated at FV through OCI</t>
    </r>
  </si>
  <si>
    <t>SCE0140</t>
  </si>
  <si>
    <r>
      <t xml:space="preserve">Fair value gains/(losses) on equity instruments </t>
    </r>
    <r>
      <rPr>
        <sz val="10"/>
        <color rgb="FF0000FF"/>
        <rFont val="Arial"/>
        <family val="2"/>
      </rPr>
      <t>designated at FV through OCI</t>
    </r>
  </si>
  <si>
    <t>SCE0145</t>
  </si>
  <si>
    <r>
      <t xml:space="preserve">Recycling gains/(losses) on disposal of financial assets </t>
    </r>
    <r>
      <rPr>
        <sz val="10"/>
        <color rgb="FF0000FF"/>
        <rFont val="Arial"/>
        <family val="2"/>
      </rPr>
      <t>mandated at FV through OCI</t>
    </r>
  </si>
  <si>
    <t>SCE0150</t>
  </si>
  <si>
    <t>i</t>
  </si>
  <si>
    <t>SCE0160</t>
  </si>
  <si>
    <t>SCE0170</t>
  </si>
  <si>
    <t>Remeasurements of defined net benefit pension scheme liability / asset</t>
  </si>
  <si>
    <t>SCE0180</t>
  </si>
  <si>
    <t>Originating capital for trust established in year</t>
  </si>
  <si>
    <t>SCE0190</t>
  </si>
  <si>
    <t>SCE0200</t>
  </si>
  <si>
    <t>SCE0210</t>
  </si>
  <si>
    <t>Public dividend capital written off</t>
  </si>
  <si>
    <t>SCE0220</t>
  </si>
  <si>
    <t>SCE0230</t>
  </si>
  <si>
    <t>SCE0240</t>
  </si>
  <si>
    <t>SCE0250</t>
  </si>
  <si>
    <t>Other reserve movements - charitable fund consolidation adjustment</t>
  </si>
  <si>
    <t>SCE0255</t>
  </si>
  <si>
    <t>Transfer to FT upon authorisation</t>
  </si>
  <si>
    <t>SCE0260</t>
  </si>
  <si>
    <t>Taxpayers' and others' equity at 31 March 2025</t>
  </si>
  <si>
    <t>SCE0270</t>
  </si>
  <si>
    <t>STATEMENT OF CHANGES IN EQUITY - 2023/24</t>
  </si>
  <si>
    <t>A04PY01</t>
  </si>
  <si>
    <t>A04PY02</t>
  </si>
  <si>
    <t>A04PY03</t>
  </si>
  <si>
    <t>A04PY04</t>
  </si>
  <si>
    <t>A04PY05</t>
  </si>
  <si>
    <t>A04PY06</t>
  </si>
  <si>
    <t>A04PY07</t>
  </si>
  <si>
    <t>A04PY08</t>
  </si>
  <si>
    <t>A04PY09</t>
  </si>
  <si>
    <t>Taxpayers' and others' equity 1 April 2023 - as previously stated</t>
  </si>
  <si>
    <t>Prior period adjustment</t>
  </si>
  <si>
    <t>SCE0020</t>
  </si>
  <si>
    <t>Taxpayers' and others' equity at 1 April 2023 - restated</t>
  </si>
  <si>
    <t>SCE0030</t>
  </si>
  <si>
    <t>Application of IFRS 16 measurement principles to PFI liability on 1 April 2023</t>
  </si>
  <si>
    <t>SCE0031</t>
  </si>
  <si>
    <t>Transfers between reserves</t>
  </si>
  <si>
    <t>SCE0080</t>
  </si>
  <si>
    <t>Revaluations - property, plant and equipment</t>
  </si>
  <si>
    <t>SCE0100</t>
  </si>
  <si>
    <t>Revaluations - intangible assets</t>
  </si>
  <si>
    <t>SCE0110</t>
  </si>
  <si>
    <t>Public dividend capital received</t>
  </si>
  <si>
    <t>Public dividend capital repaid</t>
  </si>
  <si>
    <t>Other movements in PDC in year</t>
  </si>
  <si>
    <t>Taxpayers' and others' equity at 31 March 2024</t>
  </si>
  <si>
    <t>STATEMENT OF CASH FLOWS</t>
  </si>
  <si>
    <t>A05CY01</t>
  </si>
  <si>
    <t>A05PY01</t>
  </si>
  <si>
    <t>SoCF</t>
  </si>
  <si>
    <t>Cash flows from operating activities</t>
  </si>
  <si>
    <t>Operating surplus/(deficit) from continuing operations</t>
  </si>
  <si>
    <t>SCF0100A</t>
  </si>
  <si>
    <t xml:space="preserve">Operating surplus/(deficit) of discontinued operations </t>
  </si>
  <si>
    <t>SCF0100B</t>
  </si>
  <si>
    <t>Operating surplus/(deficit)</t>
  </si>
  <si>
    <t>SCF0100</t>
  </si>
  <si>
    <t>Non-cash or non-operating income and expense:</t>
  </si>
  <si>
    <t>Depreciation and amortisation</t>
  </si>
  <si>
    <t>SCF0105</t>
  </si>
  <si>
    <t>Impairments and reversals</t>
  </si>
  <si>
    <t>SCF0110</t>
  </si>
  <si>
    <t>Income recognised in respect of capital donations (cash and non-cash)</t>
  </si>
  <si>
    <t>SCF0120</t>
  </si>
  <si>
    <t>Amortisation of PFI deferred income / credit</t>
  </si>
  <si>
    <t>SCF0125</t>
  </si>
  <si>
    <t>On SoFP pension liability - employer contributions paid less net charge to the SOCI</t>
  </si>
  <si>
    <t>SCF0130</t>
  </si>
  <si>
    <t>(Increase)/decrease in receivables</t>
  </si>
  <si>
    <t>SCF0135</t>
  </si>
  <si>
    <t>(Increase)/decrease in other assets</t>
  </si>
  <si>
    <t>SCF0140A</t>
  </si>
  <si>
    <t>SCF0150</t>
  </si>
  <si>
    <t>Increase/(decrease) in trade and other payables</t>
  </si>
  <si>
    <t>SCF0155</t>
  </si>
  <si>
    <t>Increase/(decrease) in other liabilities</t>
  </si>
  <si>
    <t>SCF0160</t>
  </si>
  <si>
    <t>Increase/(decrease) in provisions</t>
  </si>
  <si>
    <t>SCF0165</t>
  </si>
  <si>
    <t>Movements in charitable fund working capital</t>
  </si>
  <si>
    <t>CFS0010</t>
  </si>
  <si>
    <t>Corporation tax (paid) / received</t>
  </si>
  <si>
    <t>SCF0170</t>
  </si>
  <si>
    <t>Movements in operating cash flows of discontinued operations</t>
  </si>
  <si>
    <t>SCF0175A</t>
  </si>
  <si>
    <t>NHS charitable funds: other movements in operating cash flows</t>
  </si>
  <si>
    <t>CFS0020</t>
  </si>
  <si>
    <t>Other movements in operating cash flows</t>
  </si>
  <si>
    <t>SCF0175B</t>
  </si>
  <si>
    <t>Net cash generated from / (used in) operations</t>
  </si>
  <si>
    <t>SCF0180</t>
  </si>
  <si>
    <t>SCF0185</t>
  </si>
  <si>
    <t>Purchase of financial assets / investments</t>
  </si>
  <si>
    <t>SCF0190</t>
  </si>
  <si>
    <t>Proceeds from sales / settlements of financial assets / investments</t>
  </si>
  <si>
    <t>SCF0195</t>
  </si>
  <si>
    <t>Purchase of intangible assets</t>
  </si>
  <si>
    <t>SCF0200</t>
  </si>
  <si>
    <t>Proceeds from sales of intangible assets</t>
  </si>
  <si>
    <t>SCF0205</t>
  </si>
  <si>
    <t>Purchase of property, plant and equipment and investment property</t>
  </si>
  <si>
    <t>SCF0210</t>
  </si>
  <si>
    <t>Proceeds from sales of property, plant and equipment and investment property</t>
  </si>
  <si>
    <t>SCF0215</t>
  </si>
  <si>
    <t>Initial direct costs or up front payments in respect of new right of use assets (lessee)</t>
  </si>
  <si>
    <t>SCF0216A</t>
  </si>
  <si>
    <t>Receipt of cash lease incentives (lessee)</t>
  </si>
  <si>
    <t>SCF0216B</t>
  </si>
  <si>
    <t>Lease termination fees paid (lessee)</t>
  </si>
  <si>
    <t>SCF0216C</t>
  </si>
  <si>
    <t>Receipt of cash donations to purchase capital assets</t>
  </si>
  <si>
    <t>SCF0220</t>
  </si>
  <si>
    <t>Prepayment of PFI capital contributions (cash payments)</t>
  </si>
  <si>
    <t>SCF0226</t>
  </si>
  <si>
    <t>Finance lease receipts (principal and interest)</t>
  </si>
  <si>
    <t>SCF0227</t>
  </si>
  <si>
    <t>NHS charitable funds: net cash flows from investing activities</t>
  </si>
  <si>
    <t>CFS0030</t>
  </si>
  <si>
    <t>Cash flows attributable to investing activities of discontinued operations</t>
  </si>
  <si>
    <t>SCF0235A</t>
  </si>
  <si>
    <t>Cash movement from acquisitions of business units and subsidiaries (not absorption transfers)</t>
  </si>
  <si>
    <t>SCF0230</t>
  </si>
  <si>
    <t>Cash movement from disposals of business units and subsidiaries (not absorption transfers)</t>
  </si>
  <si>
    <t>SCF0235</t>
  </si>
  <si>
    <t>Net cash generated from/(used in) investing activities</t>
  </si>
  <si>
    <t>SCF0240</t>
  </si>
  <si>
    <t>Cash flows from financing activities</t>
  </si>
  <si>
    <t>SCF0245</t>
  </si>
  <si>
    <t>SCF0250</t>
  </si>
  <si>
    <t>Movement in loans from the Department of Health and Social Care</t>
  </si>
  <si>
    <t>CFS1000</t>
  </si>
  <si>
    <t>Movement in other loans</t>
  </si>
  <si>
    <t>CFS1010</t>
  </si>
  <si>
    <t>Other capital receipts</t>
  </si>
  <si>
    <t>SCF0275</t>
  </si>
  <si>
    <t>Capital element of lease liability repayments</t>
  </si>
  <si>
    <t>SCF0280</t>
  </si>
  <si>
    <t>Capital element of PFI, LIFT and other service concession payments</t>
  </si>
  <si>
    <t>SCF0285</t>
  </si>
  <si>
    <t>Interest on DHSC loans</t>
  </si>
  <si>
    <t>SCF0290A</t>
  </si>
  <si>
    <t>Interest on other loans</t>
  </si>
  <si>
    <t>SCF0290C</t>
  </si>
  <si>
    <t>Other interest (e.g. overdrafts)</t>
  </si>
  <si>
    <t>SCF0290B</t>
  </si>
  <si>
    <t>Interest element of lease liability repayments</t>
  </si>
  <si>
    <t>SCF0295</t>
  </si>
  <si>
    <t>Interest element of PFI, LIFT and other service concession obligations</t>
  </si>
  <si>
    <t>SCF0300</t>
  </si>
  <si>
    <t>PDC dividend (paid)/refunded</t>
  </si>
  <si>
    <t>SCF0305</t>
  </si>
  <si>
    <t>Cash flows attributable to financing activities of discontinued operations</t>
  </si>
  <si>
    <t>SCF0310A</t>
  </si>
  <si>
    <t>NHS charitable funds: net cash flows from financing activities</t>
  </si>
  <si>
    <t>CFS0040</t>
  </si>
  <si>
    <t>Cash flows from (used in) other financing activities</t>
  </si>
  <si>
    <t>SCF0310</t>
  </si>
  <si>
    <t>Net cash generated from/(used in) financing activities</t>
  </si>
  <si>
    <t>SCF0315</t>
  </si>
  <si>
    <t>Increase/(decrease) in cash and cash equivalents</t>
  </si>
  <si>
    <t>SCF0320</t>
  </si>
  <si>
    <t>Cash and cash equivalents at 1 April - brought forward</t>
  </si>
  <si>
    <t>SCF0325A</t>
  </si>
  <si>
    <t>Prior period adjustments</t>
  </si>
  <si>
    <t>SCF0325B</t>
  </si>
  <si>
    <t>SCF0325</t>
  </si>
  <si>
    <t>Cash and cash equivalents at start of period for new FTs</t>
  </si>
  <si>
    <t>SCF0345</t>
  </si>
  <si>
    <t>Cash and cash equivalents transferred by absorption</t>
  </si>
  <si>
    <t>SCF0350</t>
  </si>
  <si>
    <t>Unrealised gains/(losses) on foreign exchange</t>
  </si>
  <si>
    <t>SCF0115</t>
  </si>
  <si>
    <t>Cash transferred to NHS foundation trust upon authorisation as FT</t>
  </si>
  <si>
    <t>SCF0340</t>
  </si>
  <si>
    <t>Cash and cash equivalents at 31 March</t>
  </si>
  <si>
    <t>SCF0355</t>
  </si>
  <si>
    <t>Note 1.1 Income from patient care (by nature)</t>
  </si>
  <si>
    <t>A06CY01</t>
  </si>
  <si>
    <t>A06PY01</t>
  </si>
  <si>
    <t>Income within this note is recognised in accordance with IFRS 15</t>
  </si>
  <si>
    <t>Acute services</t>
  </si>
  <si>
    <r>
      <t xml:space="preserve">Aligned payment &amp; incentive (API) income - </t>
    </r>
    <r>
      <rPr>
        <sz val="10"/>
        <color rgb="FF0000FF"/>
        <rFont val="Arial"/>
        <family val="2"/>
      </rPr>
      <t>Variable</t>
    </r>
    <r>
      <rPr>
        <sz val="10"/>
        <rFont val="Arial"/>
        <family val="2"/>
      </rPr>
      <t xml:space="preserve"> (based on activity)</t>
    </r>
  </si>
  <si>
    <t>INC0197</t>
  </si>
  <si>
    <r>
      <t xml:space="preserve">Aligned payment &amp; incentive (API) income - </t>
    </r>
    <r>
      <rPr>
        <sz val="10"/>
        <color rgb="FF0000FF"/>
        <rFont val="Arial"/>
        <family val="2"/>
      </rPr>
      <t>Fixed</t>
    </r>
    <r>
      <rPr>
        <sz val="10"/>
        <rFont val="Arial"/>
        <family val="2"/>
      </rPr>
      <t xml:space="preserve"> (not variable based on activity)</t>
    </r>
  </si>
  <si>
    <t>INC0198</t>
  </si>
  <si>
    <t>High cost drugs income from commissioners</t>
  </si>
  <si>
    <t>INC0200</t>
  </si>
  <si>
    <t>INC0210</t>
  </si>
  <si>
    <t>Mental health services</t>
  </si>
  <si>
    <t>Aligned payment &amp; incentive (API) income</t>
  </si>
  <si>
    <t>INC0231</t>
  </si>
  <si>
    <t>Services delivered as part of a mental health collaborative</t>
  </si>
  <si>
    <t>INC0235</t>
  </si>
  <si>
    <t>Income for commissioning services from other providers as a mental health collaborative lead provider</t>
  </si>
  <si>
    <t>INC0236</t>
  </si>
  <si>
    <r>
      <t xml:space="preserve">Clinical partnerships providing mandatory services </t>
    </r>
    <r>
      <rPr>
        <sz val="10"/>
        <color rgb="FF0000FF"/>
        <rFont val="Arial"/>
        <family val="2"/>
      </rPr>
      <t>(including S75 agreements)</t>
    </r>
  </si>
  <si>
    <t>INC0240</t>
  </si>
  <si>
    <t>Clinical income for the secondary commissioning of mandatory services</t>
  </si>
  <si>
    <t>INC0250</t>
  </si>
  <si>
    <t>Other clinical income from mandatory services</t>
  </si>
  <si>
    <t>INC0260</t>
  </si>
  <si>
    <t>A&amp;E income</t>
  </si>
  <si>
    <t>INC0270</t>
  </si>
  <si>
    <t>PTS income</t>
  </si>
  <si>
    <t>INC0280</t>
  </si>
  <si>
    <t>Other income</t>
  </si>
  <si>
    <t>INC0290</t>
  </si>
  <si>
    <t>Community services</t>
  </si>
  <si>
    <t>INC0302</t>
  </si>
  <si>
    <t>Income from other sources (e.g. local authorities)</t>
  </si>
  <si>
    <t>INC0310</t>
  </si>
  <si>
    <t>All trusts</t>
  </si>
  <si>
    <t xml:space="preserve">Private patient income </t>
  </si>
  <si>
    <t>INC0330</t>
  </si>
  <si>
    <t>Pay award central funding</t>
  </si>
  <si>
    <t>INC0332</t>
  </si>
  <si>
    <t>INC0333</t>
  </si>
  <si>
    <t>INC0340</t>
  </si>
  <si>
    <t>Total income from patient care activities</t>
  </si>
  <si>
    <t>INC0350</t>
  </si>
  <si>
    <t>Note 1.2 Income from patient care (by source)</t>
  </si>
  <si>
    <r>
      <t>NHS England</t>
    </r>
    <r>
      <rPr>
        <sz val="10"/>
        <color rgb="FF0000FF"/>
        <rFont val="Arial"/>
        <family val="2"/>
      </rPr>
      <t xml:space="preserve"> (including central pay award funding)</t>
    </r>
  </si>
  <si>
    <t>INC1100</t>
  </si>
  <si>
    <t>Integrated care boards</t>
  </si>
  <si>
    <t>INC1115</t>
  </si>
  <si>
    <t>NHS foundation trusts</t>
  </si>
  <si>
    <t>INC1120</t>
  </si>
  <si>
    <t>NHS trusts</t>
  </si>
  <si>
    <t>INC1130</t>
  </si>
  <si>
    <t>Local authorities</t>
  </si>
  <si>
    <t>INC1140</t>
  </si>
  <si>
    <t>Department of Health and Social Care</t>
  </si>
  <si>
    <t>INC1150</t>
  </si>
  <si>
    <r>
      <t xml:space="preserve">NHS other </t>
    </r>
    <r>
      <rPr>
        <sz val="10"/>
        <color rgb="FF0000FF"/>
        <rFont val="Arial"/>
        <family val="2"/>
      </rPr>
      <t>(including UKHSA &amp; MHRA)</t>
    </r>
  </si>
  <si>
    <t>INC1160</t>
  </si>
  <si>
    <t>Non NHS: private patients</t>
  </si>
  <si>
    <t>INC1170</t>
  </si>
  <si>
    <t>Non NHS: overseas patients (non-reciprocal, chargeable to patient)</t>
  </si>
  <si>
    <t>INC1180</t>
  </si>
  <si>
    <t>Injury cost recovery scheme</t>
  </si>
  <si>
    <t>INC1190</t>
  </si>
  <si>
    <t>INC1200</t>
  </si>
  <si>
    <t>INC1220</t>
  </si>
  <si>
    <t>Of Which:</t>
  </si>
  <si>
    <t>Related to continuing operations</t>
  </si>
  <si>
    <t>OPP0001</t>
  </si>
  <si>
    <t>Related to discontinued operations</t>
  </si>
  <si>
    <t>OPP0002</t>
  </si>
  <si>
    <t>Note 1.3 Overseas visitors (relating to patients charged directly by the provider)</t>
  </si>
  <si>
    <t>Income recognised this year</t>
  </si>
  <si>
    <t>OPP0010</t>
  </si>
  <si>
    <t>Cash payments received in-year (relating to invoices raised in current and previous years)</t>
  </si>
  <si>
    <t>OPP0020</t>
  </si>
  <si>
    <r>
      <t xml:space="preserve">Amounts </t>
    </r>
    <r>
      <rPr>
        <u/>
        <sz val="10"/>
        <color theme="1"/>
        <rFont val="Arial"/>
        <family val="2"/>
      </rPr>
      <t>added</t>
    </r>
    <r>
      <rPr>
        <sz val="10"/>
        <color theme="1"/>
        <rFont val="Arial"/>
        <family val="2"/>
      </rPr>
      <t xml:space="preserve"> to allowance for impairment of receivables (relating to invoices raised in current and prior years)</t>
    </r>
  </si>
  <si>
    <t>OPP0030</t>
  </si>
  <si>
    <t>Amounts written off in-year (relating to invoices raised in current and previous years)</t>
  </si>
  <si>
    <t>OPP0040</t>
  </si>
  <si>
    <t>Note 2.1 Other operating income</t>
  </si>
  <si>
    <t>A07CY01</t>
  </si>
  <si>
    <t>A07PY01</t>
  </si>
  <si>
    <t>Other operating income recognised in accordance with IFRS 15:</t>
  </si>
  <si>
    <r>
      <t xml:space="preserve">Research and development </t>
    </r>
    <r>
      <rPr>
        <sz val="10"/>
        <color rgb="FF0000FF"/>
        <rFont val="Arial"/>
        <family val="2"/>
      </rPr>
      <t>(IFRS 15)</t>
    </r>
  </si>
  <si>
    <t>INC1230A</t>
  </si>
  <si>
    <r>
      <t>Education and training</t>
    </r>
    <r>
      <rPr>
        <sz val="10"/>
        <color rgb="FF0000FF"/>
        <rFont val="Arial"/>
        <family val="2"/>
      </rPr>
      <t xml:space="preserve"> (excluding notional apprenticeship levy income)</t>
    </r>
  </si>
  <si>
    <t>INC1240A</t>
  </si>
  <si>
    <t>Non-patient care services to other bodies</t>
  </si>
  <si>
    <t>INC1280A</t>
  </si>
  <si>
    <t>Income in respect of employee benefits accounted on a gross basis</t>
  </si>
  <si>
    <t>INC1320</t>
  </si>
  <si>
    <r>
      <t>Other</t>
    </r>
    <r>
      <rPr>
        <sz val="10"/>
        <color rgb="FF0000FF"/>
        <rFont val="Arial"/>
        <family val="2"/>
      </rPr>
      <t xml:space="preserve"> (recognised in accordance with IFRS 15)</t>
    </r>
  </si>
  <si>
    <t>INC1350</t>
  </si>
  <si>
    <t>Other operating income recognised in accordance with other standards:</t>
  </si>
  <si>
    <r>
      <t xml:space="preserve">Research and development </t>
    </r>
    <r>
      <rPr>
        <sz val="10"/>
        <color rgb="FF0000FF"/>
        <rFont val="Arial"/>
        <family val="2"/>
      </rPr>
      <t>(non-IFRS 15 e.g. IAS 20)</t>
    </r>
  </si>
  <si>
    <t>INC1230B</t>
  </si>
  <si>
    <t>Education and training - notional income from apprenticeship fund</t>
  </si>
  <si>
    <t>INC1240B</t>
  </si>
  <si>
    <t>Donations/grants of physical assets (non-cash) - received from NHS charities</t>
  </si>
  <si>
    <t>INC1250A</t>
  </si>
  <si>
    <r>
      <t xml:space="preserve">Donations/grants of physical assets (non-cash) - received from other bodies </t>
    </r>
    <r>
      <rPr>
        <sz val="10"/>
        <color rgb="FF0000FF"/>
        <rFont val="Arial"/>
        <family val="2"/>
      </rPr>
      <t>(including independent charities)</t>
    </r>
  </si>
  <si>
    <t>INC1250B</t>
  </si>
  <si>
    <t>Peppercorn leased assets recognised</t>
  </si>
  <si>
    <t>INC1250C</t>
  </si>
  <si>
    <t>INC1260A</t>
  </si>
  <si>
    <r>
      <t xml:space="preserve">Cash donations for the purchase of capital assets - received from other bodies </t>
    </r>
    <r>
      <rPr>
        <sz val="10"/>
        <color rgb="FF0000FF"/>
        <rFont val="Arial"/>
        <family val="2"/>
      </rPr>
      <t>(including independent charities)</t>
    </r>
  </si>
  <si>
    <t>INC1260B</t>
  </si>
  <si>
    <t>Cash grants for the purchase of capital assets - received from other bodies</t>
  </si>
  <si>
    <t>INC1260C</t>
  </si>
  <si>
    <t>Charitable and other contributions to expenditure - received from NHS charities</t>
  </si>
  <si>
    <t>INC1270A</t>
  </si>
  <si>
    <r>
      <t xml:space="preserve">Charitable and other contributions to expenditure - received from other bodies </t>
    </r>
    <r>
      <rPr>
        <sz val="10"/>
        <color rgb="FF0000FF"/>
        <rFont val="Arial"/>
        <family val="2"/>
      </rPr>
      <t>(including independent charities)</t>
    </r>
  </si>
  <si>
    <t>INC1270B</t>
  </si>
  <si>
    <r>
      <t>Contributions to expenditure - consumables (inventory) donated from</t>
    </r>
    <r>
      <rPr>
        <sz val="10"/>
        <color rgb="FF0000FF"/>
        <rFont val="Arial"/>
        <family val="2"/>
      </rPr>
      <t xml:space="preserve"> DHSC group bodies</t>
    </r>
    <r>
      <rPr>
        <sz val="10"/>
        <rFont val="Arial"/>
        <family val="2"/>
      </rPr>
      <t xml:space="preserve"> for COVID response</t>
    </r>
    <r>
      <rPr>
        <sz val="10"/>
        <color theme="1"/>
        <rFont val="Arial"/>
        <family val="2"/>
      </rPr>
      <t xml:space="preserve"> </t>
    </r>
    <r>
      <rPr>
        <sz val="10"/>
        <color rgb="FFFF0000"/>
        <rFont val="Arial"/>
        <family val="2"/>
      </rPr>
      <t>(comparative only)</t>
    </r>
  </si>
  <si>
    <t>INC1275</t>
  </si>
  <si>
    <t>Support from DHSC for mergers</t>
  </si>
  <si>
    <t>INC1300</t>
  </si>
  <si>
    <t>Finance leases - variable lease receipts (previously contingent rent)</t>
  </si>
  <si>
    <t>INC1330A</t>
  </si>
  <si>
    <t>Operating leases - minimum lease receipts</t>
  </si>
  <si>
    <t>INC1340A</t>
  </si>
  <si>
    <t>Operating leases - variable lease receipts</t>
  </si>
  <si>
    <t>INC1340B</t>
  </si>
  <si>
    <t>INC1355A</t>
  </si>
  <si>
    <t>OPO0010</t>
  </si>
  <si>
    <r>
      <t>Other</t>
    </r>
    <r>
      <rPr>
        <sz val="10"/>
        <color rgb="FF0000FF"/>
        <rFont val="Arial"/>
        <family val="2"/>
      </rPr>
      <t xml:space="preserve"> (recognised in accordance with standards other than IFRS 15</t>
    </r>
    <r>
      <rPr>
        <sz val="10"/>
        <color theme="1"/>
        <rFont val="Arial"/>
        <family val="2"/>
      </rPr>
      <t>)</t>
    </r>
  </si>
  <si>
    <t>INC1355</t>
  </si>
  <si>
    <t>Total other operating income</t>
  </si>
  <si>
    <t>INC1360</t>
  </si>
  <si>
    <t>Of which:</t>
  </si>
  <si>
    <t>INC1361</t>
  </si>
  <si>
    <t>INC1362</t>
  </si>
  <si>
    <t>INC1364</t>
  </si>
  <si>
    <t>Total operating income</t>
  </si>
  <si>
    <t>INC1365</t>
  </si>
  <si>
    <t>Note 2.2 Fees and charges - aggregate of all schemes that, individually, have a cost exceeding £1m</t>
  </si>
  <si>
    <t>Income</t>
  </si>
  <si>
    <t>OPO0110</t>
  </si>
  <si>
    <t>Full cost</t>
  </si>
  <si>
    <t>OPO0120</t>
  </si>
  <si>
    <t>Surplus / (deficit)</t>
  </si>
  <si>
    <t>OPO0130</t>
  </si>
  <si>
    <t>Note 2.3 Operating lease income and future receipts (trust as a lessor)</t>
  </si>
  <si>
    <t>Lease receipts recognised as income in year:</t>
  </si>
  <si>
    <t>Minimum lease receipts</t>
  </si>
  <si>
    <t>OPO0300</t>
  </si>
  <si>
    <t>Variable lease receipts</t>
  </si>
  <si>
    <t>OPO0310</t>
  </si>
  <si>
    <t>Total in-year operating lease income</t>
  </si>
  <si>
    <t>OPO0320</t>
  </si>
  <si>
    <t>Income generated from owned assets</t>
  </si>
  <si>
    <t>OPO0330</t>
  </si>
  <si>
    <t>Income generated from subleased right of use assets</t>
  </si>
  <si>
    <t>OPO0340</t>
  </si>
  <si>
    <t>Future minimum lease receipts due:</t>
  </si>
  <si>
    <t>- not later than one year</t>
  </si>
  <si>
    <t>OPO0350</t>
  </si>
  <si>
    <t>- later than one year and not later than two years</t>
  </si>
  <si>
    <t>OPO0360</t>
  </si>
  <si>
    <t>- later than two years and not later than three years</t>
  </si>
  <si>
    <t>OPO0370</t>
  </si>
  <si>
    <t>- later than three years and not later than four years</t>
  </si>
  <si>
    <t>OPO0380</t>
  </si>
  <si>
    <t>- later than four years and not later than five years</t>
  </si>
  <si>
    <t>OPO0390</t>
  </si>
  <si>
    <t>- later than five years</t>
  </si>
  <si>
    <t>OPO0400</t>
  </si>
  <si>
    <t>OPO0410</t>
  </si>
  <si>
    <t>Note 3 Operating expenditure</t>
  </si>
  <si>
    <t>A08CY01</t>
  </si>
  <si>
    <t>A08PY01</t>
  </si>
  <si>
    <r>
      <t>Purchase of healthcare from NHS and DHSC group bodies</t>
    </r>
    <r>
      <rPr>
        <sz val="10"/>
        <color rgb="FF0000FF"/>
        <rFont val="Arial"/>
        <family val="2"/>
      </rPr>
      <t xml:space="preserve"> (excl. expenses as a mental health collaborative lead provider)</t>
    </r>
  </si>
  <si>
    <t>EXP0100</t>
  </si>
  <si>
    <r>
      <t xml:space="preserve">Purchase of healthcare from non-NHS and non-DHSC group bodies </t>
    </r>
    <r>
      <rPr>
        <sz val="10"/>
        <color rgb="FF0000FF"/>
        <rFont val="Arial"/>
        <family val="2"/>
      </rPr>
      <t>(excl. expenses as a mental health collaborative lead provider)</t>
    </r>
  </si>
  <si>
    <t>EXP0110</t>
  </si>
  <si>
    <t>Mental health collaboratives (lead provider) - purchase of healthcare from NHS bodies</t>
  </si>
  <si>
    <t>EXP0102</t>
  </si>
  <si>
    <t>Mental health collaboratives (lead provider) - purchase of healthcare from non-NHS bodies</t>
  </si>
  <si>
    <t>EXP0112</t>
  </si>
  <si>
    <t>Purchase of social care</t>
  </si>
  <si>
    <t>EXP0120</t>
  </si>
  <si>
    <t>Staff and executive directors costs</t>
  </si>
  <si>
    <t>EXP0130</t>
  </si>
  <si>
    <t>Non-executive directors</t>
  </si>
  <si>
    <t>EXP0140</t>
  </si>
  <si>
    <t>Supplies and services – clinical (excluding drugs costs)</t>
  </si>
  <si>
    <t>EXP0150</t>
  </si>
  <si>
    <t>Supplies and services – clinical: utilisation of consumables donated from DHSC group bodies for COVID response</t>
  </si>
  <si>
    <t>EXP0155</t>
  </si>
  <si>
    <t>Supplies and services - general</t>
  </si>
  <si>
    <t>EXP0160</t>
  </si>
  <si>
    <t>Drugs costs (drugs inventory consumed and purchase of non-inventory drugs)</t>
  </si>
  <si>
    <t>EXP0170</t>
  </si>
  <si>
    <t>Inventories written down (net including drugs)</t>
  </si>
  <si>
    <t>EXP0380A</t>
  </si>
  <si>
    <t>EXP0379</t>
  </si>
  <si>
    <t>Consultancy</t>
  </si>
  <si>
    <t>EXP0190</t>
  </si>
  <si>
    <t>Establishment</t>
  </si>
  <si>
    <t>EXP0200</t>
  </si>
  <si>
    <t>Premises - business rates collected by local authorities</t>
  </si>
  <si>
    <t>EXP0210</t>
  </si>
  <si>
    <t>Premises - other</t>
  </si>
  <si>
    <t>EXP0220</t>
  </si>
  <si>
    <t>Transport (business travel only)</t>
  </si>
  <si>
    <t>EXP0230A</t>
  </si>
  <si>
    <t>Transport - other (including patient travel)</t>
  </si>
  <si>
    <t>EXP0230B</t>
  </si>
  <si>
    <t>Depreciation</t>
  </si>
  <si>
    <t>EXP0240</t>
  </si>
  <si>
    <t>Amortisation</t>
  </si>
  <si>
    <t>EXP0250</t>
  </si>
  <si>
    <t>Impairments net of (reversals)</t>
  </si>
  <si>
    <t>EXP0260</t>
  </si>
  <si>
    <t>EXP0270A</t>
  </si>
  <si>
    <t>EXP0270C</t>
  </si>
  <si>
    <r>
      <t xml:space="preserve">Movement in credit loss allowance: </t>
    </r>
    <r>
      <rPr>
        <u/>
        <sz val="10"/>
        <color rgb="FF0000FF"/>
        <rFont val="Arial"/>
        <family val="2"/>
      </rPr>
      <t>all other</t>
    </r>
    <r>
      <rPr>
        <sz val="10"/>
        <color rgb="FF0000FF"/>
        <rFont val="Arial"/>
        <family val="2"/>
      </rPr>
      <t xml:space="preserve"> receivables &amp; investments</t>
    </r>
  </si>
  <si>
    <t>EXP0270B</t>
  </si>
  <si>
    <t>Provisions arising / released in year</t>
  </si>
  <si>
    <t>EXP0380B</t>
  </si>
  <si>
    <t>Change in provisions discount rate</t>
  </si>
  <si>
    <t>EXP0380C</t>
  </si>
  <si>
    <t>Fees payable to the external auditor:</t>
  </si>
  <si>
    <t>Audit services - statutory audit</t>
  </si>
  <si>
    <t>EXP0280A</t>
  </si>
  <si>
    <r>
      <t xml:space="preserve">Other auditor remuneration </t>
    </r>
    <r>
      <rPr>
        <sz val="10"/>
        <color rgb="FF0000FF"/>
        <rFont val="Arial"/>
        <family val="2"/>
      </rPr>
      <t>(payable to external auditor only)</t>
    </r>
  </si>
  <si>
    <t>EXP0280B</t>
  </si>
  <si>
    <t>Charitable fund audit</t>
  </si>
  <si>
    <t>OPX0010</t>
  </si>
  <si>
    <t>Internal audit - staff costs</t>
  </si>
  <si>
    <t>EXP0380D</t>
  </si>
  <si>
    <t>Internal audit - non-staff</t>
  </si>
  <si>
    <t>EXP0380E</t>
  </si>
  <si>
    <t>Clinical negligence - amounts payable to NHS Resolution (premium)</t>
  </si>
  <si>
    <t>EXP0290A</t>
  </si>
  <si>
    <t>Clinical negligence - excesses payable and premiums due to alternative insurers</t>
  </si>
  <si>
    <t>EXP0290B</t>
  </si>
  <si>
    <t>Legal fees</t>
  </si>
  <si>
    <t>EXP0380F</t>
  </si>
  <si>
    <t>Insurance</t>
  </si>
  <si>
    <t>EXP0380G</t>
  </si>
  <si>
    <t>Research and development - staff costs</t>
  </si>
  <si>
    <t>EXP0300</t>
  </si>
  <si>
    <t>Research and development - non-staff</t>
  </si>
  <si>
    <t>EXP0310</t>
  </si>
  <si>
    <t>Education and training - staff costs</t>
  </si>
  <si>
    <t>EXP0320</t>
  </si>
  <si>
    <t>Education and training - non-staff</t>
  </si>
  <si>
    <t>EXP0330A</t>
  </si>
  <si>
    <t>Education and training - notional expenditure funded from apprenticeship fund</t>
  </si>
  <si>
    <t>EXP0330B</t>
  </si>
  <si>
    <t>Lease expenditure - short term leases (&lt;= 12 months)</t>
  </si>
  <si>
    <t>EXP0340A</t>
  </si>
  <si>
    <t>Lease expenditure - low value assets (&lt;£5k, excluding short term leases)</t>
  </si>
  <si>
    <t>EXP0340B</t>
  </si>
  <si>
    <t>Lease expenditure - variable lease payments not included in the liability</t>
  </si>
  <si>
    <t>EXP0340C</t>
  </si>
  <si>
    <t>Lease expenditure - irrecoverable VAT (map to premises costs in accounts)</t>
  </si>
  <si>
    <t>EXP0340D</t>
  </si>
  <si>
    <t>Early retirements - staff costs</t>
  </si>
  <si>
    <t>EXP0380H</t>
  </si>
  <si>
    <t>Early retirements - non-staff</t>
  </si>
  <si>
    <t>EXP0380I</t>
  </si>
  <si>
    <t>Redundancy costs - staff costs</t>
  </si>
  <si>
    <t>EXP0350</t>
  </si>
  <si>
    <t>Redundancy costs - non-staff</t>
  </si>
  <si>
    <t>EXP0360</t>
  </si>
  <si>
    <t>Charges to operating expenditure for on-SoFP IFRIC 12 schemes (e.g. PFI / LIFT) on IFRS basis</t>
  </si>
  <si>
    <t>EXP0370</t>
  </si>
  <si>
    <t>Charges to operating expenditure for off-SoFP PFI / LIFT schemes</t>
  </si>
  <si>
    <t>EXP0375</t>
  </si>
  <si>
    <t>Car parking and security</t>
  </si>
  <si>
    <t>EXP0380J</t>
  </si>
  <si>
    <t>Hospitality</t>
  </si>
  <si>
    <t>EXP0380K</t>
  </si>
  <si>
    <t>Other losses and special payments - staff costs</t>
  </si>
  <si>
    <t>EXP0380L</t>
  </si>
  <si>
    <t>Other losses and special payments - non-staff</t>
  </si>
  <si>
    <t>EXP0380M</t>
  </si>
  <si>
    <t>Grossing up consortium arrangements</t>
  </si>
  <si>
    <t>EXP0380N</t>
  </si>
  <si>
    <t>Other services (e.g. external payroll)</t>
  </si>
  <si>
    <t>EXP0380O</t>
  </si>
  <si>
    <t>Other NHS charitable fund resources expended</t>
  </si>
  <si>
    <t>OPX0020</t>
  </si>
  <si>
    <t>Other</t>
  </si>
  <si>
    <t>EXP0380Z</t>
  </si>
  <si>
    <t>Total operating expenditure</t>
  </si>
  <si>
    <t>EXP0390</t>
  </si>
  <si>
    <t>OPX0030</t>
  </si>
  <si>
    <t>OPX0040</t>
  </si>
  <si>
    <t>Note 4.1 Other auditor remuneration</t>
  </si>
  <si>
    <r>
      <t xml:space="preserve">Other auditor remuneration paid to the </t>
    </r>
    <r>
      <rPr>
        <b/>
        <sz val="10"/>
        <color rgb="FF0000FF"/>
        <rFont val="Arial"/>
        <family val="2"/>
      </rPr>
      <t>external auditor</t>
    </r>
    <r>
      <rPr>
        <b/>
        <sz val="10"/>
        <color theme="1"/>
        <rFont val="Arial"/>
        <family val="2"/>
      </rPr>
      <t xml:space="preserve"> is analysed as follows:</t>
    </r>
  </si>
  <si>
    <t>1. The auditing of accounts of any associate of the Trust</t>
  </si>
  <si>
    <t>OPX0050</t>
  </si>
  <si>
    <t>2. Audit-related assurance services</t>
  </si>
  <si>
    <t>OPX0060</t>
  </si>
  <si>
    <t>3. Taxation compliance services</t>
  </si>
  <si>
    <t>OPX0070</t>
  </si>
  <si>
    <t>4. All taxation advisory services not falling within item 3 above;</t>
  </si>
  <si>
    <t>OPX0080</t>
  </si>
  <si>
    <r>
      <t xml:space="preserve">5. internal audit services </t>
    </r>
    <r>
      <rPr>
        <sz val="10"/>
        <color rgb="FF0000FF"/>
        <rFont val="Arial"/>
        <family val="2"/>
      </rPr>
      <t>(only those payable to the external auditor)</t>
    </r>
  </si>
  <si>
    <t>OPX0090</t>
  </si>
  <si>
    <t>6. All assurance services not falling within items 1 to 5</t>
  </si>
  <si>
    <t>OPX0100</t>
  </si>
  <si>
    <t>7. Corporate finance transaction services not falling within items 1 to 6 above</t>
  </si>
  <si>
    <t>OPX0110</t>
  </si>
  <si>
    <t>8. All other non-audit services not falling within items 2 to 7 above</t>
  </si>
  <si>
    <t>OPX0120</t>
  </si>
  <si>
    <t>OPX0130</t>
  </si>
  <si>
    <t>OPX0140</t>
  </si>
  <si>
    <t>A09CY01</t>
  </si>
  <si>
    <t>A09CY01P</t>
  </si>
  <si>
    <t>A09CY01O</t>
  </si>
  <si>
    <t>A09PY01</t>
  </si>
  <si>
    <t>A09PY01P</t>
  </si>
  <si>
    <t>A09PY01O</t>
  </si>
  <si>
    <t>Accounts</t>
  </si>
  <si>
    <t>Salaries and wages</t>
  </si>
  <si>
    <t>STA0230</t>
  </si>
  <si>
    <t xml:space="preserve">Social security costs </t>
  </si>
  <si>
    <t>STA0240</t>
  </si>
  <si>
    <t>Apprenticeship levy</t>
  </si>
  <si>
    <t>STA0245</t>
  </si>
  <si>
    <t>Pension cost - employer contributions to NHS pension scheme</t>
  </si>
  <si>
    <t>STA0250</t>
  </si>
  <si>
    <t>Pension cost - employer contributions paid by NHSE on provider's behalf</t>
  </si>
  <si>
    <t>STA0250A</t>
  </si>
  <si>
    <t>Pension cost - other</t>
  </si>
  <si>
    <t>STA0260</t>
  </si>
  <si>
    <t>Other post employment benefits</t>
  </si>
  <si>
    <t>STA0270</t>
  </si>
  <si>
    <t>Other employment benefits</t>
  </si>
  <si>
    <t>STA0280</t>
  </si>
  <si>
    <t>Termination benefits</t>
  </si>
  <si>
    <t>STA0290</t>
  </si>
  <si>
    <t>Temporary staff - external bank</t>
  </si>
  <si>
    <t>STA0300</t>
  </si>
  <si>
    <t xml:space="preserve">Temporary staff - agency/contract staff </t>
  </si>
  <si>
    <t>STA0310</t>
  </si>
  <si>
    <t>STA0320</t>
  </si>
  <si>
    <t>TOTAL GROSS STAFF COSTS</t>
  </si>
  <si>
    <t>STA0330</t>
  </si>
  <si>
    <t>Recoveries from DHSC Group bodies in respect of staff cost netted off expenditure</t>
  </si>
  <si>
    <t>STA0340</t>
  </si>
  <si>
    <t>Recoveries from other bodies in respect of staff cost netted off expenditure</t>
  </si>
  <si>
    <t>STA0350</t>
  </si>
  <si>
    <t>TOTAL STAFF COSTS</t>
  </si>
  <si>
    <t>STA0360</t>
  </si>
  <si>
    <t>Costs capitalised as part of assets</t>
  </si>
  <si>
    <t>STA0365</t>
  </si>
  <si>
    <t>Total employee benefits excl. capitalised costs</t>
  </si>
  <si>
    <t>STA0366</t>
  </si>
  <si>
    <t>Note 5.3 Average number of employees (WTE basis)</t>
  </si>
  <si>
    <t>Permanent</t>
  </si>
  <si>
    <t>No.</t>
  </si>
  <si>
    <t xml:space="preserve">Medical and dental </t>
  </si>
  <si>
    <t>STA0370</t>
  </si>
  <si>
    <t xml:space="preserve">Ambulance staff </t>
  </si>
  <si>
    <t>STA0380</t>
  </si>
  <si>
    <t xml:space="preserve">Administration and estates </t>
  </si>
  <si>
    <t>STA0390</t>
  </si>
  <si>
    <t xml:space="preserve">Healthcare assistants and other support staff </t>
  </si>
  <si>
    <t>STA0400</t>
  </si>
  <si>
    <t xml:space="preserve">Nursing, midwifery and health visiting staff </t>
  </si>
  <si>
    <t>STA0410</t>
  </si>
  <si>
    <t xml:space="preserve">Nursing, midwifery and health visiting learners </t>
  </si>
  <si>
    <t>STA0420</t>
  </si>
  <si>
    <t xml:space="preserve">Scientific, therapeutic and technical staff </t>
  </si>
  <si>
    <t>STA0430</t>
  </si>
  <si>
    <t>Healthcare science staff</t>
  </si>
  <si>
    <t>STA0440</t>
  </si>
  <si>
    <t xml:space="preserve">Social care staff </t>
  </si>
  <si>
    <t>STA0450</t>
  </si>
  <si>
    <t>STA0480</t>
  </si>
  <si>
    <t>Total average numbers</t>
  </si>
  <si>
    <t>STA0490</t>
  </si>
  <si>
    <t>Number of employees (WTE) engaged on capital projects</t>
  </si>
  <si>
    <t>STA0500</t>
  </si>
  <si>
    <t>Note 5.4 Early retirements due to ill health</t>
  </si>
  <si>
    <t>A09CY14</t>
  </si>
  <si>
    <t>A09CY15</t>
  </si>
  <si>
    <t>A09PY14</t>
  </si>
  <si>
    <t>A09PY15</t>
  </si>
  <si>
    <t xml:space="preserve">No of early retirements on the grounds of ill-health </t>
  </si>
  <si>
    <t>STA0510</t>
  </si>
  <si>
    <t xml:space="preserve">Value of early retirements on the grounds of ill-health </t>
  </si>
  <si>
    <t>STA0520</t>
  </si>
  <si>
    <t>Table 5A Staff sickness absence</t>
  </si>
  <si>
    <t>A09CY16</t>
  </si>
  <si>
    <t>A09PY16</t>
  </si>
  <si>
    <t>Average working days lost (per WTE)</t>
  </si>
  <si>
    <t>STA0550</t>
  </si>
  <si>
    <t>Note 6.1 Reporting of other compensation schemes - exit packages agreed in 2024/25</t>
  </si>
  <si>
    <t>A09CY17</t>
  </si>
  <si>
    <t>A09CY18</t>
  </si>
  <si>
    <t>A09CY19</t>
  </si>
  <si>
    <t>A09CY20</t>
  </si>
  <si>
    <t>A09CY21</t>
  </si>
  <si>
    <t>A09CY22</t>
  </si>
  <si>
    <t>A09CY23</t>
  </si>
  <si>
    <t>A09CY24</t>
  </si>
  <si>
    <t>Number of compulsory redundancies</t>
  </si>
  <si>
    <t>Cost of compulsory redundancies</t>
  </si>
  <si>
    <t>Number of other departures agreed</t>
  </si>
  <si>
    <t>Cost of other departures agreed</t>
  </si>
  <si>
    <t>Total number of exit packages</t>
  </si>
  <si>
    <t>Total cost of exit packages</t>
  </si>
  <si>
    <t>Number of departures where special payments have been made</t>
  </si>
  <si>
    <t>Cost of special payment element included in exit packages</t>
  </si>
  <si>
    <t>Exit package cost band (including any special payment element)</t>
  </si>
  <si>
    <t>&lt;£10,000</t>
  </si>
  <si>
    <t>STA0560</t>
  </si>
  <si>
    <t>£10,000 - £25,000</t>
  </si>
  <si>
    <t>STA0570</t>
  </si>
  <si>
    <t>£25,001 - £50,000</t>
  </si>
  <si>
    <t>STA0580</t>
  </si>
  <si>
    <t>£50,001 - £100,000</t>
  </si>
  <si>
    <t>STA0590</t>
  </si>
  <si>
    <t>£100,001 - £150,000</t>
  </si>
  <si>
    <t>STA0600</t>
  </si>
  <si>
    <t>£150,001 - £200,000</t>
  </si>
  <si>
    <t>STA0610</t>
  </si>
  <si>
    <t>&gt;£200,000</t>
  </si>
  <si>
    <t>STA0620</t>
  </si>
  <si>
    <t>STA0630</t>
  </si>
  <si>
    <t>Note 6.2 Reporting of other compensation schemes - exit packages agreed in 2023/24</t>
  </si>
  <si>
    <t>A09PY17</t>
  </si>
  <si>
    <t>A09PY18</t>
  </si>
  <si>
    <t>A09PY19</t>
  </si>
  <si>
    <t>A09PY20</t>
  </si>
  <si>
    <t>A09PY21</t>
  </si>
  <si>
    <t>A09PY22</t>
  </si>
  <si>
    <t>A09PY23</t>
  </si>
  <si>
    <t>A09PY24</t>
  </si>
  <si>
    <t>A09CY25</t>
  </si>
  <si>
    <t>A09CY26</t>
  </si>
  <si>
    <t>A09PY25</t>
  </si>
  <si>
    <t>A09PY26</t>
  </si>
  <si>
    <t>Payments agreed</t>
  </si>
  <si>
    <t>Total value of agreements</t>
  </si>
  <si>
    <t>Voluntary redundancies including early retirement contractual costs</t>
  </si>
  <si>
    <t>STA0720</t>
  </si>
  <si>
    <t>Mutually agreed resignations (MARS) contractual costs</t>
  </si>
  <si>
    <t>STA0730</t>
  </si>
  <si>
    <t>Early retirements in the efficiency of the service contractual costs</t>
  </si>
  <si>
    <t>STA0740</t>
  </si>
  <si>
    <t xml:space="preserve">Contractual payments in lieu of notice </t>
  </si>
  <si>
    <t>STA0750</t>
  </si>
  <si>
    <t>Exit payments following employment tribunals or court orders</t>
  </si>
  <si>
    <t>STA0760</t>
  </si>
  <si>
    <t>STA0770</t>
  </si>
  <si>
    <t>STA0780</t>
  </si>
  <si>
    <t>of which:</t>
  </si>
  <si>
    <r>
      <t>non-contractual payments</t>
    </r>
    <r>
      <rPr>
        <sz val="10"/>
        <color rgb="FF0000FF"/>
        <rFont val="Arial"/>
        <family val="2"/>
      </rPr>
      <t xml:space="preserve"> requiring HMT approval</t>
    </r>
    <r>
      <rPr>
        <sz val="10"/>
        <color theme="1"/>
        <rFont val="Arial"/>
        <family val="2"/>
      </rPr>
      <t xml:space="preserve"> made to individuals where the payment value was more than 12 months’ of their annual salary</t>
    </r>
  </si>
  <si>
    <t>STA0790</t>
  </si>
  <si>
    <t>Note 7 Finance revenue</t>
  </si>
  <si>
    <t>A11CY01</t>
  </si>
  <si>
    <t>A11PY01</t>
  </si>
  <si>
    <t>Interest on bank accounts</t>
  </si>
  <si>
    <t>FIN0010</t>
  </si>
  <si>
    <t>Interest income on finance leases</t>
  </si>
  <si>
    <t>FIN0030</t>
  </si>
  <si>
    <t>Interest on other investments / financial assets</t>
  </si>
  <si>
    <t>FIN0040</t>
  </si>
  <si>
    <t>NHS charitable fund investment income</t>
  </si>
  <si>
    <t>FIN0050</t>
  </si>
  <si>
    <t>FIN0060</t>
  </si>
  <si>
    <t>Total finance revenue</t>
  </si>
  <si>
    <t>FIN0070</t>
  </si>
  <si>
    <t>Note 8.1 Finance expenditure</t>
  </si>
  <si>
    <t>- Capital loans</t>
  </si>
  <si>
    <t>SCI1210</t>
  </si>
  <si>
    <t>- Revenue support / working capital loans</t>
  </si>
  <si>
    <t>SCI1220</t>
  </si>
  <si>
    <t>Other interest:</t>
  </si>
  <si>
    <t>SCI1240</t>
  </si>
  <si>
    <t>Interest on bank overdrafts</t>
  </si>
  <si>
    <t>SCI1250</t>
  </si>
  <si>
    <t>Interest on lease obligations</t>
  </si>
  <si>
    <t>SCI1260</t>
  </si>
  <si>
    <t>Interest on the late payment of commercial debt</t>
  </si>
  <si>
    <t>SCI1270</t>
  </si>
  <si>
    <r>
      <t>Finance costs on</t>
    </r>
    <r>
      <rPr>
        <b/>
        <sz val="10"/>
        <color rgb="FFFF0000"/>
        <rFont val="Arial"/>
        <family val="2"/>
      </rPr>
      <t xml:space="preserve"> </t>
    </r>
    <r>
      <rPr>
        <b/>
        <sz val="10"/>
        <color rgb="FF0000FF"/>
        <rFont val="Arial"/>
        <family val="2"/>
      </rPr>
      <t>PFI, LIFT and other</t>
    </r>
    <r>
      <rPr>
        <b/>
        <sz val="10"/>
        <color rgb="FFFF0000"/>
        <rFont val="Arial"/>
        <family val="2"/>
      </rPr>
      <t xml:space="preserve"> </t>
    </r>
    <r>
      <rPr>
        <b/>
        <sz val="10"/>
        <color theme="1"/>
        <rFont val="Arial"/>
        <family val="2"/>
      </rPr>
      <t>service concession arrangements</t>
    </r>
  </si>
  <si>
    <t>- Main finance costs</t>
  </si>
  <si>
    <t>SCI1280</t>
  </si>
  <si>
    <t>SCI1290</t>
  </si>
  <si>
    <t>SCI1295</t>
  </si>
  <si>
    <t>Total interest expense</t>
  </si>
  <si>
    <t>FIN0080</t>
  </si>
  <si>
    <t>Unwinding of discount on provisions</t>
  </si>
  <si>
    <t>SCI1320</t>
  </si>
  <si>
    <t>Other finance costs</t>
  </si>
  <si>
    <t>SCI1330</t>
  </si>
  <si>
    <t>Total finance expenditure</t>
  </si>
  <si>
    <t>SCI1340</t>
  </si>
  <si>
    <t>Note 8.2 The late payment of commercial debts (interest) Act 1998</t>
  </si>
  <si>
    <t>Total liability accruing in year under this legislation as a result of late payments</t>
  </si>
  <si>
    <t>FIN0089</t>
  </si>
  <si>
    <t>Amounts actually paid and included within other interest arising from claims made under this legislation</t>
  </si>
  <si>
    <t>FIN0090</t>
  </si>
  <si>
    <t>Compensation paid to cover debt recovery costs under this legislation</t>
  </si>
  <si>
    <t>FIN0100</t>
  </si>
  <si>
    <t>Note 9 Other gains and (losses)</t>
  </si>
  <si>
    <t>Gains on disposal of property, plant and equipment (sale)</t>
  </si>
  <si>
    <t>SCI1100A</t>
  </si>
  <si>
    <t>Gains on disposal of PPE from creation of a finance lease (lessor)</t>
  </si>
  <si>
    <t>SCI1100B</t>
  </si>
  <si>
    <t>Gains on disposal of intangible assets (sale)</t>
  </si>
  <si>
    <t>SCI1110</t>
  </si>
  <si>
    <t>Gains on disposal of right of use assets (creation of a sublease)</t>
  </si>
  <si>
    <t>SCI1115A</t>
  </si>
  <si>
    <t>Gains on disposal of right of use assets (lease termination - lessee)</t>
  </si>
  <si>
    <t>SCI1115B</t>
  </si>
  <si>
    <t>Gains on disposal of investment properties (sale)</t>
  </si>
  <si>
    <t>SCI1120</t>
  </si>
  <si>
    <t>Gain on disposal of financial assets held at amortised cost</t>
  </si>
  <si>
    <t>SCI1130A</t>
  </si>
  <si>
    <t>Gain on disposal of other financial assets / investments</t>
  </si>
  <si>
    <t>SCI1130B</t>
  </si>
  <si>
    <t>Gains on disposal of assets held for sale</t>
  </si>
  <si>
    <t>SCI1140</t>
  </si>
  <si>
    <t>Losses on disposal of property, plant and equipment (sale or other derecognition)</t>
  </si>
  <si>
    <t>SCI1150B</t>
  </si>
  <si>
    <t>Losses on disposal of PPE from creation of a finance lease (lessor)</t>
  </si>
  <si>
    <t>SCI1150C</t>
  </si>
  <si>
    <t>Losses on disposal of intangible assets (sale or other derecognition)</t>
  </si>
  <si>
    <t>SCI1160</t>
  </si>
  <si>
    <t>Losses on disposal of right of use assets (creation of a sublease)</t>
  </si>
  <si>
    <t>SCI1165A</t>
  </si>
  <si>
    <t>Losses on disposal of right of use assets (lease termination - lessee)</t>
  </si>
  <si>
    <t>SCI1165B</t>
  </si>
  <si>
    <t>Losses on disposal of investment properties (sale or other derecognition)</t>
  </si>
  <si>
    <t>SCI1170</t>
  </si>
  <si>
    <t>Losses disposal of financial assets held at amortised cost</t>
  </si>
  <si>
    <t>SCI1180A</t>
  </si>
  <si>
    <t>Losses on disposal of other financial assets / investments</t>
  </si>
  <si>
    <t>SCI1180B</t>
  </si>
  <si>
    <t>Losses on disposal of assets held for sale</t>
  </si>
  <si>
    <t>SCI1190</t>
  </si>
  <si>
    <t>Losses on disposal of peppercorn leased assets (new peppercorn lease as lessor, terminated peppercorn lease as lessee)</t>
  </si>
  <si>
    <t>SCI1191</t>
  </si>
  <si>
    <t>SCI1150A</t>
  </si>
  <si>
    <t>FIN0110</t>
  </si>
  <si>
    <t>Total gains/(losses) on disposal of assets</t>
  </si>
  <si>
    <t>SCI1200</t>
  </si>
  <si>
    <t>Gains/(losses) on foreign exchange</t>
  </si>
  <si>
    <t>SCI1201</t>
  </si>
  <si>
    <t>Fair value gains/(losses) on investment properties</t>
  </si>
  <si>
    <t>SCI0220A</t>
  </si>
  <si>
    <t>Fair value gains/(losses) on financial assets / investments</t>
  </si>
  <si>
    <t>SCI0220B</t>
  </si>
  <si>
    <t>Fair value gains/(losses) on charitable fund investments &amp; investment properties</t>
  </si>
  <si>
    <t>FIN0120</t>
  </si>
  <si>
    <t>SCI0220C</t>
  </si>
  <si>
    <r>
      <t>Recycling gains/(losses) on disposal of financial assets</t>
    </r>
    <r>
      <rPr>
        <sz val="10"/>
        <color rgb="FFFF0000"/>
        <rFont val="Arial"/>
        <family val="2"/>
      </rPr>
      <t xml:space="preserve"> </t>
    </r>
    <r>
      <rPr>
        <sz val="10"/>
        <color rgb="FF0000FF"/>
        <rFont val="Arial"/>
        <family val="2"/>
      </rPr>
      <t>mandated as FV through OCI</t>
    </r>
  </si>
  <si>
    <t>SCI0220D</t>
  </si>
  <si>
    <r>
      <t xml:space="preserve">Recycling gains/(losses) on disposal of charitable fund financial assets </t>
    </r>
    <r>
      <rPr>
        <sz val="10"/>
        <color rgb="FF0000FF"/>
        <rFont val="Arial"/>
        <family val="2"/>
      </rPr>
      <t>mandated as FV through OCI</t>
    </r>
  </si>
  <si>
    <t>FIN0130</t>
  </si>
  <si>
    <t>Gains/(losses) on remeasurement of finance lease receivables (lessor)</t>
  </si>
  <si>
    <t>FIN0133</t>
  </si>
  <si>
    <t>Gains/(losses) on termination of finance leases (lessor)</t>
  </si>
  <si>
    <t>FIN0134</t>
  </si>
  <si>
    <t>Lease liability remeasurements where NBV of the asset is nil</t>
  </si>
  <si>
    <t>FIN0136</t>
  </si>
  <si>
    <t>Loss associated with loss of controlling interest in charitable fund (unlocked on request)</t>
  </si>
  <si>
    <t>FIN0135</t>
  </si>
  <si>
    <t>SCI1203</t>
  </si>
  <si>
    <t>Total other gains/(losses)</t>
  </si>
  <si>
    <t>SCI1205</t>
  </si>
  <si>
    <t xml:space="preserve">Operating income of discontinued operations </t>
  </si>
  <si>
    <t>FIN0140</t>
  </si>
  <si>
    <t xml:space="preserve">Operating expenses of discontinued operations </t>
  </si>
  <si>
    <t>FIN0150</t>
  </si>
  <si>
    <t>Gain on disposal of discontinued operations</t>
  </si>
  <si>
    <t>FIN0160</t>
  </si>
  <si>
    <t>(Loss) on disposal of discontinued operations</t>
  </si>
  <si>
    <t>FIN0170</t>
  </si>
  <si>
    <t>Corporation tax expense attributable to discontinued operations</t>
  </si>
  <si>
    <t>FIN0180</t>
  </si>
  <si>
    <t>FIN0190</t>
  </si>
  <si>
    <t>Note 11 Impairments of assets</t>
  </si>
  <si>
    <t>A12CY01</t>
  </si>
  <si>
    <t>A12CY02</t>
  </si>
  <si>
    <t>A12CY03</t>
  </si>
  <si>
    <t>A12PY01</t>
  </si>
  <si>
    <t>A12PY02</t>
  </si>
  <si>
    <t>A12PY03</t>
  </si>
  <si>
    <t>Impairments</t>
  </si>
  <si>
    <t>Reversals</t>
  </si>
  <si>
    <t>Net Impairments</t>
  </si>
  <si>
    <t>+/- £000</t>
  </si>
  <si>
    <t>+ £000</t>
  </si>
  <si>
    <t>- £000</t>
  </si>
  <si>
    <t>Impairments and (reversals) charged to operating surplus / deficit</t>
  </si>
  <si>
    <t>Loss or damage resulting from normal operations</t>
  </si>
  <si>
    <t>IMP0010</t>
  </si>
  <si>
    <t>Over specification of assets</t>
  </si>
  <si>
    <t>IMP0015</t>
  </si>
  <si>
    <t>Abandonment of assets in the course of construction</t>
  </si>
  <si>
    <t>IMP0020</t>
  </si>
  <si>
    <t>Unforeseen obsolescence</t>
  </si>
  <si>
    <t>IMP0025</t>
  </si>
  <si>
    <t>Loss as a result of a catastrophe</t>
  </si>
  <si>
    <t>IMP0030</t>
  </si>
  <si>
    <t>IMP0035</t>
  </si>
  <si>
    <t>Changes in market price</t>
  </si>
  <si>
    <t>IMP0040</t>
  </si>
  <si>
    <t>Impairments of charitable fund assets</t>
  </si>
  <si>
    <t>IMP0044</t>
  </si>
  <si>
    <t>Total impairments and (reversals) charged to operating surplus / deficit</t>
  </si>
  <si>
    <t>IMP0045</t>
  </si>
  <si>
    <t>Total net impairments charged to revaluation reserve</t>
  </si>
  <si>
    <t>IMP0050</t>
  </si>
  <si>
    <t>IMP0055</t>
  </si>
  <si>
    <t>Note 12.1 Intangible assets - 2024/25</t>
  </si>
  <si>
    <t>A13CY01</t>
  </si>
  <si>
    <t>A13CY02</t>
  </si>
  <si>
    <t>A13CY03</t>
  </si>
  <si>
    <t>A13CY04</t>
  </si>
  <si>
    <t>A13CY05</t>
  </si>
  <si>
    <t>A13CY06</t>
  </si>
  <si>
    <t>A13CY07</t>
  </si>
  <si>
    <t>A13CY08</t>
  </si>
  <si>
    <t>A13CY09</t>
  </si>
  <si>
    <t>A13CY10</t>
  </si>
  <si>
    <t>A13CY11</t>
  </si>
  <si>
    <t>Software licences</t>
  </si>
  <si>
    <t>Licences &amp; trademarks</t>
  </si>
  <si>
    <t>Patents</t>
  </si>
  <si>
    <t>IT (internally generated and 3rd party)</t>
  </si>
  <si>
    <t>Development expenditure</t>
  </si>
  <si>
    <t>Goodwill</t>
  </si>
  <si>
    <t>Websites</t>
  </si>
  <si>
    <t>Intangible assets under construction</t>
  </si>
  <si>
    <t>Other (purchased)*</t>
  </si>
  <si>
    <t>Charitable fund intangible assets</t>
  </si>
  <si>
    <t>Valuation / gross cost at 1 April 2024 - brought forward</t>
  </si>
  <si>
    <t>INT0010</t>
  </si>
  <si>
    <t>At start of period for new FTs</t>
  </si>
  <si>
    <t>INT0040</t>
  </si>
  <si>
    <t>Transfers by absorption</t>
  </si>
  <si>
    <t>INT0050</t>
  </si>
  <si>
    <t>Additions - purchased / internally generated</t>
  </si>
  <si>
    <t>INT0060</t>
  </si>
  <si>
    <t>Additions - donations of physical assets (non-cash)</t>
  </si>
  <si>
    <t>INT0080</t>
  </si>
  <si>
    <t>Additions - assets purchased from cash donations/grants</t>
  </si>
  <si>
    <t>INT0090</t>
  </si>
  <si>
    <t>Transfer of donated assets (non-cash) from consolidated charitable fund to trust</t>
  </si>
  <si>
    <t>INT0095</t>
  </si>
  <si>
    <t>Impairments charged to operating expenses</t>
  </si>
  <si>
    <t>INT0100</t>
  </si>
  <si>
    <t>Impairments charged to the revaluation reserve</t>
  </si>
  <si>
    <t>INT0110</t>
  </si>
  <si>
    <t>Reversal of impairments credited to operating expenses</t>
  </si>
  <si>
    <t>INT0120</t>
  </si>
  <si>
    <t>Reversal of impairments credited to the revaluation reserve</t>
  </si>
  <si>
    <t>INT0130</t>
  </si>
  <si>
    <t>Revaluations</t>
  </si>
  <si>
    <t>INT0140</t>
  </si>
  <si>
    <t>Remeasurements - retranslation gains / (losses) on foreign operations</t>
  </si>
  <si>
    <t>INT0145</t>
  </si>
  <si>
    <t>Reclassifications</t>
  </si>
  <si>
    <t>INT0150</t>
  </si>
  <si>
    <t>Transfers to/from assets held for sale and assets in disposal groups</t>
  </si>
  <si>
    <t>INT0160</t>
  </si>
  <si>
    <t>Disposals/derecognition</t>
  </si>
  <si>
    <t>INT0170</t>
  </si>
  <si>
    <t>INT0180</t>
  </si>
  <si>
    <t>Valuation/gross cost at 31 March 2025</t>
  </si>
  <si>
    <t>INT0190</t>
  </si>
  <si>
    <t>Accumulated amortisation at 1 April 2024 - brought forward</t>
  </si>
  <si>
    <t>INT0200</t>
  </si>
  <si>
    <t>INT0230</t>
  </si>
  <si>
    <t>INT0240</t>
  </si>
  <si>
    <t>Provided during the year</t>
  </si>
  <si>
    <t>INT0250</t>
  </si>
  <si>
    <t>INT0255</t>
  </si>
  <si>
    <t>INT0260</t>
  </si>
  <si>
    <t>INT0270</t>
  </si>
  <si>
    <t>INT0280</t>
  </si>
  <si>
    <t>INT0290</t>
  </si>
  <si>
    <t>INT0300</t>
  </si>
  <si>
    <t>INT0305</t>
  </si>
  <si>
    <t>INT0310</t>
  </si>
  <si>
    <t>INT0320</t>
  </si>
  <si>
    <t>INT0330</t>
  </si>
  <si>
    <t>INT0340</t>
  </si>
  <si>
    <t>Accumulated amortisation at 31 March 2025</t>
  </si>
  <si>
    <t>INT0350</t>
  </si>
  <si>
    <t>Net book value at 31 March 2025</t>
  </si>
  <si>
    <t>INT0360</t>
  </si>
  <si>
    <t>Note 12.2 Intangible assets - 2023/24</t>
  </si>
  <si>
    <t>A13PY01</t>
  </si>
  <si>
    <t>A13PY02</t>
  </si>
  <si>
    <t>A13PY03</t>
  </si>
  <si>
    <t>A13PY04</t>
  </si>
  <si>
    <t>A13PY05</t>
  </si>
  <si>
    <t>A13PY06</t>
  </si>
  <si>
    <t>A13PY07</t>
  </si>
  <si>
    <t>A13PY08</t>
  </si>
  <si>
    <t>A13PY09</t>
  </si>
  <si>
    <t>A13PY10</t>
  </si>
  <si>
    <t>A13PY11</t>
  </si>
  <si>
    <t>Other (purchased)</t>
  </si>
  <si>
    <t>Valuation / gross cost at 1 April 2023 - brought forward</t>
  </si>
  <si>
    <t>INT0020</t>
  </si>
  <si>
    <t>Valuation / gross cost at 1 April 2023 - restated</t>
  </si>
  <si>
    <t>INT0030</t>
  </si>
  <si>
    <t>Valuation/gross cost at 31 March 2024</t>
  </si>
  <si>
    <t>Accumulated amortisation at 1 April 2023 - brought forward</t>
  </si>
  <si>
    <t>INT0210</t>
  </si>
  <si>
    <t>Accumulated amortisation at 1 April 2023 - restated</t>
  </si>
  <si>
    <t>INT0220</t>
  </si>
  <si>
    <t>Accumulated amortisation at 31 March 2024</t>
  </si>
  <si>
    <t>Net book value at 31 March 2024</t>
  </si>
  <si>
    <t>Note 12.3 Range of lives of intangible assets</t>
  </si>
  <si>
    <t>A13CY15</t>
  </si>
  <si>
    <t>A13CY16</t>
  </si>
  <si>
    <t>Min life</t>
  </si>
  <si>
    <t>Max life</t>
  </si>
  <si>
    <t>Years</t>
  </si>
  <si>
    <t>Intangible assets - internally generated</t>
  </si>
  <si>
    <t>Information technology</t>
  </si>
  <si>
    <t>INT0390</t>
  </si>
  <si>
    <t>INT0400</t>
  </si>
  <si>
    <t>INT0410</t>
  </si>
  <si>
    <t>Intangible assets - purchased</t>
  </si>
  <si>
    <t>INT0430</t>
  </si>
  <si>
    <t>INT0440</t>
  </si>
  <si>
    <t>INT0450</t>
  </si>
  <si>
    <t>INT0460</t>
  </si>
  <si>
    <t>Note 13.1 Property, plant and equipment - 2024/25</t>
  </si>
  <si>
    <t>A14CY01</t>
  </si>
  <si>
    <t>A14CY02</t>
  </si>
  <si>
    <t>A14CY03</t>
  </si>
  <si>
    <t>A14CY04</t>
  </si>
  <si>
    <t>A14CY05</t>
  </si>
  <si>
    <t>A14CY06</t>
  </si>
  <si>
    <t>A14CY07</t>
  </si>
  <si>
    <t>A14CY08</t>
  </si>
  <si>
    <t>A14CY09</t>
  </si>
  <si>
    <t>A14CY10</t>
  </si>
  <si>
    <t>Land</t>
  </si>
  <si>
    <t>Buildings excluding dwellings</t>
  </si>
  <si>
    <t>Dwellings</t>
  </si>
  <si>
    <t>Assets under construction and payments on account</t>
  </si>
  <si>
    <t>Plant &amp; machinery</t>
  </si>
  <si>
    <t>Transport equipment</t>
  </si>
  <si>
    <t>Furniture &amp; fittings</t>
  </si>
  <si>
    <t>Charitable fund PPE assets</t>
  </si>
  <si>
    <t>PPE0010</t>
  </si>
  <si>
    <t>PPE0040</t>
  </si>
  <si>
    <t>PPE0050</t>
  </si>
  <si>
    <r>
      <t xml:space="preserve">Additions - purchased </t>
    </r>
    <r>
      <rPr>
        <sz val="10"/>
        <color rgb="FF0000FF"/>
        <rFont val="Arial"/>
        <family val="2"/>
      </rPr>
      <t>(including capital lifecycle additions)</t>
    </r>
  </si>
  <si>
    <t>PPE0060</t>
  </si>
  <si>
    <r>
      <rPr>
        <sz val="10"/>
        <rFont val="Arial"/>
        <family val="2"/>
      </rPr>
      <t>Additions - IFRIC 12 scheme assets</t>
    </r>
    <r>
      <rPr>
        <sz val="10"/>
        <color rgb="FFFF0000"/>
        <rFont val="Arial"/>
        <family val="2"/>
      </rPr>
      <t xml:space="preserve"> </t>
    </r>
    <r>
      <rPr>
        <sz val="10"/>
        <color rgb="FF0000FF"/>
        <rFont val="Arial"/>
        <family val="2"/>
      </rPr>
      <t>(excluding lifecycle)</t>
    </r>
  </si>
  <si>
    <t>PPE0070</t>
  </si>
  <si>
    <t>PPE0080</t>
  </si>
  <si>
    <t>PPE0090</t>
  </si>
  <si>
    <t>PPE0095</t>
  </si>
  <si>
    <t>Additions - assets re-recognised at the end of an intra-government finance lease (trust was lessor)</t>
  </si>
  <si>
    <t>PPE0096</t>
  </si>
  <si>
    <t>Additions - assets re-recognised at the end of an external to government finance lease (trust was lessor)</t>
  </si>
  <si>
    <t>PPE0097</t>
  </si>
  <si>
    <t>PPE0100</t>
  </si>
  <si>
    <t>PPE0110</t>
  </si>
  <si>
    <t>PPE0120</t>
  </si>
  <si>
    <t>PPE0130</t>
  </si>
  <si>
    <t>PPE0140</t>
  </si>
  <si>
    <t>PPE0145</t>
  </si>
  <si>
    <t>PPE0150</t>
  </si>
  <si>
    <t>PPE0160</t>
  </si>
  <si>
    <t>PPE0170</t>
  </si>
  <si>
    <t>Disposals - new finance lease (lessor)</t>
  </si>
  <si>
    <t>PPE0172</t>
  </si>
  <si>
    <t>PPE0151</t>
  </si>
  <si>
    <t>PPE0180</t>
  </si>
  <si>
    <t>PPE0190</t>
  </si>
  <si>
    <t>Accumulated depreciation at 1 April 2024 - brought forward</t>
  </si>
  <si>
    <t>PPE0200</t>
  </si>
  <si>
    <t>PPE0230</t>
  </si>
  <si>
    <t>PPE0240</t>
  </si>
  <si>
    <t>PPE0250</t>
  </si>
  <si>
    <t>PPE0255</t>
  </si>
  <si>
    <t>PPE0260</t>
  </si>
  <si>
    <t>PPE0270</t>
  </si>
  <si>
    <t>PPE0280</t>
  </si>
  <si>
    <t>PPE0290</t>
  </si>
  <si>
    <t>PPE0300</t>
  </si>
  <si>
    <t>PPE0305</t>
  </si>
  <si>
    <t>PPE0310</t>
  </si>
  <si>
    <t>PPE0320</t>
  </si>
  <si>
    <t>PPE0330</t>
  </si>
  <si>
    <t>PPE0332</t>
  </si>
  <si>
    <t>PPE0311</t>
  </si>
  <si>
    <t>PPE0340</t>
  </si>
  <si>
    <t>Accumulated depreciation at 31 March 2025</t>
  </si>
  <si>
    <t>PPE0350</t>
  </si>
  <si>
    <t>Note 13.2 Property, plant and equipment - 2023/24</t>
  </si>
  <si>
    <t>A14PY01</t>
  </si>
  <si>
    <t>A14PY02</t>
  </si>
  <si>
    <t>A14PY03</t>
  </si>
  <si>
    <t>A14PY04</t>
  </si>
  <si>
    <t>A14PY05</t>
  </si>
  <si>
    <t>A14PY06</t>
  </si>
  <si>
    <t>A14PY07</t>
  </si>
  <si>
    <t>A14PY08</t>
  </si>
  <si>
    <t>A14PY09</t>
  </si>
  <si>
    <t>A14PY10</t>
  </si>
  <si>
    <t>PPE0020</t>
  </si>
  <si>
    <t>PPE0030</t>
  </si>
  <si>
    <r>
      <t xml:space="preserve">Additions - purchased  </t>
    </r>
    <r>
      <rPr>
        <sz val="10"/>
        <color rgb="FF0000FF"/>
        <rFont val="Arial"/>
        <family val="2"/>
      </rPr>
      <t>(including capital lifecycle additions)</t>
    </r>
  </si>
  <si>
    <r>
      <t xml:space="preserve">Additions - IFRIC 12 scheme assets </t>
    </r>
    <r>
      <rPr>
        <sz val="10"/>
        <color rgb="FF0000FF"/>
        <rFont val="Arial"/>
        <family val="2"/>
      </rPr>
      <t>(excluding lifecycle)</t>
    </r>
  </si>
  <si>
    <t>Accumulated depreciation at 1 April 2023 - brought forward</t>
  </si>
  <si>
    <t>PPE0210</t>
  </si>
  <si>
    <t>Accumulated depreciation at 1 April 2023 - restated</t>
  </si>
  <si>
    <t>PPE0220</t>
  </si>
  <si>
    <t>Accumulated depreciation at 31 March 2024</t>
  </si>
  <si>
    <t>Note 13.3 Property, plant and equipment financing - 2024/25</t>
  </si>
  <si>
    <t>Owned - purchased</t>
  </si>
  <si>
    <t>PPE0360</t>
  </si>
  <si>
    <t>On-SoFP PFI contracts and other service concession arrangements</t>
  </si>
  <si>
    <t>PPE0380</t>
  </si>
  <si>
    <t>Off-SoFP PFI residual interests</t>
  </si>
  <si>
    <t>PPE0390</t>
  </si>
  <si>
    <t>Owned - donated / granted</t>
  </si>
  <si>
    <t>PPE0410</t>
  </si>
  <si>
    <t>NBV total at 31 March 2025</t>
  </si>
  <si>
    <t>PPE0420</t>
  </si>
  <si>
    <t>Note 13.4 Property, plant and equipment financing - 2023/24</t>
  </si>
  <si>
    <t>NBV total at 31 March 2024</t>
  </si>
  <si>
    <t>Note 13.6 Range of lives of property, plant and equipment</t>
  </si>
  <si>
    <t>A14CY15</t>
  </si>
  <si>
    <t>A14CY16</t>
  </si>
  <si>
    <t>PPE0490</t>
  </si>
  <si>
    <t>PPE0500</t>
  </si>
  <si>
    <t>PPE0510</t>
  </si>
  <si>
    <t>PPE0520</t>
  </si>
  <si>
    <t>PPE0530</t>
  </si>
  <si>
    <t>PPE0540</t>
  </si>
  <si>
    <t>PPE0550</t>
  </si>
  <si>
    <t>Note 14.1 Right of use assets - 2024/25 - Total</t>
  </si>
  <si>
    <t>A14ACY01</t>
  </si>
  <si>
    <t>A14ACY02</t>
  </si>
  <si>
    <t>A14ACY03</t>
  </si>
  <si>
    <t>A14ACY04</t>
  </si>
  <si>
    <t>A14ACY05</t>
  </si>
  <si>
    <t>A14ACY06</t>
  </si>
  <si>
    <t>A14ACY07</t>
  </si>
  <si>
    <t>A14ACY08</t>
  </si>
  <si>
    <t>A14ACY13</t>
  </si>
  <si>
    <r>
      <t xml:space="preserve">Property 
</t>
    </r>
    <r>
      <rPr>
        <sz val="10"/>
        <color theme="1"/>
        <rFont val="Arial"/>
        <family val="2"/>
      </rPr>
      <t>(land and buildings)</t>
    </r>
  </si>
  <si>
    <t>Charitable fund RoU assets</t>
  </si>
  <si>
    <t>Of which: leased from DHSC group bodies</t>
  </si>
  <si>
    <t>ROU0010</t>
  </si>
  <si>
    <t>ROU0040</t>
  </si>
  <si>
    <t>ROU0050</t>
  </si>
  <si>
    <t>Additions - lease liability</t>
  </si>
  <si>
    <t>ROU0070</t>
  </si>
  <si>
    <t>Additions - up front lease payments (before or on commencement)</t>
  </si>
  <si>
    <t>ROU0071</t>
  </si>
  <si>
    <t>Additions - initial direct costs of obtaining a lease</t>
  </si>
  <si>
    <t>ROU0072</t>
  </si>
  <si>
    <t>Additions - cash lease incentives (reduce the RoU addition value)</t>
  </si>
  <si>
    <t>ROU0073</t>
  </si>
  <si>
    <t>Additions - peppercorn leases</t>
  </si>
  <si>
    <t>ROU0080</t>
  </si>
  <si>
    <t>Re-recognition of RoU asset at end of sublease - intra-gov sublease</t>
  </si>
  <si>
    <t>ROU0081</t>
  </si>
  <si>
    <t>Re-recognition of RoU asset at end of sublease - ext to gov sublease</t>
  </si>
  <si>
    <t>ROU0082</t>
  </si>
  <si>
    <t>Remeasurements of the lease liability</t>
  </si>
  <si>
    <t>ROU0096</t>
  </si>
  <si>
    <t>Dilapidation provisions arising (capitalised in RoU asset)</t>
  </si>
  <si>
    <t>ROU0097</t>
  </si>
  <si>
    <t>Dilapidation provisions reversed unused</t>
  </si>
  <si>
    <t>ROU0098</t>
  </si>
  <si>
    <t>Dilapidation provisions - change in discount rate</t>
  </si>
  <si>
    <t>ROU0099</t>
  </si>
  <si>
    <t>ROU0100</t>
  </si>
  <si>
    <t>ROU0110</t>
  </si>
  <si>
    <t>ROU0120</t>
  </si>
  <si>
    <t>ROU0130</t>
  </si>
  <si>
    <t>ROU0140</t>
  </si>
  <si>
    <t>ROU0145</t>
  </si>
  <si>
    <t>ROU0150</t>
  </si>
  <si>
    <t>Disposals/derecognition - lease termination</t>
  </si>
  <si>
    <t>ROU0171</t>
  </si>
  <si>
    <t>Disposals/derecognition - peppercorn lease termination</t>
  </si>
  <si>
    <t>ROU0172</t>
  </si>
  <si>
    <t>Disposals/derecognition - new sublease (leased to intra-government body)</t>
  </si>
  <si>
    <t>ROU0173</t>
  </si>
  <si>
    <t>Disposals/derecognition - new sublease (leased to external to government)</t>
  </si>
  <si>
    <t>ROU0174</t>
  </si>
  <si>
    <t>Disposals/derecognition - new peppercorn sublease (intra-government)</t>
  </si>
  <si>
    <t>ROU0175</t>
  </si>
  <si>
    <t>Disposals/derecognition - new peppercorn sublease (ext to government)</t>
  </si>
  <si>
    <t>ROU0176</t>
  </si>
  <si>
    <t>Reclassifications to PPE where ownership has transferred</t>
  </si>
  <si>
    <t>ROU0151</t>
  </si>
  <si>
    <t>ROU0180</t>
  </si>
  <si>
    <t>ROU0190</t>
  </si>
  <si>
    <t>ROU0200</t>
  </si>
  <si>
    <t>ROU0230</t>
  </si>
  <si>
    <t>ROU0240</t>
  </si>
  <si>
    <t>Provided during the year - right of use asset</t>
  </si>
  <si>
    <t>ROU0250</t>
  </si>
  <si>
    <t>Provided during the year - peppercorn leased asset</t>
  </si>
  <si>
    <t>ROU0251</t>
  </si>
  <si>
    <t>ROU0260</t>
  </si>
  <si>
    <t>ROU0270</t>
  </si>
  <si>
    <t>ROU0280</t>
  </si>
  <si>
    <t>ROU0290</t>
  </si>
  <si>
    <t>ROU0300</t>
  </si>
  <si>
    <t>ROU0305</t>
  </si>
  <si>
    <t>ROU0310</t>
  </si>
  <si>
    <t>ROU0331</t>
  </si>
  <si>
    <t>ROU0332</t>
  </si>
  <si>
    <t>ROU0333</t>
  </si>
  <si>
    <t>ROU0334</t>
  </si>
  <si>
    <t>ROU0335</t>
  </si>
  <si>
    <t>ROU0336</t>
  </si>
  <si>
    <t>ROU0311</t>
  </si>
  <si>
    <t>ROU0340</t>
  </si>
  <si>
    <t>ROU0350</t>
  </si>
  <si>
    <t>ROU0360</t>
  </si>
  <si>
    <t>Leased from other NHS providers</t>
  </si>
  <si>
    <t>ROU0361</t>
  </si>
  <si>
    <t>Leased from other DHSC group bodies</t>
  </si>
  <si>
    <t>ROU0362</t>
  </si>
  <si>
    <t>Note 14.2 Right of use assets - 2023/24 - Total</t>
  </si>
  <si>
    <t>A14APY01</t>
  </si>
  <si>
    <t>A14APY02</t>
  </si>
  <si>
    <t>A14APY03</t>
  </si>
  <si>
    <t>A14APY04</t>
  </si>
  <si>
    <t>A14APY05</t>
  </si>
  <si>
    <t>A14APY06</t>
  </si>
  <si>
    <t>A14APY07</t>
  </si>
  <si>
    <t>A14APY08</t>
  </si>
  <si>
    <t>A14APY13</t>
  </si>
  <si>
    <t>ROU0020</t>
  </si>
  <si>
    <t>ROU0030</t>
  </si>
  <si>
    <t>ROU0210</t>
  </si>
  <si>
    <t>ROU0220</t>
  </si>
  <si>
    <t>A15CY01</t>
  </si>
  <si>
    <t>A15CY01A</t>
  </si>
  <si>
    <t>A15CY02</t>
  </si>
  <si>
    <t>A15PY01</t>
  </si>
  <si>
    <t>A15PY01A</t>
  </si>
  <si>
    <t>A15PY02</t>
  </si>
  <si>
    <t>RoU assets classified as investment property</t>
  </si>
  <si>
    <t>Charitable fund investment property</t>
  </si>
  <si>
    <t>IGR0010</t>
  </si>
  <si>
    <t>IGR0020</t>
  </si>
  <si>
    <t>IGR0030</t>
  </si>
  <si>
    <t>IGR0040</t>
  </si>
  <si>
    <t>IGR0050</t>
  </si>
  <si>
    <t>Additions</t>
  </si>
  <si>
    <t>IGR0060</t>
  </si>
  <si>
    <t>IGR0062</t>
  </si>
  <si>
    <t>Capitalised dilapidation provisions</t>
  </si>
  <si>
    <t>IGR0065</t>
  </si>
  <si>
    <t>IGR0080</t>
  </si>
  <si>
    <t>IGR0090</t>
  </si>
  <si>
    <t>Reclassifications to/from PPE</t>
  </si>
  <si>
    <t>IGR0100</t>
  </si>
  <si>
    <t>Reclassifications to/from RoU assets</t>
  </si>
  <si>
    <t>IGR0105</t>
  </si>
  <si>
    <t>IGR0110</t>
  </si>
  <si>
    <t>Disposals</t>
  </si>
  <si>
    <t>IGR0120</t>
  </si>
  <si>
    <t>IGR0130</t>
  </si>
  <si>
    <t>Carrying value at 31 March</t>
  </si>
  <si>
    <t>IGR0140</t>
  </si>
  <si>
    <r>
      <t xml:space="preserve">Note 16 Investments in joint ventures and associates </t>
    </r>
    <r>
      <rPr>
        <b/>
        <sz val="10"/>
        <color rgb="FF0000FF"/>
        <rFont val="Arial"/>
        <family val="2"/>
      </rPr>
      <t xml:space="preserve">(equity accounting) </t>
    </r>
  </si>
  <si>
    <t>A15CY03</t>
  </si>
  <si>
    <t>A15CY04</t>
  </si>
  <si>
    <t>A15PY03</t>
  </si>
  <si>
    <t>A15PY04</t>
  </si>
  <si>
    <t>Investments in JVs and associates outside of the WGA boundary</t>
  </si>
  <si>
    <t>Investments in JVs and associates designated as DHSC group bodies</t>
  </si>
  <si>
    <t>IGR0190</t>
  </si>
  <si>
    <t>IGR0200</t>
  </si>
  <si>
    <t>IGR0210</t>
  </si>
  <si>
    <t>IGR0220</t>
  </si>
  <si>
    <t>IGR0230</t>
  </si>
  <si>
    <t>IGR0240</t>
  </si>
  <si>
    <t>Share of profit/(loss)</t>
  </si>
  <si>
    <t>IGR0250</t>
  </si>
  <si>
    <t>IGR0260</t>
  </si>
  <si>
    <t>Reversal of impairment</t>
  </si>
  <si>
    <t>IGR0270</t>
  </si>
  <si>
    <t>IGR0280</t>
  </si>
  <si>
    <t>Disbursements / dividends received</t>
  </si>
  <si>
    <t>IGR0290</t>
  </si>
  <si>
    <t>IGR0300</t>
  </si>
  <si>
    <t>Share of Other Comprehensive Income recognised by joint ventures/associates</t>
  </si>
  <si>
    <t>IGR0310</t>
  </si>
  <si>
    <t>IGR0320</t>
  </si>
  <si>
    <t>IGR0330</t>
  </si>
  <si>
    <t>IGR0340</t>
  </si>
  <si>
    <r>
      <t xml:space="preserve">Note 17.1 Other investments / financial assets </t>
    </r>
    <r>
      <rPr>
        <b/>
        <sz val="10"/>
        <color rgb="FF0000FF"/>
        <rFont val="Arial"/>
        <family val="2"/>
      </rPr>
      <t>(non-current)</t>
    </r>
  </si>
  <si>
    <t>Charitable fund investments</t>
  </si>
  <si>
    <t>Other investment / financial assets</t>
  </si>
  <si>
    <t>IGR0350</t>
  </si>
  <si>
    <t>IGR0360</t>
  </si>
  <si>
    <t>IGR0370</t>
  </si>
  <si>
    <t>IGR0380</t>
  </si>
  <si>
    <t>IGR0390</t>
  </si>
  <si>
    <t>IGR0400</t>
  </si>
  <si>
    <t>Fair value gains [taken to I&amp;E] (for assets held at FV through I&amp;E)</t>
  </si>
  <si>
    <t>IGR0410</t>
  </si>
  <si>
    <t>Fair value losses [taken to I&amp;E] (for assets held at FV through I&amp;E)</t>
  </si>
  <si>
    <t>IGR0420</t>
  </si>
  <si>
    <r>
      <t xml:space="preserve">Fair value movements [taken to OCI] </t>
    </r>
    <r>
      <rPr>
        <sz val="10"/>
        <color rgb="FF0000FF"/>
        <rFont val="Arial"/>
        <family val="2"/>
      </rPr>
      <t>(for financial assets mandated as FV through OCI)</t>
    </r>
  </si>
  <si>
    <t>IGR0430</t>
  </si>
  <si>
    <r>
      <t>Fair value movements [taken to OCI]</t>
    </r>
    <r>
      <rPr>
        <sz val="10"/>
        <color rgb="FF0000FF"/>
        <rFont val="Arial"/>
        <family val="2"/>
      </rPr>
      <t xml:space="preserve"> (for equity instruments designated as FV through OCI)</t>
    </r>
  </si>
  <si>
    <t>IGR0435</t>
  </si>
  <si>
    <t>(Increase)/decrease in credit loss allowance (stages 1 and 2)</t>
  </si>
  <si>
    <t>-/+</t>
  </si>
  <si>
    <t>IGR0439</t>
  </si>
  <si>
    <t>Net impairments on credit impaired financial assets (stage 3 credit losses)</t>
  </si>
  <si>
    <t>IGR0440</t>
  </si>
  <si>
    <t>IGR0460</t>
  </si>
  <si>
    <r>
      <t xml:space="preserve">Amortisation at the effective interest rate </t>
    </r>
    <r>
      <rPr>
        <sz val="10"/>
        <color rgb="FF0000FF"/>
        <rFont val="Arial"/>
        <family val="2"/>
      </rPr>
      <t>(assets held at amortised cost only where applicable)</t>
    </r>
  </si>
  <si>
    <t>IGR0470</t>
  </si>
  <si>
    <t>Current portion of loans receivable transferred to current financial assets</t>
  </si>
  <si>
    <t>IGR0475</t>
  </si>
  <si>
    <t>IGR0480</t>
  </si>
  <si>
    <t>IGR0490</t>
  </si>
  <si>
    <t>IGR0500</t>
  </si>
  <si>
    <r>
      <t xml:space="preserve">Note 17.2 Other investments / financial assets </t>
    </r>
    <r>
      <rPr>
        <b/>
        <sz val="10"/>
        <color rgb="FF0000FF"/>
        <rFont val="Arial"/>
        <family val="2"/>
      </rPr>
      <t>(current)</t>
    </r>
  </si>
  <si>
    <t>Loans receivable within 12 months transferred from non-current financial assets</t>
  </si>
  <si>
    <t>IGR0505</t>
  </si>
  <si>
    <t>NLF deposits (where not considered to be cash equivalents)</t>
  </si>
  <si>
    <t>IGR0510</t>
  </si>
  <si>
    <t>Other current financial assets</t>
  </si>
  <si>
    <t>IGR0515</t>
  </si>
  <si>
    <t>Total current investments / financial assets at 31 March</t>
  </si>
  <si>
    <t>IGR0520</t>
  </si>
  <si>
    <t>Note 18.1 Non-current assets for sale and assets in disposal groups - 2024/25</t>
  </si>
  <si>
    <t>A16CY01</t>
  </si>
  <si>
    <t>A16CY02</t>
  </si>
  <si>
    <t>A16CY03</t>
  </si>
  <si>
    <t>A16CY04</t>
  </si>
  <si>
    <t>A16CY05</t>
  </si>
  <si>
    <t>A16CY06</t>
  </si>
  <si>
    <t>A16CY07</t>
  </si>
  <si>
    <t>A16CY08</t>
  </si>
  <si>
    <t>A16CY09</t>
  </si>
  <si>
    <t>A16CY10</t>
  </si>
  <si>
    <t>A16CY11</t>
  </si>
  <si>
    <t>A16CY12</t>
  </si>
  <si>
    <t>A16CY13</t>
  </si>
  <si>
    <t>A16CY14</t>
  </si>
  <si>
    <t xml:space="preserve">Total </t>
  </si>
  <si>
    <t>PPE: Land</t>
  </si>
  <si>
    <t>PPE: Buildings excl. dwellings</t>
  </si>
  <si>
    <t>PPE: Dwellings</t>
  </si>
  <si>
    <t>PPE: Assets under construction</t>
  </si>
  <si>
    <t>PPE: Plant &amp; machinery</t>
  </si>
  <si>
    <t>PPE: Transport equipment</t>
  </si>
  <si>
    <t>PPE: Information technology</t>
  </si>
  <si>
    <t>PPE: Furniture &amp; fittings</t>
  </si>
  <si>
    <t>Investment properties</t>
  </si>
  <si>
    <t>Interests in JVs and associates</t>
  </si>
  <si>
    <t>Charitable fund assets held for sale</t>
  </si>
  <si>
    <t>NBV of non-current assets for sale and assets in disposal groups at 1 April 2024 - brought forward</t>
  </si>
  <si>
    <t>AHS0010</t>
  </si>
  <si>
    <t>Assets purchased for subsequent disposal</t>
  </si>
  <si>
    <t>AHS0065</t>
  </si>
  <si>
    <t>AHS0050</t>
  </si>
  <si>
    <t>Plus assets classified as available for sale in the year</t>
  </si>
  <si>
    <t>AHS0060</t>
  </si>
  <si>
    <t>Less assets sold in year</t>
  </si>
  <si>
    <t>AHS0070</t>
  </si>
  <si>
    <t>Less impairment of assets held for sale</t>
  </si>
  <si>
    <t>AHS0080</t>
  </si>
  <si>
    <t>Plus reversal of impairment of assets held for sale</t>
  </si>
  <si>
    <t>AHS0090</t>
  </si>
  <si>
    <t>Less assets no longer classified as held for sale, for reasons other than disposal by sale</t>
  </si>
  <si>
    <t>AHS0100</t>
  </si>
  <si>
    <t>AHS0110</t>
  </si>
  <si>
    <t>NBV of non-current assets for sale and assets in disposal groups at 31 March 2025</t>
  </si>
  <si>
    <t>AHS0120</t>
  </si>
  <si>
    <t>A16PY01</t>
  </si>
  <si>
    <t>A16PY02</t>
  </si>
  <si>
    <t>A16PY03</t>
  </si>
  <si>
    <t>A16PY04</t>
  </si>
  <si>
    <t>A16PY05</t>
  </si>
  <si>
    <t>A16PY06</t>
  </si>
  <si>
    <t>A16PY07</t>
  </si>
  <si>
    <t>A16PY08</t>
  </si>
  <si>
    <t>A16PY09</t>
  </si>
  <si>
    <t>A16PY10</t>
  </si>
  <si>
    <t>A16PY11</t>
  </si>
  <si>
    <t>A16PY12</t>
  </si>
  <si>
    <t>A16PY13</t>
  </si>
  <si>
    <t>A16PY14</t>
  </si>
  <si>
    <t>NBV of non-current assets for sale and assets in disposal groups at 1 April 2023</t>
  </si>
  <si>
    <t>AHS0020</t>
  </si>
  <si>
    <t>NBV of non-current assets for sale and assets in disposal groups at 1 April 2023 - restated</t>
  </si>
  <si>
    <t>AHS0030</t>
  </si>
  <si>
    <t>AHS0040</t>
  </si>
  <si>
    <t>NBV of non-current assets for sale and assets in disposal groups at 31 March 2024</t>
  </si>
  <si>
    <t>Note 18.3 Liabilities in disposal groups</t>
  </si>
  <si>
    <t>Categorised as:</t>
  </si>
  <si>
    <t>AHS0130</t>
  </si>
  <si>
    <t>AHS0140</t>
  </si>
  <si>
    <t>AHS0150</t>
  </si>
  <si>
    <t>AHS0160</t>
  </si>
  <si>
    <t>Note 19 Inventory movements - 2024/25</t>
  </si>
  <si>
    <t>A17CY01</t>
  </si>
  <si>
    <t>A17CY02</t>
  </si>
  <si>
    <t>A17CY03</t>
  </si>
  <si>
    <t>A17CY03A</t>
  </si>
  <si>
    <t>A17CY04</t>
  </si>
  <si>
    <t>A17CY05</t>
  </si>
  <si>
    <t>A17CY06</t>
  </si>
  <si>
    <t>A17CY07</t>
  </si>
  <si>
    <t>Drugs</t>
  </si>
  <si>
    <t>Consumables</t>
  </si>
  <si>
    <t>Consumables donated from DHSC group bodies</t>
  </si>
  <si>
    <t>Work in progress</t>
  </si>
  <si>
    <t>Energy</t>
  </si>
  <si>
    <t>Charitable fund inventory</t>
  </si>
  <si>
    <t>Carrying value  at 1 April 2024 - brought forward</t>
  </si>
  <si>
    <t>INV0010</t>
  </si>
  <si>
    <t>INV0040</t>
  </si>
  <si>
    <t>INV0050</t>
  </si>
  <si>
    <t>Additions (purchased)</t>
  </si>
  <si>
    <t>INV0060</t>
  </si>
  <si>
    <r>
      <t xml:space="preserve">Inventories consumed </t>
    </r>
    <r>
      <rPr>
        <sz val="10"/>
        <color rgb="FF0000FF"/>
        <rFont val="Arial"/>
        <family val="2"/>
      </rPr>
      <t>(recognised in expenses)</t>
    </r>
  </si>
  <si>
    <t>INV0070</t>
  </si>
  <si>
    <t>INV0080</t>
  </si>
  <si>
    <t>Reversal of any write down of inventories</t>
  </si>
  <si>
    <t>INV0090</t>
  </si>
  <si>
    <t>Transfer (to) / from inventory work in progress</t>
  </si>
  <si>
    <t>Nets to zero</t>
  </si>
  <si>
    <t>INV0100</t>
  </si>
  <si>
    <t>INV0110</t>
  </si>
  <si>
    <t>Movement in charitable funds inventories</t>
  </si>
  <si>
    <t>INV0115</t>
  </si>
  <si>
    <t>INV0120</t>
  </si>
  <si>
    <t>Carrying value at 31 March 2025</t>
  </si>
  <si>
    <t>INV0130</t>
  </si>
  <si>
    <t>Held at lower of cost and NRV</t>
  </si>
  <si>
    <t>INV0140</t>
  </si>
  <si>
    <t>Held at fair value less costs to sell</t>
  </si>
  <si>
    <t>INV0150</t>
  </si>
  <si>
    <t>Table 19B Inventory movement - 2023/24</t>
  </si>
  <si>
    <t>A17PY01</t>
  </si>
  <si>
    <t>A17PY02</t>
  </si>
  <si>
    <t>A17PY03</t>
  </si>
  <si>
    <t>A17PY03A</t>
  </si>
  <si>
    <t>A17PY04</t>
  </si>
  <si>
    <t>A17PY05</t>
  </si>
  <si>
    <t>A17PY06</t>
  </si>
  <si>
    <t>A17PY07</t>
  </si>
  <si>
    <t>Carrying value  at 1 April 2023</t>
  </si>
  <si>
    <t>INV0020</t>
  </si>
  <si>
    <t>INV0030</t>
  </si>
  <si>
    <t>Additions (donated)</t>
  </si>
  <si>
    <t>INV0060A</t>
  </si>
  <si>
    <t>Write-down of inventories recognised as an expense</t>
  </si>
  <si>
    <t>Movement in charitable fund inventories</t>
  </si>
  <si>
    <t>Carrying value at 31 March 2024</t>
  </si>
  <si>
    <t>Note 20.1 Receivables</t>
  </si>
  <si>
    <t>A18CY01</t>
  </si>
  <si>
    <t>A18PY01</t>
  </si>
  <si>
    <t>Current</t>
  </si>
  <si>
    <r>
      <t xml:space="preserve">Contract receivables (IFRS 15): </t>
    </r>
    <r>
      <rPr>
        <sz val="10"/>
        <color rgb="FF0000FF"/>
        <rFont val="Arial"/>
        <family val="2"/>
      </rPr>
      <t>invoiced</t>
    </r>
  </si>
  <si>
    <t>REC0001</t>
  </si>
  <si>
    <r>
      <t xml:space="preserve">Contract receivables (IFRS 15): </t>
    </r>
    <r>
      <rPr>
        <sz val="10"/>
        <color rgb="FF0000FF"/>
        <rFont val="Arial"/>
        <family val="2"/>
      </rPr>
      <t>not yet invoiced / non-invoiced</t>
    </r>
  </si>
  <si>
    <t>REC0002</t>
  </si>
  <si>
    <t>Contract assets (IFRS 15)</t>
  </si>
  <si>
    <t>REC0005</t>
  </si>
  <si>
    <t>Capital receivables (including accrued capital related income)</t>
  </si>
  <si>
    <t>REC0020</t>
  </si>
  <si>
    <r>
      <t xml:space="preserve">Allowance for impaired </t>
    </r>
    <r>
      <rPr>
        <u/>
        <sz val="10"/>
        <color rgb="FF0000FF"/>
        <rFont val="Arial"/>
        <family val="2"/>
      </rPr>
      <t>contract</t>
    </r>
    <r>
      <rPr>
        <sz val="10"/>
        <color theme="1"/>
        <rFont val="Arial"/>
        <family val="2"/>
      </rPr>
      <t xml:space="preserve"> receivables / assets</t>
    </r>
  </si>
  <si>
    <t>REC0039</t>
  </si>
  <si>
    <r>
      <t xml:space="preserve">Allowance for impaired </t>
    </r>
    <r>
      <rPr>
        <u/>
        <sz val="10"/>
        <color rgb="FF0000FF"/>
        <rFont val="Arial"/>
        <family val="2"/>
      </rPr>
      <t>other</t>
    </r>
    <r>
      <rPr>
        <sz val="10"/>
        <color theme="1"/>
        <rFont val="Arial"/>
        <family val="2"/>
      </rPr>
      <t xml:space="preserve"> receivables</t>
    </r>
  </si>
  <si>
    <t>REC0040</t>
  </si>
  <si>
    <t>Deposits and advances</t>
  </si>
  <si>
    <t>REC0050</t>
  </si>
  <si>
    <t>Prepayments (revenue) [non-PFI]</t>
  </si>
  <si>
    <t>REC0060</t>
  </si>
  <si>
    <t>Prepayments (capital) [non-PFI]</t>
  </si>
  <si>
    <t>REC0070</t>
  </si>
  <si>
    <t>PFI prepayments - capital contributions</t>
  </si>
  <si>
    <t>REC0080</t>
  </si>
  <si>
    <t>PFI lifecycle prepayments (revenue)</t>
  </si>
  <si>
    <t>REC0090</t>
  </si>
  <si>
    <t>PFI lifecycle prepayments (capital)</t>
  </si>
  <si>
    <t>REC0100</t>
  </si>
  <si>
    <r>
      <t xml:space="preserve">Interest receivable </t>
    </r>
    <r>
      <rPr>
        <sz val="10"/>
        <color rgb="FF0000FF"/>
        <rFont val="Arial"/>
        <family val="2"/>
      </rPr>
      <t>(excludes finance lease interest)</t>
    </r>
  </si>
  <si>
    <t>REC0110</t>
  </si>
  <si>
    <r>
      <t xml:space="preserve">Finance lease receivables - invoiced / due but not yet paid </t>
    </r>
    <r>
      <rPr>
        <sz val="10"/>
        <color rgb="FF0000FF"/>
        <rFont val="Arial"/>
        <family val="2"/>
      </rPr>
      <t>(included in AoB)</t>
    </r>
  </si>
  <si>
    <t>REC0119</t>
  </si>
  <si>
    <r>
      <t xml:space="preserve">Finance lease receivables - not yet invoiced / not relating to current year </t>
    </r>
    <r>
      <rPr>
        <sz val="10"/>
        <color rgb="FF0000FF"/>
        <rFont val="Arial"/>
        <family val="2"/>
      </rPr>
      <t>(excluded from AoB)</t>
    </r>
  </si>
  <si>
    <t>REC0120</t>
  </si>
  <si>
    <t>Operating lease receivables</t>
  </si>
  <si>
    <t>REC0125</t>
  </si>
  <si>
    <t>PDC dividend receivable</t>
  </si>
  <si>
    <t>REC0130</t>
  </si>
  <si>
    <t>VAT receivable</t>
  </si>
  <si>
    <t>REC0140</t>
  </si>
  <si>
    <t>Corporation and other taxes receivable</t>
  </si>
  <si>
    <t>REC0150</t>
  </si>
  <si>
    <t>Clinician pension tax provision reimbursement funding from NHSE</t>
  </si>
  <si>
    <t>REC0155</t>
  </si>
  <si>
    <t>Other receivables</t>
  </si>
  <si>
    <t>REC0160</t>
  </si>
  <si>
    <t>NHS charitable funds: receivables</t>
  </si>
  <si>
    <t>REC0165</t>
  </si>
  <si>
    <t>REC0170</t>
  </si>
  <si>
    <t>Non-current</t>
  </si>
  <si>
    <r>
      <t>Contract receivables (IFRS 15):</t>
    </r>
    <r>
      <rPr>
        <sz val="10"/>
        <color rgb="FF0000FF"/>
        <rFont val="Arial"/>
        <family val="2"/>
      </rPr>
      <t xml:space="preserve"> invoiced</t>
    </r>
  </si>
  <si>
    <t>REC0171</t>
  </si>
  <si>
    <t>REC0172</t>
  </si>
  <si>
    <t>REC0175</t>
  </si>
  <si>
    <t>REC0190</t>
  </si>
  <si>
    <t>REC0209</t>
  </si>
  <si>
    <r>
      <t xml:space="preserve">Allowance for impaired </t>
    </r>
    <r>
      <rPr>
        <u/>
        <sz val="10"/>
        <color rgb="FF0000FF"/>
        <rFont val="Arial"/>
        <family val="2"/>
      </rPr>
      <t>other</t>
    </r>
    <r>
      <rPr>
        <sz val="10"/>
        <color rgb="FFFF0000"/>
        <rFont val="Arial"/>
        <family val="2"/>
      </rPr>
      <t xml:space="preserve"> </t>
    </r>
    <r>
      <rPr>
        <sz val="10"/>
        <color theme="1"/>
        <rFont val="Arial"/>
        <family val="2"/>
      </rPr>
      <t>receivables</t>
    </r>
  </si>
  <si>
    <t>REC0210</t>
  </si>
  <si>
    <t>REC0220</t>
  </si>
  <si>
    <t>REC0230</t>
  </si>
  <si>
    <t>REC0240</t>
  </si>
  <si>
    <t>REC0250</t>
  </si>
  <si>
    <t>REC0260</t>
  </si>
  <si>
    <t>REC0270</t>
  </si>
  <si>
    <t>Interest receivable</t>
  </si>
  <si>
    <t>REC0280</t>
  </si>
  <si>
    <r>
      <t xml:space="preserve">Finance lease receivables </t>
    </r>
    <r>
      <rPr>
        <sz val="10"/>
        <color rgb="FF0000FF"/>
        <rFont val="Arial"/>
        <family val="2"/>
      </rPr>
      <t>(excluded from AoB)</t>
    </r>
  </si>
  <si>
    <t>REC0290</t>
  </si>
  <si>
    <t>REC0295</t>
  </si>
  <si>
    <t>REC0300</t>
  </si>
  <si>
    <t>REC0310</t>
  </si>
  <si>
    <t>REC0315</t>
  </si>
  <si>
    <t>REC0320</t>
  </si>
  <si>
    <t>REC0325</t>
  </si>
  <si>
    <t>Total non-current receivables</t>
  </si>
  <si>
    <t>REC0330</t>
  </si>
  <si>
    <t>Total receivables</t>
  </si>
  <si>
    <t>REC0335</t>
  </si>
  <si>
    <t>Of which receivable from NHS and DHSC group bodies:</t>
  </si>
  <si>
    <t>REC0340</t>
  </si>
  <si>
    <t>REC0350</t>
  </si>
  <si>
    <t>A18CY14A</t>
  </si>
  <si>
    <t>A18CY14B</t>
  </si>
  <si>
    <t>A18CY15A</t>
  </si>
  <si>
    <t>A18CY15B</t>
  </si>
  <si>
    <t>A18PY14A</t>
  </si>
  <si>
    <t>A18PY14B</t>
  </si>
  <si>
    <t>A18PY15A</t>
  </si>
  <si>
    <t>A18PY15B</t>
  </si>
  <si>
    <r>
      <t xml:space="preserve">Contract receivables and contract assets </t>
    </r>
    <r>
      <rPr>
        <sz val="10"/>
        <color rgb="FF0000FF"/>
        <rFont val="Arial"/>
        <family val="2"/>
      </rPr>
      <t>- due from DHSC group bodies</t>
    </r>
  </si>
  <si>
    <r>
      <t xml:space="preserve">Contract receivables and contract assets </t>
    </r>
    <r>
      <rPr>
        <sz val="10"/>
        <color rgb="FF0000FF"/>
        <rFont val="Arial"/>
        <family val="2"/>
      </rPr>
      <t>- due from other bodies</t>
    </r>
  </si>
  <si>
    <r>
      <t>All other receivables</t>
    </r>
    <r>
      <rPr>
        <sz val="10"/>
        <color rgb="FF0000FF"/>
        <rFont val="Arial"/>
        <family val="2"/>
      </rPr>
      <t xml:space="preserve"> - due from DHSC group bodies </t>
    </r>
    <r>
      <rPr>
        <b/>
        <sz val="10"/>
        <color theme="1"/>
        <rFont val="Arial"/>
        <family val="2"/>
      </rPr>
      <t xml:space="preserve"> </t>
    </r>
  </si>
  <si>
    <r>
      <t>All other receivables</t>
    </r>
    <r>
      <rPr>
        <sz val="10"/>
        <color rgb="FF0000FF"/>
        <rFont val="Arial"/>
        <family val="2"/>
      </rPr>
      <t xml:space="preserve"> - due from other bodies</t>
    </r>
  </si>
  <si>
    <t>Allowance for credit losses at 1 April - brought forward</t>
  </si>
  <si>
    <t>REC1100</t>
  </si>
  <si>
    <t>REC1110</t>
  </si>
  <si>
    <t>Allowance for credit losses at 1 April - restated</t>
  </si>
  <si>
    <t>REC1120</t>
  </si>
  <si>
    <t>REC1130</t>
  </si>
  <si>
    <t>Transfer by absorption</t>
  </si>
  <si>
    <t>REC1140</t>
  </si>
  <si>
    <t>New allowances arising</t>
  </si>
  <si>
    <t>REC1150</t>
  </si>
  <si>
    <t>REC1160</t>
  </si>
  <si>
    <t>Reversals of allowances (where receivable is collected in-year)</t>
  </si>
  <si>
    <t>REC1170</t>
  </si>
  <si>
    <t>Utilisation of allowances (where receivable is written off)</t>
  </si>
  <si>
    <t>REC1180</t>
  </si>
  <si>
    <t>Changes arising following modification of contractual cash flows</t>
  </si>
  <si>
    <t>REC1190</t>
  </si>
  <si>
    <t>REC1200</t>
  </si>
  <si>
    <t>REC1210</t>
  </si>
  <si>
    <t>Total allowance for credit losses at 31 March</t>
  </si>
  <si>
    <t>REC1220</t>
  </si>
  <si>
    <t>Loss / (gain) recognised in expenditure</t>
  </si>
  <si>
    <t>REC1230</t>
  </si>
  <si>
    <t>Note 21 Other assets</t>
  </si>
  <si>
    <t>REC0590</t>
  </si>
  <si>
    <t>Short term PFI receivable</t>
  </si>
  <si>
    <t>REC0600</t>
  </si>
  <si>
    <t>Total other current assets</t>
  </si>
  <si>
    <t>REC0610</t>
  </si>
  <si>
    <t>Net defined benefit pension scheme asset</t>
  </si>
  <si>
    <t>REC0620</t>
  </si>
  <si>
    <t>REC0630</t>
  </si>
  <si>
    <t>Total other non-current assets</t>
  </si>
  <si>
    <t>REC0640</t>
  </si>
  <si>
    <t>Note 22.1 Finance lease receivables - maturity analysis - 2024/25</t>
  </si>
  <si>
    <t>Undiscounted future lease receipts receivable in:</t>
  </si>
  <si>
    <t>- not later than one year;</t>
  </si>
  <si>
    <t>REC1400</t>
  </si>
  <si>
    <t>- later than one year and not later than two years;</t>
  </si>
  <si>
    <t>REC1410</t>
  </si>
  <si>
    <t>- later than two years and not later than three years;</t>
  </si>
  <si>
    <t>REC1420</t>
  </si>
  <si>
    <t>- later than three years and not later than four years;</t>
  </si>
  <si>
    <t>REC1430</t>
  </si>
  <si>
    <t>- later than four years and not later than five years;</t>
  </si>
  <si>
    <t>REC1440</t>
  </si>
  <si>
    <t>- later than five years.</t>
  </si>
  <si>
    <t>REC1450</t>
  </si>
  <si>
    <t>Total future finance lease payments to be received</t>
  </si>
  <si>
    <t>REC1460</t>
  </si>
  <si>
    <t>Estimated value of unguaranteed residual interest</t>
  </si>
  <si>
    <t>REC1470</t>
  </si>
  <si>
    <t>Unearned interest income</t>
  </si>
  <si>
    <t>REC1480</t>
  </si>
  <si>
    <t>Allowance for uncollectable lease payments</t>
  </si>
  <si>
    <t>REC1490</t>
  </si>
  <si>
    <t>Net investment in lease (net lease receivable)</t>
  </si>
  <si>
    <t>REC1500</t>
  </si>
  <si>
    <t>of which</t>
  </si>
  <si>
    <t>Leased to other NHS providers</t>
  </si>
  <si>
    <t>REC1535</t>
  </si>
  <si>
    <t>Leased to other DHSC group bodies</t>
  </si>
  <si>
    <t>REC1540</t>
  </si>
  <si>
    <t xml:space="preserve">  </t>
  </si>
  <si>
    <t>Note 22.2 Finance lease receivables - maturity analysis - 2023/24</t>
  </si>
  <si>
    <t>Note 22.3 Movements in the carrying value of finance lease receivables (net investment in the lease) - 2024/25</t>
  </si>
  <si>
    <t>Finance lease receivables at 1 April 2024 - brought forward</t>
  </si>
  <si>
    <t>REC1250</t>
  </si>
  <si>
    <t>At start of period for New FTs</t>
  </si>
  <si>
    <t>REC1290</t>
  </si>
  <si>
    <t>REC1300</t>
  </si>
  <si>
    <t>Additions - new finance leases of assets previously held in PPE</t>
  </si>
  <si>
    <t>REC1310</t>
  </si>
  <si>
    <t>Additions - new finance subleases of previously held RoU assets</t>
  </si>
  <si>
    <t>REC1311</t>
  </si>
  <si>
    <t>Additions - finance subleases granted simultaneously with the headlease</t>
  </si>
  <si>
    <t>REC1312</t>
  </si>
  <si>
    <t>Interest arising  (unwinding of discount)</t>
  </si>
  <si>
    <t>REC1320</t>
  </si>
  <si>
    <t>Remeasurements of lease receivables - taken to I&amp;E</t>
  </si>
  <si>
    <t>REC1330</t>
  </si>
  <si>
    <t>Remeasurements of lease receivables - arising from movements in head lease liability passed on to sublessee</t>
  </si>
  <si>
    <t>REC1340</t>
  </si>
  <si>
    <t>Movement in allowances for uncollectable lease payments (amounts arising or reversed)</t>
  </si>
  <si>
    <t>REC1345</t>
  </si>
  <si>
    <t>Lease receipts (cash payments received)</t>
  </si>
  <si>
    <t>REC1350</t>
  </si>
  <si>
    <t>Derecognition due to lease termination</t>
  </si>
  <si>
    <t>REC1360</t>
  </si>
  <si>
    <t>REC1370</t>
  </si>
  <si>
    <t>Finance lease receivables at 31 March 2025</t>
  </si>
  <si>
    <t>REC1380</t>
  </si>
  <si>
    <t>Note 22.4 Movements in the carrying value of finance lease receivables (net investment in the lease) - 2023/24</t>
  </si>
  <si>
    <t>Finance lease receivables at 1 April 2023 - brought forward</t>
  </si>
  <si>
    <t>REC1260</t>
  </si>
  <si>
    <t>Finance lease receivables at 1 April 2023 - restated</t>
  </si>
  <si>
    <t>REC1270</t>
  </si>
  <si>
    <t>Finance lease receivables at 31 March 2024</t>
  </si>
  <si>
    <t>Note 23.1 Cash and cash equivalents movements</t>
  </si>
  <si>
    <t>A19CY01</t>
  </si>
  <si>
    <t>A19CY02</t>
  </si>
  <si>
    <t>A19PY01</t>
  </si>
  <si>
    <t>A19PY02</t>
  </si>
  <si>
    <t xml:space="preserve">Cash and cash equivalents </t>
  </si>
  <si>
    <t xml:space="preserve">Charitable funds: cash and cash equivalents </t>
  </si>
  <si>
    <t>At 1 April</t>
  </si>
  <si>
    <t>CCE0010</t>
  </si>
  <si>
    <t>CCE0020</t>
  </si>
  <si>
    <t>At 1 April (restated)</t>
  </si>
  <si>
    <t>CCE0030</t>
  </si>
  <si>
    <t>CCE0040</t>
  </si>
  <si>
    <t>CCE0050</t>
  </si>
  <si>
    <t>Net change in year</t>
  </si>
  <si>
    <t>CCE0060</t>
  </si>
  <si>
    <t xml:space="preserve">Transfers to FT upon authorisation </t>
  </si>
  <si>
    <t>CCE0070</t>
  </si>
  <si>
    <t>At 31 March</t>
  </si>
  <si>
    <t>CCE0080</t>
  </si>
  <si>
    <t>Note 23.2 Breakdown of cash and cash equivalents</t>
  </si>
  <si>
    <t>Total cash and cash equivalents balance at period end is broken down into:</t>
  </si>
  <si>
    <t xml:space="preserve">Cash at commercial banks and in hand </t>
  </si>
  <si>
    <t>CCE0090</t>
  </si>
  <si>
    <t>Cash with the Government Banking Service</t>
  </si>
  <si>
    <t>CCE0100</t>
  </si>
  <si>
    <t>Deposits with the National Loan Fund</t>
  </si>
  <si>
    <t>CCE0110</t>
  </si>
  <si>
    <t>Other current investments</t>
  </si>
  <si>
    <t>CCE0120</t>
  </si>
  <si>
    <t>Total cash and cash equivalents as in SoFP</t>
  </si>
  <si>
    <t>CCE0130</t>
  </si>
  <si>
    <t>Bank overdrafts (GBS and commercial banks)</t>
  </si>
  <si>
    <t>CCE0140</t>
  </si>
  <si>
    <t>Drawdown in committed facility (non-DHSC)</t>
  </si>
  <si>
    <t>CCE0150</t>
  </si>
  <si>
    <t>CCE0160</t>
  </si>
  <si>
    <t>Note 23.3 Third party assets held</t>
  </si>
  <si>
    <t>Bank balances</t>
  </si>
  <si>
    <t>CCE0170</t>
  </si>
  <si>
    <t>Monies on deposit</t>
  </si>
  <si>
    <t>CCE0180</t>
  </si>
  <si>
    <t>Total third party assets</t>
  </si>
  <si>
    <t>CCE0190</t>
  </si>
  <si>
    <t>Note 24.1 Trade and other payables</t>
  </si>
  <si>
    <t>A20CY01</t>
  </si>
  <si>
    <t>A20PY01</t>
  </si>
  <si>
    <t>Trade payables</t>
  </si>
  <si>
    <t>PAY0010</t>
  </si>
  <si>
    <t>Capital payables (including capital accruals)</t>
  </si>
  <si>
    <t>PAY0020</t>
  </si>
  <si>
    <t>Accruals (revenue costs only)</t>
  </si>
  <si>
    <t>PAY0030</t>
  </si>
  <si>
    <t>Annual leave accrual</t>
  </si>
  <si>
    <t>PAY0035</t>
  </si>
  <si>
    <t>Receipts in advance (including payments on account)</t>
  </si>
  <si>
    <t>PAY0040</t>
  </si>
  <si>
    <t>PFI lifecycle replacement received in advance</t>
  </si>
  <si>
    <t>PAY0041</t>
  </si>
  <si>
    <t>Social security costs</t>
  </si>
  <si>
    <t>PAY0050</t>
  </si>
  <si>
    <t>VAT payables</t>
  </si>
  <si>
    <t>PAY0060</t>
  </si>
  <si>
    <t>Other taxes payable</t>
  </si>
  <si>
    <t>PAY0070</t>
  </si>
  <si>
    <t>PDC dividend payable</t>
  </si>
  <si>
    <t>PAY0080</t>
  </si>
  <si>
    <t>Pension contributions payable</t>
  </si>
  <si>
    <t>PAY0085</t>
  </si>
  <si>
    <t>Other payables</t>
  </si>
  <si>
    <t>PAY0110</t>
  </si>
  <si>
    <t>PAY0115</t>
  </si>
  <si>
    <t>Total current trade and other payables</t>
  </si>
  <si>
    <t>PAY0120</t>
  </si>
  <si>
    <t>Non-Current</t>
  </si>
  <si>
    <t>PAY0130</t>
  </si>
  <si>
    <t>PAY0140</t>
  </si>
  <si>
    <t>PAY0150</t>
  </si>
  <si>
    <t>PAY0160</t>
  </si>
  <si>
    <t>PAY0161</t>
  </si>
  <si>
    <t>PAY0170</t>
  </si>
  <si>
    <t>PAY0180</t>
  </si>
  <si>
    <t>PAY0190</t>
  </si>
  <si>
    <t>PAY0195</t>
  </si>
  <si>
    <t>Total non-current trade and other payables</t>
  </si>
  <si>
    <t>PAY0200</t>
  </si>
  <si>
    <t>Total trade and other payables</t>
  </si>
  <si>
    <t>PAY0205</t>
  </si>
  <si>
    <t>Of which payable to NHS and DHSC group bodies:</t>
  </si>
  <si>
    <t>PAY0210</t>
  </si>
  <si>
    <t>PAY0220</t>
  </si>
  <si>
    <t>Note 24.2 Early retirements in other payables above</t>
  </si>
  <si>
    <t>A20CY14</t>
  </si>
  <si>
    <t>A20CY15</t>
  </si>
  <si>
    <t>A20PY14</t>
  </si>
  <si>
    <t>A20PY15</t>
  </si>
  <si>
    <t>- to buy out the liability for early retirements over 5 years</t>
  </si>
  <si>
    <t>PAY0230</t>
  </si>
  <si>
    <t>- number of cases</t>
  </si>
  <si>
    <t>PAY0240</t>
  </si>
  <si>
    <t>Note 25 Other liabilities</t>
  </si>
  <si>
    <r>
      <t>Deferred income</t>
    </r>
    <r>
      <rPr>
        <sz val="10"/>
        <rFont val="Arial"/>
        <family val="2"/>
      </rPr>
      <t>:</t>
    </r>
    <r>
      <rPr>
        <sz val="10"/>
        <color rgb="FF0000FF"/>
        <rFont val="Arial"/>
        <family val="2"/>
      </rPr>
      <t xml:space="preserve"> contract liability (IFRS 15)</t>
    </r>
  </si>
  <si>
    <t>PAY0340</t>
  </si>
  <si>
    <t>Deferred grants</t>
  </si>
  <si>
    <t>PAY0345</t>
  </si>
  <si>
    <t>PFI: deferred income / credits</t>
  </si>
  <si>
    <t>PAY0350</t>
  </si>
  <si>
    <r>
      <t xml:space="preserve">Lease incentives </t>
    </r>
    <r>
      <rPr>
        <sz val="10"/>
        <color rgb="FF0000FF"/>
        <rFont val="Arial"/>
        <family val="2"/>
      </rPr>
      <t>(relating to low value / short term leases only)</t>
    </r>
  </si>
  <si>
    <t>PAY0360</t>
  </si>
  <si>
    <r>
      <t>Deferred income:</t>
    </r>
    <r>
      <rPr>
        <sz val="10"/>
        <color rgb="FF0000FF"/>
        <rFont val="Arial"/>
        <family val="2"/>
      </rPr>
      <t xml:space="preserve"> other (non-IFRS 15)</t>
    </r>
  </si>
  <si>
    <t>PAY0362</t>
  </si>
  <si>
    <t>NHS charitable funds: other liabilities</t>
  </si>
  <si>
    <t>PAY0365</t>
  </si>
  <si>
    <t>Total other current liabilities</t>
  </si>
  <si>
    <t>PAY0370</t>
  </si>
  <si>
    <r>
      <t>Deferred income</t>
    </r>
    <r>
      <rPr>
        <sz val="10"/>
        <rFont val="Arial"/>
        <family val="2"/>
      </rPr>
      <t xml:space="preserve">: </t>
    </r>
    <r>
      <rPr>
        <sz val="10"/>
        <color rgb="FF0000FF"/>
        <rFont val="Arial"/>
        <family val="2"/>
      </rPr>
      <t>contract liability (IFRS 15)</t>
    </r>
  </si>
  <si>
    <t>PAY0380</t>
  </si>
  <si>
    <t>PAY0385</t>
  </si>
  <si>
    <t>PAY0390</t>
  </si>
  <si>
    <t>PAY0400</t>
  </si>
  <si>
    <t>PAY0405</t>
  </si>
  <si>
    <t>PAY0415</t>
  </si>
  <si>
    <t>Net defined benefit pension scheme liability</t>
  </si>
  <si>
    <t>PAY0410</t>
  </si>
  <si>
    <t>Total other non-current liabilities</t>
  </si>
  <si>
    <t>PAY0420</t>
  </si>
  <si>
    <t>Total other liabilities</t>
  </si>
  <si>
    <t>PAY0425</t>
  </si>
  <si>
    <t>Note 26 Other financial liabilities</t>
  </si>
  <si>
    <t>Derivatives and embedded derivatives held at 'fair value through income and expenditure'</t>
  </si>
  <si>
    <t>PAY0430</t>
  </si>
  <si>
    <t>PAY0440</t>
  </si>
  <si>
    <t>PAY0450</t>
  </si>
  <si>
    <t>PAY0460</t>
  </si>
  <si>
    <t>PAY0470</t>
  </si>
  <si>
    <t>PAY0480</t>
  </si>
  <si>
    <t>Note 27 Borrowings</t>
  </si>
  <si>
    <t>A21CY01</t>
  </si>
  <si>
    <t>A21PY01</t>
  </si>
  <si>
    <t>Bank overdrafts - Government Banking Service</t>
  </si>
  <si>
    <t>SFP0570A</t>
  </si>
  <si>
    <t>Bank overdrafts - Commercial</t>
  </si>
  <si>
    <t>SFP0570B</t>
  </si>
  <si>
    <t>NHS charitable funds: bank overdraft</t>
  </si>
  <si>
    <t>BOR0010</t>
  </si>
  <si>
    <t>SFP0670C</t>
  </si>
  <si>
    <t>Loans from the Department of Health and Social Care</t>
  </si>
  <si>
    <t>Capital loans</t>
  </si>
  <si>
    <t>SFP0600</t>
  </si>
  <si>
    <t>Revenue support / working capital loans</t>
  </si>
  <si>
    <t>SFP0610</t>
  </si>
  <si>
    <t>Other loans (non-DHSC)</t>
  </si>
  <si>
    <t>SFP0630</t>
  </si>
  <si>
    <t>Lease liabilities</t>
  </si>
  <si>
    <t>SFP0590</t>
  </si>
  <si>
    <t>Obligations under PFI, LIFT or other service concession contracts (excl lifecycle)</t>
  </si>
  <si>
    <t>SFP0580</t>
  </si>
  <si>
    <t>NHS charitable funds: other current borrowings</t>
  </si>
  <si>
    <t>BOR0020</t>
  </si>
  <si>
    <t>SFP0640</t>
  </si>
  <si>
    <t>SFP0670</t>
  </si>
  <si>
    <t>SFP0680</t>
  </si>
  <si>
    <t>SFP0700</t>
  </si>
  <si>
    <t>SFP0660</t>
  </si>
  <si>
    <t>SFP0650</t>
  </si>
  <si>
    <t>NHS charitable funds: other non-current borrowings</t>
  </si>
  <si>
    <t>BOR0030</t>
  </si>
  <si>
    <t>Total non-current borrowings</t>
  </si>
  <si>
    <t>SFP0710</t>
  </si>
  <si>
    <t>Note 28.1 Lease liabilities - maturity analysis - 2024/25</t>
  </si>
  <si>
    <t>Undiscounted future lease payments payable in:</t>
  </si>
  <si>
    <t>BOR0302</t>
  </si>
  <si>
    <t>- later than one year and not later than five years;</t>
  </si>
  <si>
    <t>BOR0303</t>
  </si>
  <si>
    <t>BOR0304</t>
  </si>
  <si>
    <t>Total gross future lease payments</t>
  </si>
  <si>
    <t>BOR0301</t>
  </si>
  <si>
    <t xml:space="preserve">Finance charges allocated to future periods </t>
  </si>
  <si>
    <t>BOR0305</t>
  </si>
  <si>
    <t>Net lease liabilities</t>
  </si>
  <si>
    <t>BOR0310</t>
  </si>
  <si>
    <t>BOR0340</t>
  </si>
  <si>
    <t>BOR0345</t>
  </si>
  <si>
    <t>Note 28.2 Lease liabilities - maturity analysis - 2023/24</t>
  </si>
  <si>
    <t xml:space="preserve"> </t>
  </si>
  <si>
    <t>Note 28.3 Movements in the carrying value of lease liabilities - 2024/25</t>
  </si>
  <si>
    <t>A21CY19</t>
  </si>
  <si>
    <t>Carrying value at 1 April 2024 - brought forward</t>
  </si>
  <si>
    <t>BOR0440A</t>
  </si>
  <si>
    <t>Cash movements:</t>
  </si>
  <si>
    <t>Financing cash flows - principal</t>
  </si>
  <si>
    <t>BOR0470</t>
  </si>
  <si>
    <t>Financing cash flows - interest</t>
  </si>
  <si>
    <t>BOR0480</t>
  </si>
  <si>
    <t>Non-cash movements:</t>
  </si>
  <si>
    <t>BOR0490</t>
  </si>
  <si>
    <t>BOR0500</t>
  </si>
  <si>
    <t>Lease additions (recognition of a right of use asset)</t>
  </si>
  <si>
    <t>BOR0510A</t>
  </si>
  <si>
    <r>
      <t>Lease additions (not recognised as RoU asset due to simultaneous suble</t>
    </r>
    <r>
      <rPr>
        <sz val="10"/>
        <rFont val="Arial"/>
        <family val="2"/>
      </rPr>
      <t>ase being created) -</t>
    </r>
    <r>
      <rPr>
        <sz val="10"/>
        <color rgb="FFFF0000"/>
        <rFont val="Arial"/>
        <family val="2"/>
      </rPr>
      <t xml:space="preserve"> </t>
    </r>
    <r>
      <rPr>
        <sz val="10"/>
        <color rgb="FF0000FF"/>
        <rFont val="Arial"/>
        <family val="2"/>
      </rPr>
      <t>intra-government subleases</t>
    </r>
  </si>
  <si>
    <t>BOR0510B</t>
  </si>
  <si>
    <r>
      <t xml:space="preserve">Lease additions (not recognised as RoU asset due to simultaneous sublease being created) - </t>
    </r>
    <r>
      <rPr>
        <sz val="10"/>
        <color rgb="FF0000FF"/>
        <rFont val="Arial"/>
        <family val="2"/>
      </rPr>
      <t>external to government subleases</t>
    </r>
  </si>
  <si>
    <t>BOR0510C</t>
  </si>
  <si>
    <t>Lease liability remeasurements (recognised in right of use asset)</t>
  </si>
  <si>
    <t>BOR0515A</t>
  </si>
  <si>
    <t>Lease liability remeasurements (relating to finance subleased asset - recognised in net investment in the sublease: ie sublease receivable)</t>
  </si>
  <si>
    <t>BOR0515B</t>
  </si>
  <si>
    <t>BOR0515C</t>
  </si>
  <si>
    <t>Interest charge arising in year (application of effective interest rate)</t>
  </si>
  <si>
    <t>BOR0530</t>
  </si>
  <si>
    <t>Termination of lease</t>
  </si>
  <si>
    <t>BOR0555</t>
  </si>
  <si>
    <t>Business combinations (not absorption transfers)</t>
  </si>
  <si>
    <t>BOR0520</t>
  </si>
  <si>
    <t>BOR0560</t>
  </si>
  <si>
    <t>BOR0565</t>
  </si>
  <si>
    <t>Lease liability remeasurements (taken to I&amp;E where NBV of asset is nil)</t>
  </si>
  <si>
    <t>BOR0566</t>
  </si>
  <si>
    <t>Other changes</t>
  </si>
  <si>
    <t>BOR0570</t>
  </si>
  <si>
    <t>Lease liabilities as at 31 March 2025</t>
  </si>
  <si>
    <t>BOR0580</t>
  </si>
  <si>
    <t>Note 28.4 Movements in the carrying value of lease liabilities - 2023/24</t>
  </si>
  <si>
    <t>A21PY19</t>
  </si>
  <si>
    <t>Carrying value at 1 April 2023</t>
  </si>
  <si>
    <t>BOR0450</t>
  </si>
  <si>
    <t>Carrying value at 1 April 2023 - restated</t>
  </si>
  <si>
    <t>BOR0460</t>
  </si>
  <si>
    <r>
      <t>Lease additions (not recognised as RoU asset due to simultaneous sublease being created)</t>
    </r>
    <r>
      <rPr>
        <sz val="10"/>
        <color rgb="FFFF0000"/>
        <rFont val="Arial"/>
        <family val="2"/>
      </rPr>
      <t xml:space="preserve"> -</t>
    </r>
    <r>
      <rPr>
        <sz val="10"/>
        <color rgb="FF0000FF"/>
        <rFont val="Arial"/>
        <family val="2"/>
      </rPr>
      <t xml:space="preserve"> intra-government subleases</t>
    </r>
  </si>
  <si>
    <r>
      <t>Lease additions (not recognised as RoU asset due to simultaneous sublease being created) -</t>
    </r>
    <r>
      <rPr>
        <sz val="10"/>
        <color rgb="FF0000FF"/>
        <rFont val="Arial"/>
        <family val="2"/>
      </rPr>
      <t xml:space="preserve"> external to government subleases</t>
    </r>
  </si>
  <si>
    <t>Note 29.1 Reconciliation of liabilities arising from financing activities - 2024/25</t>
  </si>
  <si>
    <t>A21CY14</t>
  </si>
  <si>
    <t>A21CY15</t>
  </si>
  <si>
    <t>A21CY19A</t>
  </si>
  <si>
    <t>A21CY20</t>
  </si>
  <si>
    <t>Total liabilities from financing activities</t>
  </si>
  <si>
    <t>DHSC loans</t>
  </si>
  <si>
    <t>Other loans</t>
  </si>
  <si>
    <t>PFI, LIFT and other service concession obligations</t>
  </si>
  <si>
    <t>BOR0440</t>
  </si>
  <si>
    <r>
      <t xml:space="preserve">Financing cash flows - interest (for liabilities measured at amortised cost) - </t>
    </r>
    <r>
      <rPr>
        <sz val="10"/>
        <color rgb="FF0000FF"/>
        <rFont val="Arial"/>
        <family val="2"/>
      </rPr>
      <t>excludes contingent rent for PFI</t>
    </r>
  </si>
  <si>
    <t>BOR0510</t>
  </si>
  <si>
    <t>Lease liability remeasurements</t>
  </si>
  <si>
    <t>BOR0515</t>
  </si>
  <si>
    <t>BOR0517</t>
  </si>
  <si>
    <t>Change in effective interest rate</t>
  </si>
  <si>
    <t>BOR0540</t>
  </si>
  <si>
    <t>Changes in fair values</t>
  </si>
  <si>
    <t>BOR0550</t>
  </si>
  <si>
    <t>Early termination</t>
  </si>
  <si>
    <t>Note 29.2 Reconciliation of liabilities arising from financing activities - 2023/24</t>
  </si>
  <si>
    <t>A21PY14</t>
  </si>
  <si>
    <t>A21PY15</t>
  </si>
  <si>
    <t>A21PY19A</t>
  </si>
  <si>
    <t>A21PY20</t>
  </si>
  <si>
    <r>
      <t>Financing cash flows - interest (for liabilities measured at amortised cost) -</t>
    </r>
    <r>
      <rPr>
        <sz val="10"/>
        <color rgb="FF0000FF"/>
        <rFont val="Arial"/>
        <family val="2"/>
      </rPr>
      <t xml:space="preserve"> excludes contingent rent</t>
    </r>
  </si>
  <si>
    <t>BOR0465</t>
  </si>
  <si>
    <t>Note 30.1 Provisions for liabilities and charges</t>
  </si>
  <si>
    <t>A22CY10</t>
  </si>
  <si>
    <t>A22PY10</t>
  </si>
  <si>
    <t>A22CY11</t>
  </si>
  <si>
    <t>A22PY11</t>
  </si>
  <si>
    <t>Pensions - Early departure costs</t>
  </si>
  <si>
    <t>PRO0010</t>
  </si>
  <si>
    <t>Pensions - Injury benefits</t>
  </si>
  <si>
    <t>PRO0015</t>
  </si>
  <si>
    <t>PRO0020</t>
  </si>
  <si>
    <t>Restructuring</t>
  </si>
  <si>
    <t>PRO0030</t>
  </si>
  <si>
    <t>Equal pay (including agenda for change)</t>
  </si>
  <si>
    <t>PRO0050</t>
  </si>
  <si>
    <t>Redundancy</t>
  </si>
  <si>
    <t>PRO0060</t>
  </si>
  <si>
    <r>
      <t xml:space="preserve">Capitalised lease dilapidations - </t>
    </r>
    <r>
      <rPr>
        <sz val="10"/>
        <color rgb="FF0000FF"/>
        <rFont val="Arial"/>
        <family val="2"/>
      </rPr>
      <t>Cost capitalised under IFRS 16</t>
    </r>
  </si>
  <si>
    <t>PRO0066</t>
  </si>
  <si>
    <t>2019/20 clinicians' pension reimbursement</t>
  </si>
  <si>
    <t>PRO0016</t>
  </si>
  <si>
    <t>PRO0070</t>
  </si>
  <si>
    <t>Charitable fund provisions</t>
  </si>
  <si>
    <t>PRO0075</t>
  </si>
  <si>
    <t>PRO0080</t>
  </si>
  <si>
    <t>Note 30.2 Movements in provisions for liabilities and charges - 2024/25</t>
  </si>
  <si>
    <t>A22CY01</t>
  </si>
  <si>
    <t>A22CY02</t>
  </si>
  <si>
    <t>A22CY02A</t>
  </si>
  <si>
    <t>A22CY03</t>
  </si>
  <si>
    <t>A22CY04</t>
  </si>
  <si>
    <t>A22CY06</t>
  </si>
  <si>
    <t>A22CY07</t>
  </si>
  <si>
    <t>A22CY10B</t>
  </si>
  <si>
    <t>A22CY08A</t>
  </si>
  <si>
    <t>A22CY08</t>
  </si>
  <si>
    <t>A22CY09</t>
  </si>
  <si>
    <t>A22CY09A</t>
  </si>
  <si>
    <t>Legal claims</t>
  </si>
  <si>
    <r>
      <t xml:space="preserve">Other
</t>
    </r>
    <r>
      <rPr>
        <sz val="10"/>
        <color rgb="FF0000FF"/>
        <rFont val="Arial"/>
        <family val="2"/>
      </rPr>
      <t>(Includes lease dilapidations previously charged to revenue)</t>
    </r>
  </si>
  <si>
    <t>Removal of trust dilapidation provision on consolidation of charitable fund</t>
  </si>
  <si>
    <t>At 1 April 2024 - brought forward</t>
  </si>
  <si>
    <t>SCI1350</t>
  </si>
  <si>
    <t>PRO0110</t>
  </si>
  <si>
    <t>SCI1360</t>
  </si>
  <si>
    <t>Change in discount rate</t>
  </si>
  <si>
    <t>SCI1370</t>
  </si>
  <si>
    <t>Arising during the year</t>
  </si>
  <si>
    <t>SCI1380</t>
  </si>
  <si>
    <t>SCI1380A</t>
  </si>
  <si>
    <t>SCI1390A</t>
  </si>
  <si>
    <t>Utilised during the year - cash</t>
  </si>
  <si>
    <t>SCI1390B</t>
  </si>
  <si>
    <t>Reclassified to liabilities held in disposal groups</t>
  </si>
  <si>
    <t>SCI1395</t>
  </si>
  <si>
    <t>Reversed unused - capital</t>
  </si>
  <si>
    <t>SCI1399</t>
  </si>
  <si>
    <t>Reversed unused - revenue</t>
  </si>
  <si>
    <t>SCI1400</t>
  </si>
  <si>
    <t>Unwinding of discount</t>
  </si>
  <si>
    <t>SCI1410</t>
  </si>
  <si>
    <t>Movement in charitable fund provisions</t>
  </si>
  <si>
    <t>PRO0115</t>
  </si>
  <si>
    <t>PRO0120</t>
  </si>
  <si>
    <t>At 31 March 2025</t>
  </si>
  <si>
    <t>SCI1420</t>
  </si>
  <si>
    <t>Expected timing of cash flows:</t>
  </si>
  <si>
    <t>PRO0130</t>
  </si>
  <si>
    <t>- later than one year and not later than five years</t>
  </si>
  <si>
    <t>PRO0140</t>
  </si>
  <si>
    <t>PRO0150</t>
  </si>
  <si>
    <t>Note 30.3 Clinical negligence liabilities</t>
  </si>
  <si>
    <t>A22PY01</t>
  </si>
  <si>
    <t>PRO0160</t>
  </si>
  <si>
    <t>Note 31 Contingent (liabilities) / assets</t>
  </si>
  <si>
    <t>Value of contingent liabilities</t>
  </si>
  <si>
    <t>NHS Resolution legal claims</t>
  </si>
  <si>
    <t>PRO0170</t>
  </si>
  <si>
    <t>Employment tribunal and other employee related litigation</t>
  </si>
  <si>
    <t>PRO0180</t>
  </si>
  <si>
    <t>PRO0190</t>
  </si>
  <si>
    <t>PRO0200</t>
  </si>
  <si>
    <t xml:space="preserve">Gross value of contingent liabilities </t>
  </si>
  <si>
    <t>PRO0210</t>
  </si>
  <si>
    <t>Amounts recoverable against liabilities</t>
  </si>
  <si>
    <t>PRO0220</t>
  </si>
  <si>
    <t>PRO0230</t>
  </si>
  <si>
    <t>PRO0240</t>
  </si>
  <si>
    <t>Note 33.1 On-SoFP PFI, LIFT or other service concession arrangement obligations</t>
  </si>
  <si>
    <t>A24CY01</t>
  </si>
  <si>
    <t>A24CY02</t>
  </si>
  <si>
    <t>A24CY03</t>
  </si>
  <si>
    <t>A24CY04</t>
  </si>
  <si>
    <t>A24PY01</t>
  </si>
  <si>
    <t>A24PY02</t>
  </si>
  <si>
    <t>A24PY03</t>
  </si>
  <si>
    <t>A24PY04</t>
  </si>
  <si>
    <t>PFI schemes</t>
  </si>
  <si>
    <t>LIFT schemes</t>
  </si>
  <si>
    <t>Other service concessions</t>
  </si>
  <si>
    <t>Gross PFI, LIFT or other service concession SoFP obligation</t>
  </si>
  <si>
    <t>PFI0010</t>
  </si>
  <si>
    <t>of which liabilities are due</t>
  </si>
  <si>
    <t>PFI0020</t>
  </si>
  <si>
    <t>PFI0030</t>
  </si>
  <si>
    <t>PFI0040</t>
  </si>
  <si>
    <t>PFI0050</t>
  </si>
  <si>
    <t>Net PFI, LIFT or other service concession SoFP obligation</t>
  </si>
  <si>
    <t>PFI0060</t>
  </si>
  <si>
    <t>PFI0070</t>
  </si>
  <si>
    <t>PFI0080</t>
  </si>
  <si>
    <t>PFI0090</t>
  </si>
  <si>
    <r>
      <rPr>
        <b/>
        <sz val="10"/>
        <color rgb="FF0000FF"/>
        <rFont val="Arial"/>
        <family val="2"/>
      </rPr>
      <t xml:space="preserve">Total future payments </t>
    </r>
    <r>
      <rPr>
        <b/>
        <sz val="10"/>
        <color theme="1"/>
        <rFont val="Arial"/>
        <family val="2"/>
      </rPr>
      <t>committed in respect of PFI, LIFT or other service concession arrangements</t>
    </r>
  </si>
  <si>
    <t>PFI0100</t>
  </si>
  <si>
    <t>of which due:</t>
  </si>
  <si>
    <t>PFI0110</t>
  </si>
  <si>
    <t>PFI0120</t>
  </si>
  <si>
    <t>PFI0130</t>
  </si>
  <si>
    <t>Select</t>
  </si>
  <si>
    <t>Number of schemes that the trust has (accounted for on-SoFP) as at 31 March 2025</t>
  </si>
  <si>
    <t>CAP2530</t>
  </si>
  <si>
    <t>Note 33.3 Analysis of amounts payable to service concession operator</t>
  </si>
  <si>
    <t>Unitary payment payable to service concession operator (total of all schemes)</t>
  </si>
  <si>
    <t>CAP2660</t>
  </si>
  <si>
    <t>Consisting of:</t>
  </si>
  <si>
    <t>- Interest charge</t>
  </si>
  <si>
    <t>CAP2610</t>
  </si>
  <si>
    <t>- Repayment of balance sheet obligation</t>
  </si>
  <si>
    <t>CAP2600</t>
  </si>
  <si>
    <t>- Service element (and other charges to operating expenditure excluding revenue lifecycle)</t>
  </si>
  <si>
    <t>CAP2590</t>
  </si>
  <si>
    <t>- Capital lifecycle maintenance</t>
  </si>
  <si>
    <t>CAP2620</t>
  </si>
  <si>
    <t>- Revenue lifecycle maintenance</t>
  </si>
  <si>
    <t>CAP2630</t>
  </si>
  <si>
    <r>
      <t xml:space="preserve">- Contingent rent </t>
    </r>
    <r>
      <rPr>
        <sz val="10"/>
        <color rgb="FF0000FF"/>
        <rFont val="Arial"/>
        <family val="2"/>
      </rPr>
      <t>(should be nil on an IFRS 16 basis)</t>
    </r>
  </si>
  <si>
    <t>CAP2640</t>
  </si>
  <si>
    <t>- Addition to lifecycle prepayment - capital</t>
  </si>
  <si>
    <t>CAP2646</t>
  </si>
  <si>
    <t>- Addition to lifecycle prepayment - revenue</t>
  </si>
  <si>
    <t>CAP2647</t>
  </si>
  <si>
    <t>Other amounts paid to operator under the service concession contract but not part of the unitary payment:</t>
  </si>
  <si>
    <t>CAP2680</t>
  </si>
  <si>
    <t>CAP2690</t>
  </si>
  <si>
    <t>Total amount paid to service concession operator</t>
  </si>
  <si>
    <t>CAP2700</t>
  </si>
  <si>
    <t>PFI support income recognised in other operating income</t>
  </si>
  <si>
    <t>PFI0190</t>
  </si>
  <si>
    <t>Note 34 Off-SoFP PFI and LIFT commitments</t>
  </si>
  <si>
    <t>A25CY01</t>
  </si>
  <si>
    <t>A25CY02</t>
  </si>
  <si>
    <t>A25CY03</t>
  </si>
  <si>
    <t>A25PY01</t>
  </si>
  <si>
    <t>A25PY02</t>
  </si>
  <si>
    <t>A25PY03</t>
  </si>
  <si>
    <t>PFI1000</t>
  </si>
  <si>
    <t>PFI1010</t>
  </si>
  <si>
    <t>PFI1020</t>
  </si>
  <si>
    <t>PFI1030</t>
  </si>
  <si>
    <t xml:space="preserve">Total charge to operating expenditure for off-SoFP schemes </t>
  </si>
  <si>
    <t>PFI1040</t>
  </si>
  <si>
    <t>Table 34A Number of off-SoFP PFI and LIFT schemes arrangements</t>
  </si>
  <si>
    <t>PFI1050</t>
  </si>
  <si>
    <t>Note 35.1 Changes in the benefit obligation and fair value of plan assets during the year for the amounts recognised on the SoFP</t>
  </si>
  <si>
    <t>A26CY01</t>
  </si>
  <si>
    <t>A26PY01</t>
  </si>
  <si>
    <t>Present value of the defined benefit obligation at 1 April</t>
  </si>
  <si>
    <t>PEN0010</t>
  </si>
  <si>
    <t>PEN0020</t>
  </si>
  <si>
    <t>PEN0030</t>
  </si>
  <si>
    <t>PEN0040</t>
  </si>
  <si>
    <t>PEN0050</t>
  </si>
  <si>
    <t>Current service cost</t>
  </si>
  <si>
    <t>PEN0060</t>
  </si>
  <si>
    <t>Interest cost</t>
  </si>
  <si>
    <t>PEN0070</t>
  </si>
  <si>
    <t>Contribution by plan participants</t>
  </si>
  <si>
    <t>PEN0080</t>
  </si>
  <si>
    <t>Remeasurement of the net defined benefit (liability) / asset:</t>
  </si>
  <si>
    <t xml:space="preserve"> - Actuarial gains/(losses)</t>
  </si>
  <si>
    <t>PEN0090</t>
  </si>
  <si>
    <t>Benefits paid</t>
  </si>
  <si>
    <t>PEN0100</t>
  </si>
  <si>
    <t>Past service costs</t>
  </si>
  <si>
    <t>PEN0110</t>
  </si>
  <si>
    <t>Business combinations (transfers in/out)</t>
  </si>
  <si>
    <t>PEN0120</t>
  </si>
  <si>
    <t>PEN0130</t>
  </si>
  <si>
    <t>Transferred to NHS foundation trust upon authorisation as FT</t>
  </si>
  <si>
    <t>PEN0140</t>
  </si>
  <si>
    <t>Present value of the defined benefit obligation at 31 March</t>
  </si>
  <si>
    <t>PEN0150</t>
  </si>
  <si>
    <t>Plan assets at fair value at 1 April</t>
  </si>
  <si>
    <t>PEN0160</t>
  </si>
  <si>
    <t>PEN0170</t>
  </si>
  <si>
    <t>Present value of plan assets at 1 April</t>
  </si>
  <si>
    <t>PEN0180</t>
  </si>
  <si>
    <t>PEN0190</t>
  </si>
  <si>
    <t>PEN0200</t>
  </si>
  <si>
    <t>Interest income</t>
  </si>
  <si>
    <t>PEN0210</t>
  </si>
  <si>
    <t>PEN0220</t>
  </si>
  <si>
    <t>- Actuarial gains/(losses)</t>
  </si>
  <si>
    <t>PEN0230</t>
  </si>
  <si>
    <t>- Changes in the effect of limiting a net defined benefit asset to the asset ceiling (excluding amounts included in interest income/expense)</t>
  </si>
  <si>
    <t>PEN0240</t>
  </si>
  <si>
    <t>Contributions by the employer</t>
  </si>
  <si>
    <t>PEN0250</t>
  </si>
  <si>
    <t>Contributions by the plan participants</t>
  </si>
  <si>
    <t>PEN0260</t>
  </si>
  <si>
    <t>PEN0270</t>
  </si>
  <si>
    <t>PEN0280</t>
  </si>
  <si>
    <t>Settlements</t>
  </si>
  <si>
    <t>PEN0290</t>
  </si>
  <si>
    <t>PEN0300</t>
  </si>
  <si>
    <t>Plan assets at fair value at 31 March</t>
  </si>
  <si>
    <t>PEN0310</t>
  </si>
  <si>
    <t>Plan surplus/(deficit) at 31 March</t>
  </si>
  <si>
    <t>PEN0320</t>
  </si>
  <si>
    <t>Note 35.2 Reconciliation of the present value of the defined benefit obligation and the present value of the plan assets to the assets and liabilities recognised on the SoFP</t>
  </si>
  <si>
    <t>Present value of the defined benefit obligation</t>
  </si>
  <si>
    <t>PEN0330</t>
  </si>
  <si>
    <t>Plan assets at fair value</t>
  </si>
  <si>
    <t>PEN0340</t>
  </si>
  <si>
    <t>Net defined benefit (obligation)/asset recognised in the SoFP at 31 March</t>
  </si>
  <si>
    <t>PEN0370</t>
  </si>
  <si>
    <t>Fair value of any reimbursement right recognised as a separate asset on the SoFP</t>
  </si>
  <si>
    <t>PEN0372</t>
  </si>
  <si>
    <t>Total net (liability)/asset after the impact of reimbursement rights as at 31 March</t>
  </si>
  <si>
    <t>PEN0375</t>
  </si>
  <si>
    <t xml:space="preserve">Note 35.3 Amounts recognised in the SoCI </t>
  </si>
  <si>
    <t>PEN0380</t>
  </si>
  <si>
    <t>Interest expense / income</t>
  </si>
  <si>
    <t>PEN0390</t>
  </si>
  <si>
    <t>Past service cost</t>
  </si>
  <si>
    <t>PEN0400</t>
  </si>
  <si>
    <t>Gains / (losses) on curtailment and settlement</t>
  </si>
  <si>
    <t>PEN0410</t>
  </si>
  <si>
    <t>Total net (charge)/gain recognised in SoCI</t>
  </si>
  <si>
    <t>PEN0420</t>
  </si>
  <si>
    <t>Carrying value</t>
  </si>
  <si>
    <t>A27CY01</t>
  </si>
  <si>
    <t>A27CY01A</t>
  </si>
  <si>
    <t>A27CY01B</t>
  </si>
  <si>
    <t>A27CY01D</t>
  </si>
  <si>
    <t>Total carrying value</t>
  </si>
  <si>
    <t>Financial assets at amortised cost</t>
  </si>
  <si>
    <r>
      <t xml:space="preserve">Financial assets at fair value through </t>
    </r>
    <r>
      <rPr>
        <b/>
        <sz val="10"/>
        <color rgb="FF0000FF"/>
        <rFont val="Arial"/>
        <family val="2"/>
      </rPr>
      <t>I&amp;E</t>
    </r>
  </si>
  <si>
    <r>
      <t xml:space="preserve">Financial assets at fair value through </t>
    </r>
    <r>
      <rPr>
        <b/>
        <sz val="10"/>
        <color rgb="FF0000FF"/>
        <rFont val="Arial"/>
        <family val="2"/>
      </rPr>
      <t>OCI</t>
    </r>
  </si>
  <si>
    <t>Financial assets per the SoFP:</t>
  </si>
  <si>
    <t>Receivables (excluding non financial assets) - with DHSC group bodies</t>
  </si>
  <si>
    <t>FI0020</t>
  </si>
  <si>
    <t>Receivables (excluding non financial assets) - with other bodies</t>
  </si>
  <si>
    <t>FI0030</t>
  </si>
  <si>
    <t>FI0040</t>
  </si>
  <si>
    <t>FI0050</t>
  </si>
  <si>
    <t>Consolidated NHS Charitable fund financial assets</t>
  </si>
  <si>
    <t>FI0055</t>
  </si>
  <si>
    <t>Total as at 31 March 2025</t>
  </si>
  <si>
    <t>FI0060</t>
  </si>
  <si>
    <t>A27PY01</t>
  </si>
  <si>
    <t>A27PY01A</t>
  </si>
  <si>
    <t>A27PY01B</t>
  </si>
  <si>
    <t>A27PY01D</t>
  </si>
  <si>
    <t>Total as at 31 March 2024</t>
  </si>
  <si>
    <t>Note 36.3 Carrying value and fair value of financial liabilities - 31 March 2025</t>
  </si>
  <si>
    <t>A27CY01F</t>
  </si>
  <si>
    <t>A27CY01G</t>
  </si>
  <si>
    <t>Financial liabilities at amortised cost</t>
  </si>
  <si>
    <r>
      <t xml:space="preserve">Financial liabilities at fair value through </t>
    </r>
    <r>
      <rPr>
        <b/>
        <sz val="10"/>
        <color rgb="FF0000FF"/>
        <rFont val="Arial"/>
        <family val="2"/>
      </rPr>
      <t>I&amp;E</t>
    </r>
  </si>
  <si>
    <t>Financial liabilities per the SoFP:</t>
  </si>
  <si>
    <t>FI0081</t>
  </si>
  <si>
    <t>Other borrowings excluding lease and PFI liabilities</t>
  </si>
  <si>
    <t>FI0082</t>
  </si>
  <si>
    <t>Obligations under leases</t>
  </si>
  <si>
    <t>FI0090</t>
  </si>
  <si>
    <t>Obligations under PFI, LIFT and other service concession contracts</t>
  </si>
  <si>
    <t>FI0100</t>
  </si>
  <si>
    <t>Trade and other payables (excluding non financial liabilities) - with DHSC group bodies</t>
  </si>
  <si>
    <t>FI0110</t>
  </si>
  <si>
    <t>Trade and other payables (excluding non financial liabilities) - with other bodies</t>
  </si>
  <si>
    <t>FI0120</t>
  </si>
  <si>
    <t>FI0130</t>
  </si>
  <si>
    <t>IAS 37 provisions which are financial liabilities</t>
  </si>
  <si>
    <t>FI0140</t>
  </si>
  <si>
    <t>Consolidated NHS charitable fund financial liabilities</t>
  </si>
  <si>
    <t>FI0145</t>
  </si>
  <si>
    <t>FI0150</t>
  </si>
  <si>
    <t>Note 36.4 Carrying value and fair value of financial liabilities - 31 March 2024</t>
  </si>
  <si>
    <t>A27PY01F</t>
  </si>
  <si>
    <t>A27PY01G</t>
  </si>
  <si>
    <r>
      <t>Obligations under</t>
    </r>
    <r>
      <rPr>
        <sz val="10"/>
        <rFont val="Arial"/>
        <family val="2"/>
      </rPr>
      <t xml:space="preserve"> leases</t>
    </r>
  </si>
  <si>
    <r>
      <rPr>
        <b/>
        <sz val="10"/>
        <color rgb="FF0000FF"/>
        <rFont val="Arial"/>
        <family val="2"/>
      </rPr>
      <t>Undiscounted</t>
    </r>
    <r>
      <rPr>
        <b/>
        <sz val="10"/>
        <color theme="1"/>
        <rFont val="Arial"/>
        <family val="2"/>
      </rPr>
      <t xml:space="preserve"> future cash flows</t>
    </r>
  </si>
  <si>
    <t>Note 36.5 Maturity of financial liabilities</t>
  </si>
  <si>
    <t>Financial liabilities fall due in:</t>
  </si>
  <si>
    <t>In one year or less</t>
  </si>
  <si>
    <t>FI0160</t>
  </si>
  <si>
    <t>In more than one year but not more than five years</t>
  </si>
  <si>
    <t>FI0170</t>
  </si>
  <si>
    <t>In more than five years</t>
  </si>
  <si>
    <t>FI0190</t>
  </si>
  <si>
    <t>Total financial liabilities</t>
  </si>
  <si>
    <t>FI0200</t>
  </si>
  <si>
    <t>Table 36A Fair value of financial assets and liabilities</t>
  </si>
  <si>
    <t>A27CY14</t>
  </si>
  <si>
    <t>A27CY15</t>
  </si>
  <si>
    <t>A27PY14</t>
  </si>
  <si>
    <t>A27PY15</t>
  </si>
  <si>
    <t>Book value</t>
  </si>
  <si>
    <t>Fair value</t>
  </si>
  <si>
    <t>Assets</t>
  </si>
  <si>
    <t>Receivables (excluding non financial assets) - with NHS and DHSC bodies</t>
  </si>
  <si>
    <t>FI0220</t>
  </si>
  <si>
    <t>FI0230</t>
  </si>
  <si>
    <t>FI0240</t>
  </si>
  <si>
    <t>FI0250</t>
  </si>
  <si>
    <t>FI0255</t>
  </si>
  <si>
    <t>Total assets</t>
  </si>
  <si>
    <t>FI0260</t>
  </si>
  <si>
    <t>Liabilities</t>
  </si>
  <si>
    <t>FI0275</t>
  </si>
  <si>
    <t>FI0280</t>
  </si>
  <si>
    <t>FI0290</t>
  </si>
  <si>
    <t>FI0300</t>
  </si>
  <si>
    <t>Trade and other payables (excluding non financial liabilities) - with NHS and DHSC bodies</t>
  </si>
  <si>
    <t>FI0310</t>
  </si>
  <si>
    <t>FI0320</t>
  </si>
  <si>
    <t>FI0330</t>
  </si>
  <si>
    <t>FI0340</t>
  </si>
  <si>
    <t>FI0345</t>
  </si>
  <si>
    <t>Total liabilities</t>
  </si>
  <si>
    <t>FI0350</t>
  </si>
  <si>
    <t>Note 37.1 Contractual capital commitments</t>
  </si>
  <si>
    <t>A28CY01</t>
  </si>
  <si>
    <t>A28PY01</t>
  </si>
  <si>
    <t>OTD0010</t>
  </si>
  <si>
    <t>OTD0020</t>
  </si>
  <si>
    <t>OTD0030</t>
  </si>
  <si>
    <t>Note 37.2 Leases: exposure to future cash outflows not included in lease liabilities</t>
  </si>
  <si>
    <t>The Trust is potentially exposed to the following cash outflows which are not included in the measurement of lease liabilities:</t>
  </si>
  <si>
    <t>Commitments for leases not yet commenced to which the Trust is contractually committed</t>
  </si>
  <si>
    <t>OTD0031</t>
  </si>
  <si>
    <t>Variable lease payments (not dependent on an index or rate)</t>
  </si>
  <si>
    <t>OTD0032</t>
  </si>
  <si>
    <t>Extension options and termination options (not reasonably certain to be exercised)</t>
  </si>
  <si>
    <t>OTD0033</t>
  </si>
  <si>
    <t>Residual value guarantees</t>
  </si>
  <si>
    <t>OTD0034</t>
  </si>
  <si>
    <t>OTD0035</t>
  </si>
  <si>
    <t>OTD0039</t>
  </si>
  <si>
    <t>not later than 1 year</t>
  </si>
  <si>
    <t>OTD0040</t>
  </si>
  <si>
    <t>after 1 year and not later than 5 years</t>
  </si>
  <si>
    <t>OTD0050</t>
  </si>
  <si>
    <t>paid thereafter</t>
  </si>
  <si>
    <t>OTD0060</t>
  </si>
  <si>
    <t>OTD0070</t>
  </si>
  <si>
    <t>Note 38.1 Related party transactions</t>
  </si>
  <si>
    <t>A28CY02</t>
  </si>
  <si>
    <t>A28CY03</t>
  </si>
  <si>
    <t>A28PY02</t>
  </si>
  <si>
    <t>A28PY03</t>
  </si>
  <si>
    <t>Revenue</t>
  </si>
  <si>
    <t>Expenditure</t>
  </si>
  <si>
    <r>
      <t xml:space="preserve">Value of transactions </t>
    </r>
    <r>
      <rPr>
        <sz val="10"/>
        <color rgb="FF0000FF"/>
        <rFont val="Arial"/>
        <family val="2"/>
      </rPr>
      <t>directly</t>
    </r>
    <r>
      <rPr>
        <sz val="10"/>
        <color theme="1"/>
        <rFont val="Arial"/>
        <family val="2"/>
      </rPr>
      <t xml:space="preserve"> with board members </t>
    </r>
    <r>
      <rPr>
        <sz val="10"/>
        <color rgb="FF0000FF"/>
        <rFont val="Arial"/>
        <family val="2"/>
      </rPr>
      <t>(excluding salaries)</t>
    </r>
  </si>
  <si>
    <t>OTD0080</t>
  </si>
  <si>
    <r>
      <t xml:space="preserve">Value of transactions </t>
    </r>
    <r>
      <rPr>
        <sz val="10"/>
        <color rgb="FF0000FF"/>
        <rFont val="Arial"/>
        <family val="2"/>
      </rPr>
      <t>directly</t>
    </r>
    <r>
      <rPr>
        <sz val="10"/>
        <color theme="1"/>
        <rFont val="Arial"/>
        <family val="2"/>
      </rPr>
      <t xml:space="preserve"> with key staff members </t>
    </r>
    <r>
      <rPr>
        <sz val="10"/>
        <color rgb="FF0000FF"/>
        <rFont val="Arial"/>
        <family val="2"/>
      </rPr>
      <t>(excluding salaries)</t>
    </r>
  </si>
  <si>
    <t>OTD0090</t>
  </si>
  <si>
    <t>Value of transactions with other related parties:</t>
  </si>
  <si>
    <r>
      <t xml:space="preserve">Charitable funds </t>
    </r>
    <r>
      <rPr>
        <sz val="10"/>
        <color rgb="FF0000FF"/>
        <rFont val="Arial"/>
        <family val="2"/>
      </rPr>
      <t>(where not consolidated)</t>
    </r>
  </si>
  <si>
    <t>OTD0100</t>
  </si>
  <si>
    <t>Non-consolidated subsidiaries and associates / joint ventures</t>
  </si>
  <si>
    <t>OTD0110</t>
  </si>
  <si>
    <t>Other bodies or persons outside of the whole of government accounting boundary</t>
  </si>
  <si>
    <t>OTD0120</t>
  </si>
  <si>
    <t>Total value of transactions with related parties</t>
  </si>
  <si>
    <t>OTD0130</t>
  </si>
  <si>
    <t>Note 38.2 Related party balances</t>
  </si>
  <si>
    <t>Payables</t>
  </si>
  <si>
    <r>
      <t xml:space="preserve">Value of balances </t>
    </r>
    <r>
      <rPr>
        <sz val="10"/>
        <color rgb="FF0000FF"/>
        <rFont val="Arial"/>
        <family val="2"/>
      </rPr>
      <t>directly</t>
    </r>
    <r>
      <rPr>
        <sz val="10"/>
        <color theme="1"/>
        <rFont val="Arial"/>
        <family val="2"/>
      </rPr>
      <t xml:space="preserve"> with board members </t>
    </r>
    <r>
      <rPr>
        <sz val="10"/>
        <color rgb="FF0000FF"/>
        <rFont val="Arial"/>
        <family val="2"/>
      </rPr>
      <t>(excluding salaries)</t>
    </r>
  </si>
  <si>
    <t>OTD0140</t>
  </si>
  <si>
    <r>
      <t xml:space="preserve">Value of balances </t>
    </r>
    <r>
      <rPr>
        <sz val="10"/>
        <color rgb="FF0000FF"/>
        <rFont val="Arial"/>
        <family val="2"/>
      </rPr>
      <t>directly</t>
    </r>
    <r>
      <rPr>
        <sz val="10"/>
        <color theme="1"/>
        <rFont val="Arial"/>
        <family val="2"/>
      </rPr>
      <t xml:space="preserve"> with key staff members </t>
    </r>
    <r>
      <rPr>
        <sz val="10"/>
        <color rgb="FF0000FF"/>
        <rFont val="Arial"/>
        <family val="2"/>
      </rPr>
      <t>(excluding salaries)</t>
    </r>
  </si>
  <si>
    <t>OTD0150</t>
  </si>
  <si>
    <t>Value of balances with other related parties:</t>
  </si>
  <si>
    <r>
      <t>Charitable funds</t>
    </r>
    <r>
      <rPr>
        <sz val="10"/>
        <color rgb="FF0000FF"/>
        <rFont val="Arial"/>
        <family val="2"/>
      </rPr>
      <t xml:space="preserve"> (where not consolidated)</t>
    </r>
  </si>
  <si>
    <t>OTD0160</t>
  </si>
  <si>
    <t>OTD0170</t>
  </si>
  <si>
    <t>OTD0180</t>
  </si>
  <si>
    <r>
      <t xml:space="preserve">Value of credit loss allowances held against related parties </t>
    </r>
    <r>
      <rPr>
        <sz val="10"/>
        <color rgb="FF0000FF"/>
        <rFont val="Arial"/>
        <family val="2"/>
      </rPr>
      <t>(excludes salaries)</t>
    </r>
  </si>
  <si>
    <t>OTD0190</t>
  </si>
  <si>
    <t>Total balances with related parties</t>
  </si>
  <si>
    <t>OTD0210</t>
  </si>
  <si>
    <r>
      <t xml:space="preserve">Value of balances with related parties written off in year </t>
    </r>
    <r>
      <rPr>
        <sz val="10"/>
        <color rgb="FF0000FF"/>
        <rFont val="Arial"/>
        <family val="2"/>
      </rPr>
      <t>(excludes salaries)</t>
    </r>
  </si>
  <si>
    <t>OTD0200</t>
  </si>
  <si>
    <t>Note 40.1 Breakeven duty financial performance 2024/25</t>
  </si>
  <si>
    <t>Adjusted financial performance surplus/(deficit) (control total basis)</t>
  </si>
  <si>
    <t>OTD0230</t>
  </si>
  <si>
    <t>Remove impairments scoring to Departmental Expenditure Limit</t>
  </si>
  <si>
    <t>OTD0240</t>
  </si>
  <si>
    <t>Add back non-cash element of On-SoFP pension scheme charges</t>
  </si>
  <si>
    <t>OTD0255</t>
  </si>
  <si>
    <t>Remove PPA adjustment</t>
  </si>
  <si>
    <t>OTD0256</t>
  </si>
  <si>
    <t>IFRIC 12 breakeven adjustment</t>
  </si>
  <si>
    <t>OTD0260</t>
  </si>
  <si>
    <t>OTD0270</t>
  </si>
  <si>
    <t>Note 40.2 Breakeven duty rolling assessment</t>
  </si>
  <si>
    <t>A28PY04</t>
  </si>
  <si>
    <t>A28PY05</t>
  </si>
  <si>
    <t>A28PY06</t>
  </si>
  <si>
    <t>A28PY07</t>
  </si>
  <si>
    <t>A28PY08</t>
  </si>
  <si>
    <t>A28PY09</t>
  </si>
  <si>
    <t>A28PY10</t>
  </si>
  <si>
    <t>A28PY11</t>
  </si>
  <si>
    <t>A28PY12</t>
  </si>
  <si>
    <t>A28PY13</t>
  </si>
  <si>
    <t>A28PY14</t>
  </si>
  <si>
    <t>A28PY15</t>
  </si>
  <si>
    <t>A28PY16</t>
  </si>
  <si>
    <t>A28PY17</t>
  </si>
  <si>
    <t>1997/98 to 2008/09 total</t>
  </si>
  <si>
    <t>2009/10</t>
  </si>
  <si>
    <t>2010/11</t>
  </si>
  <si>
    <t>2011/12</t>
  </si>
  <si>
    <t>2012/13</t>
  </si>
  <si>
    <t>2013/14</t>
  </si>
  <si>
    <t>2014/15</t>
  </si>
  <si>
    <t>2015/16</t>
  </si>
  <si>
    <t>2016/17</t>
  </si>
  <si>
    <t>2017/18</t>
  </si>
  <si>
    <t>2018/19</t>
  </si>
  <si>
    <t>2019/20</t>
  </si>
  <si>
    <t>2020/21</t>
  </si>
  <si>
    <t>2021/22</t>
  </si>
  <si>
    <t>2022/23</t>
  </si>
  <si>
    <t>Breakeven duty in-year financial performance</t>
  </si>
  <si>
    <t>OTD0280</t>
  </si>
  <si>
    <t>Breakeven duty cumulative position</t>
  </si>
  <si>
    <t>OTD0290</t>
  </si>
  <si>
    <t>Operating income (excluding consolidated charitable funds)</t>
  </si>
  <si>
    <t>OTD0300</t>
  </si>
  <si>
    <t>Cumulative breakeven position as a percentage of operating income</t>
  </si>
  <si>
    <t>%</t>
  </si>
  <si>
    <t>OTD0310</t>
  </si>
  <si>
    <t>Note 40.3 Capital Resource Limit</t>
  </si>
  <si>
    <t>Gross Capital Expenditure</t>
  </si>
  <si>
    <t>Property, Plant and Equipment</t>
  </si>
  <si>
    <t>OTD0330</t>
  </si>
  <si>
    <t>OTD0340</t>
  </si>
  <si>
    <t>OTD0350</t>
  </si>
  <si>
    <t>OTD0360</t>
  </si>
  <si>
    <t>Total gross capital expenditure</t>
  </si>
  <si>
    <t>OTD0370</t>
  </si>
  <si>
    <t>Less: Disposals</t>
  </si>
  <si>
    <t>OTD0380</t>
  </si>
  <si>
    <t>OTD0390</t>
  </si>
  <si>
    <t>OTD0400</t>
  </si>
  <si>
    <t>OTD0410</t>
  </si>
  <si>
    <t>Total disposals</t>
  </si>
  <si>
    <t>OTD0420</t>
  </si>
  <si>
    <t>Less: Donated, granted and peppercorn lease additions</t>
  </si>
  <si>
    <t>OTD0430</t>
  </si>
  <si>
    <t>Plus: Loss on disposal of peppercorn leased assets</t>
  </si>
  <si>
    <t>OTD0440</t>
  </si>
  <si>
    <t>Plus: Loss on disposal for capital grants in kind</t>
  </si>
  <si>
    <t>OTD0445</t>
  </si>
  <si>
    <t>Charge against Capital Resource Limit</t>
  </si>
  <si>
    <t>OTD0450</t>
  </si>
  <si>
    <t>Capital Resource Limit</t>
  </si>
  <si>
    <t>OTD0460</t>
  </si>
  <si>
    <t>Under / (over) spend against CRL</t>
  </si>
  <si>
    <t>OTD0470</t>
  </si>
  <si>
    <t>Note 41.1 Losses and special payments</t>
  </si>
  <si>
    <t>A29CY01</t>
  </si>
  <si>
    <t>A29CY02</t>
  </si>
  <si>
    <t>A29PY01</t>
  </si>
  <si>
    <t>A29PY02</t>
  </si>
  <si>
    <t xml:space="preserve">Total No. of cases </t>
  </si>
  <si>
    <t xml:space="preserve">Total value of cases </t>
  </si>
  <si>
    <t>Losses:</t>
  </si>
  <si>
    <t xml:space="preserve">1. Losses of cash due to: </t>
  </si>
  <si>
    <t xml:space="preserve">a. theft, fraud etc </t>
  </si>
  <si>
    <t>LSP0010</t>
  </si>
  <si>
    <t xml:space="preserve">b. overpayment of salaries etc. </t>
  </si>
  <si>
    <t>LSP0020</t>
  </si>
  <si>
    <t xml:space="preserve">c. other causes </t>
  </si>
  <si>
    <t>LSP0030</t>
  </si>
  <si>
    <t>2. Fruitless payments and constructive losses</t>
  </si>
  <si>
    <t>LSP0040</t>
  </si>
  <si>
    <t xml:space="preserve">3. Bad debts and claims abandoned in relation to: </t>
  </si>
  <si>
    <t xml:space="preserve">a. private patients </t>
  </si>
  <si>
    <t>LSP0050</t>
  </si>
  <si>
    <t xml:space="preserve">b. overseas visitors </t>
  </si>
  <si>
    <t>LSP0060</t>
  </si>
  <si>
    <t xml:space="preserve">c. other </t>
  </si>
  <si>
    <t>LSP0070</t>
  </si>
  <si>
    <t xml:space="preserve">4. Damage to buildings, property etc. (including stores losses) due to: </t>
  </si>
  <si>
    <t>LSP0080</t>
  </si>
  <si>
    <t>LSP0090</t>
  </si>
  <si>
    <t>LSP0100</t>
  </si>
  <si>
    <t>Total losses</t>
  </si>
  <si>
    <t>LSP0110</t>
  </si>
  <si>
    <t>Special payments:</t>
  </si>
  <si>
    <t>5. Compensation under court order or legally binding arbitration award</t>
  </si>
  <si>
    <t>LSP0120</t>
  </si>
  <si>
    <t xml:space="preserve">6. Extra contractual to contractors </t>
  </si>
  <si>
    <t>LSP0130</t>
  </si>
  <si>
    <t xml:space="preserve">7. Ex gratia payments in respect of: </t>
  </si>
  <si>
    <t xml:space="preserve">a. loss of personal effects </t>
  </si>
  <si>
    <t>LSP0140</t>
  </si>
  <si>
    <t xml:space="preserve">b. clinical negligence with advice </t>
  </si>
  <si>
    <t>LSP0150</t>
  </si>
  <si>
    <t xml:space="preserve">c. personal injury with advice </t>
  </si>
  <si>
    <t>LSP0160</t>
  </si>
  <si>
    <t>LSP0170</t>
  </si>
  <si>
    <t>LSP0180</t>
  </si>
  <si>
    <t>f. patient referrals outside the UK and EEA Guidelines</t>
  </si>
  <si>
    <t>LSP0190</t>
  </si>
  <si>
    <t>LSP0200</t>
  </si>
  <si>
    <t xml:space="preserve">h. maladministration, no financial loss </t>
  </si>
  <si>
    <t>LSP0210</t>
  </si>
  <si>
    <t>8. Special severance payments</t>
  </si>
  <si>
    <t>LSP0220</t>
  </si>
  <si>
    <t>9. Extra statutory and regulatory</t>
  </si>
  <si>
    <t>LSP0230</t>
  </si>
  <si>
    <t>Total special payments</t>
  </si>
  <si>
    <t>LSP0240</t>
  </si>
  <si>
    <t>Total losses and special payments</t>
  </si>
  <si>
    <t>LSP0250</t>
  </si>
  <si>
    <t>1. Losses of cash (including cases of fraud)</t>
  </si>
  <si>
    <t>LSP0260</t>
  </si>
  <si>
    <t>LSP0270</t>
  </si>
  <si>
    <t xml:space="preserve">3. Bad debts and claims abandoned </t>
  </si>
  <si>
    <t>LSP0280</t>
  </si>
  <si>
    <t xml:space="preserve">4. Damage to buildings, property etc. </t>
  </si>
  <si>
    <t>LSP0290</t>
  </si>
  <si>
    <t xml:space="preserve">5. Compensation under legal obligation </t>
  </si>
  <si>
    <t>LSP0301</t>
  </si>
  <si>
    <t>LSP0311</t>
  </si>
  <si>
    <t>7. Ex gratia payments</t>
  </si>
  <si>
    <t>LSP0321</t>
  </si>
  <si>
    <t>LSP0331</t>
  </si>
  <si>
    <t>LSP0341</t>
  </si>
  <si>
    <t>Note 41.2 Gifts</t>
  </si>
  <si>
    <t>TOTAL GIFTS</t>
  </si>
  <si>
    <t>LSP0360</t>
  </si>
  <si>
    <r>
      <t xml:space="preserve">Of which, cases of </t>
    </r>
    <r>
      <rPr>
        <sz val="10"/>
        <color rgb="FF0000FF"/>
        <rFont val="Arial"/>
        <family val="2"/>
      </rPr>
      <t>£300,000</t>
    </r>
    <r>
      <rPr>
        <sz val="10"/>
        <color theme="1"/>
        <rFont val="Arial"/>
        <family val="2"/>
      </rPr>
      <t xml:space="preserve"> or more: </t>
    </r>
  </si>
  <si>
    <t>LSP0370</t>
  </si>
  <si>
    <t>LSP0380</t>
  </si>
  <si>
    <t>LSP0390</t>
  </si>
  <si>
    <t>LSP0400</t>
  </si>
  <si>
    <t>LSP0410</t>
  </si>
  <si>
    <t>Other NHS clinical income</t>
  </si>
  <si>
    <t>Non NHS: other</t>
  </si>
  <si>
    <t>Note 4.2 Limitation on auditor's liability</t>
  </si>
  <si>
    <t>Limitation on auditor's liability</t>
  </si>
  <si>
    <r>
      <t xml:space="preserve">Non-contractual payments requiring HMT approval </t>
    </r>
    <r>
      <rPr>
        <sz val="10"/>
        <color rgb="FF0000FF"/>
        <rFont val="Arial"/>
        <family val="2"/>
      </rPr>
      <t>(special severance payments)</t>
    </r>
  </si>
  <si>
    <t>Capital grants in kind issued</t>
  </si>
  <si>
    <t>Fair value gains/(losses) on financial liabilities</t>
  </si>
  <si>
    <t>Note 10 Discontinued operations</t>
  </si>
  <si>
    <t>Total impairments and (reversals)</t>
  </si>
  <si>
    <t>Reclassifications from RoU assets where ownership has transferred</t>
  </si>
  <si>
    <t>Other equity movements (translation gains/losses)</t>
  </si>
  <si>
    <t>Foreign exchange and other changes</t>
  </si>
  <si>
    <t>Derivatives and embedded derivatives held at 'fair value through income and expenditure</t>
  </si>
  <si>
    <t>Net value of contingent liabilities</t>
  </si>
  <si>
    <t>Net value of contingent assets</t>
  </si>
  <si>
    <t>Lease liability remeasurements (relating to finance subleased asset - recognised in expenditure)</t>
  </si>
  <si>
    <t>Amounts charged to revenue</t>
  </si>
  <si>
    <t>Amounts capitalised</t>
  </si>
  <si>
    <t>Corporation tax expense</t>
  </si>
  <si>
    <t>Remeasurements of net defined benefit pension scheme liability / asset</t>
  </si>
  <si>
    <t>(Increase)/decrease in inventories</t>
  </si>
  <si>
    <t>Cash flows from investing activities</t>
  </si>
  <si>
    <t>Cash and cash equivalents at 1 April - restated</t>
  </si>
  <si>
    <t>Additional pension contribution central funding</t>
  </si>
  <si>
    <t>Other clinical income</t>
  </si>
  <si>
    <t>Amortisation of PFI deferred income / credits</t>
  </si>
  <si>
    <t>Charitable fund incoming resources</t>
  </si>
  <si>
    <t>Cash donations for the purchase of capital assets - received from NHS charities</t>
  </si>
  <si>
    <r>
      <t xml:space="preserve">Movement in credit loss allowance: </t>
    </r>
    <r>
      <rPr>
        <u/>
        <sz val="10"/>
        <color rgb="FF0000FF"/>
        <rFont val="Arial"/>
        <family val="2"/>
      </rPr>
      <t>contract receivables/assets</t>
    </r>
  </si>
  <si>
    <r>
      <t xml:space="preserve">Movement in credit loss allowance: </t>
    </r>
    <r>
      <rPr>
        <sz val="10"/>
        <color rgb="FF0000FF"/>
        <rFont val="Arial"/>
        <family val="2"/>
      </rPr>
      <t>finance lease receivables</t>
    </r>
  </si>
  <si>
    <t>Inventories written down (consumables donated from DHSC group bodies for COVID response)</t>
  </si>
  <si>
    <t>NHS charitable funds staff</t>
  </si>
  <si>
    <t>Gains / losses on disposal of charitable fund assets</t>
  </si>
  <si>
    <t>Interest on loans from the Department of Health and Social Care:</t>
  </si>
  <si>
    <r>
      <t xml:space="preserve">- Contingent finance costs </t>
    </r>
    <r>
      <rPr>
        <sz val="10"/>
        <color rgb="FF0000FF"/>
        <rFont val="Arial"/>
        <family val="2"/>
      </rPr>
      <t>(should be nil on an IFRS 16 basis)</t>
    </r>
  </si>
  <si>
    <t>- Remeasurement of PFI / other service concession liability resulting from change in index or rate</t>
  </si>
  <si>
    <t>Note 15 Investment property</t>
  </si>
  <si>
    <t>Note 18.2 Non-current assets for sale and assets in disposal groups - 2023/24</t>
  </si>
  <si>
    <t>Carrying value  at 1 April 2023 - restated</t>
  </si>
  <si>
    <t>Total current receivables</t>
  </si>
  <si>
    <t>Changes in the calculation of existing allowances</t>
  </si>
  <si>
    <t>Total cash and cash equivalents as in SoCF</t>
  </si>
  <si>
    <t>NHS charitable funds: trade and other payables</t>
  </si>
  <si>
    <t>Total current borrowings</t>
  </si>
  <si>
    <t>Utilised during the year - accruals</t>
  </si>
  <si>
    <t>Arising during the year (relating to RoU assets derecognised under finance subleases only)</t>
  </si>
  <si>
    <t>Table 33B Number of on-SoFP PFI and LIFT schemes and other service concession schemes</t>
  </si>
  <si>
    <t>Number of schemes that the trust has (accounted for off-SoFP) as at 31 March 2025</t>
  </si>
  <si>
    <t>Curtailments and settlements</t>
  </si>
  <si>
    <t>Remeasurement of the net defined benefit (liability) / asset</t>
  </si>
  <si>
    <t>- Return on plan assets (excludes any amounts already included in interest income above)</t>
  </si>
  <si>
    <t>Breakeven duty financial performance surplus/(deficit)</t>
  </si>
  <si>
    <t>b. stores losses</t>
  </si>
  <si>
    <t xml:space="preserve">d. other negligence and injury </t>
  </si>
  <si>
    <t>e. other employment payments</t>
  </si>
  <si>
    <t>g. other</t>
  </si>
  <si>
    <r>
      <t>Of which,</t>
    </r>
    <r>
      <rPr>
        <b/>
        <sz val="10"/>
        <rFont val="Arial"/>
        <family val="2"/>
      </rPr>
      <t xml:space="preserve"> </t>
    </r>
    <r>
      <rPr>
        <b/>
        <sz val="10"/>
        <color rgb="FF0000FF"/>
        <rFont val="Arial"/>
        <family val="2"/>
      </rPr>
      <t>losses of £300,000</t>
    </r>
    <r>
      <rPr>
        <b/>
        <sz val="10"/>
        <color theme="1"/>
        <rFont val="Arial"/>
        <family val="2"/>
      </rPr>
      <t xml:space="preserve"> or more: </t>
    </r>
  </si>
  <si>
    <r>
      <t xml:space="preserve">Of which, </t>
    </r>
    <r>
      <rPr>
        <b/>
        <sz val="10"/>
        <color rgb="FF0000FF"/>
        <rFont val="Arial"/>
        <family val="2"/>
      </rPr>
      <t>special payments of £95,000</t>
    </r>
    <r>
      <rPr>
        <b/>
        <sz val="10"/>
        <color theme="1"/>
        <rFont val="Arial"/>
        <family val="2"/>
      </rPr>
      <t xml:space="preserve"> or more: </t>
    </r>
  </si>
  <si>
    <t>Interest received</t>
  </si>
  <si>
    <t>Ambulance services</t>
  </si>
  <si>
    <t>Amount included in provisions of the NHS Resolution in respect of clinical negligence liabilities</t>
  </si>
  <si>
    <t>Note 37.3 Other financial commitments</t>
  </si>
  <si>
    <t>Other movements in PDC in year (unlocked on request)</t>
  </si>
  <si>
    <t>Reserves eliminated on dissolution (unlocked on request)</t>
  </si>
  <si>
    <t>Note 5.2 Employee expenses</t>
  </si>
  <si>
    <t>Total days lost</t>
  </si>
  <si>
    <t>STA0530</t>
  </si>
  <si>
    <t>Total staff years</t>
  </si>
  <si>
    <t>STA0540</t>
  </si>
  <si>
    <t xml:space="preserve">No. </t>
  </si>
  <si>
    <t>Note that columns F, H and L are entered in £000
NHS Trusts - note that the GAM advises local accounts should be in £</t>
  </si>
  <si>
    <r>
      <t>Other gains/(losses)</t>
    </r>
    <r>
      <rPr>
        <sz val="10"/>
        <color rgb="FF0000FF"/>
        <rFont val="Arial"/>
        <family val="2"/>
      </rPr>
      <t xml:space="preserve"> </t>
    </r>
  </si>
  <si>
    <r>
      <t xml:space="preserve">Fair value gains </t>
    </r>
    <r>
      <rPr>
        <sz val="10"/>
        <color rgb="FF0000FF"/>
        <rFont val="Arial"/>
        <family val="2"/>
      </rPr>
      <t>[taken to I&amp;E]</t>
    </r>
  </si>
  <si>
    <r>
      <t xml:space="preserve">Fair value losses (impairment) </t>
    </r>
    <r>
      <rPr>
        <sz val="10"/>
        <color rgb="FF0000FF"/>
        <rFont val="Arial"/>
        <family val="2"/>
      </rPr>
      <t>[taken to I&amp;E]</t>
    </r>
  </si>
  <si>
    <t>Excludes credit loss allowances for finance lease receivables</t>
  </si>
  <si>
    <t>Per the GAM (4.279) the simplified approach must be used for all current and non-current receivables, thereby recognising lifetime expected credit losses.</t>
  </si>
  <si>
    <r>
      <t xml:space="preserve">Remeasurement of PFI / other service concession liability resulting from change in index or rate </t>
    </r>
    <r>
      <rPr>
        <sz val="10"/>
        <color rgb="FF0000FF"/>
        <rFont val="Arial"/>
        <family val="2"/>
      </rPr>
      <t>(taken to financing costs)</t>
    </r>
  </si>
  <si>
    <r>
      <t>Other</t>
    </r>
    <r>
      <rPr>
        <sz val="10"/>
        <color rgb="FF0000FF"/>
        <rFont val="Arial"/>
        <family val="2"/>
      </rPr>
      <t xml:space="preserve"> (Includes lease dilapidations previously charged to revenue)</t>
    </r>
  </si>
  <si>
    <r>
      <t xml:space="preserve">Note 33.2 </t>
    </r>
    <r>
      <rPr>
        <b/>
        <sz val="10"/>
        <color rgb="FF0000FF"/>
        <rFont val="Arial"/>
        <family val="2"/>
      </rPr>
      <t>Total</t>
    </r>
    <r>
      <rPr>
        <b/>
        <sz val="10"/>
        <rFont val="Arial"/>
        <family val="2"/>
      </rPr>
      <t xml:space="preserve"> future payments committed in respect of PFI, LIFT or other service concession arrangements</t>
    </r>
    <r>
      <rPr>
        <b/>
        <sz val="10"/>
        <color theme="1"/>
        <rFont val="Arial"/>
        <family val="2"/>
      </rPr>
      <t xml:space="preserve"> </t>
    </r>
    <r>
      <rPr>
        <b/>
        <sz val="10"/>
        <color rgb="FF0000FF"/>
        <rFont val="Arial"/>
        <family val="2"/>
      </rPr>
      <t>(includes but may not be limited to total future unitary payments)</t>
    </r>
  </si>
  <si>
    <t>(This should be the amount payable to the operator - any PFI support income recognised should NOT be netted off)</t>
  </si>
  <si>
    <t>This table discloses the book values of financial assets recognised in the SoFP analysed by measurement basis under IFRS 9. Amounts should therefore be net of any allowances for credit losses (impairments)</t>
  </si>
  <si>
    <t>Discloses the book values of financial assets recognised in the SoFP analysed by measurement basis under IFRS 9</t>
  </si>
  <si>
    <t>This maturity analysis for financial liabilities is required by IFRS 7 (para B11D) to be an analysis of undiscounted future contractual cash flows (ie gross liabilities including finance charges). It is not expected to match the book values above. Further guidance can be found in the TAC completion instructions.</t>
  </si>
  <si>
    <t>(This disclosure requirement arises from paragraph 59(b) of IFRS 16)</t>
  </si>
  <si>
    <t>Only Used by NHS Trusts</t>
  </si>
  <si>
    <t>Individual special payments over £95k require HM Treasury approval prior to payment. Approval should have been sought via england.assurance@nhs.net. The GAM only requires separate disclosure of these amounts in local accounts if they are £300k or more.</t>
  </si>
  <si>
    <t>Gift 1</t>
  </si>
  <si>
    <t>Gift 2</t>
  </si>
  <si>
    <t>Gift 3</t>
  </si>
  <si>
    <t>Gift 4</t>
  </si>
  <si>
    <t>Gift 5</t>
  </si>
  <si>
    <t>This note should only include gifts given by the trust, not gifts received by the trust.
Gifts made by providers are expected to be rare. Always consult with england.assurance@nhs.net before making such payments.</t>
  </si>
  <si>
    <r>
      <t xml:space="preserve">It is therefore intended to be used in conjunction with the data contained in the </t>
    </r>
    <r>
      <rPr>
        <b/>
        <i/>
        <sz val="14"/>
        <rFont val="Arial"/>
        <family val="2"/>
      </rPr>
      <t>"TAC data in NHS foundation trusts' accounts for 2024-25"</t>
    </r>
    <r>
      <rPr>
        <sz val="14"/>
        <rFont val="Arial"/>
        <family val="2"/>
      </rPr>
      <t xml:space="preserve"> and </t>
    </r>
    <r>
      <rPr>
        <b/>
        <i/>
        <sz val="14"/>
        <rFont val="Arial"/>
        <family val="2"/>
      </rPr>
      <t>"TAC data in NHS trusts' accounts for 2024-25"</t>
    </r>
    <r>
      <rPr>
        <sz val="14"/>
        <rFont val="Arial"/>
        <family val="2"/>
      </rPr>
      <t xml:space="preserve"> data files only.</t>
    </r>
  </si>
  <si>
    <r>
      <t xml:space="preserve">The data in each cell is identifiable by a unique combination of </t>
    </r>
    <r>
      <rPr>
        <b/>
        <i/>
        <sz val="14"/>
        <rFont val="Arial"/>
        <family val="2"/>
      </rPr>
      <t>MainCode</t>
    </r>
    <r>
      <rPr>
        <sz val="14"/>
        <rFont val="Arial"/>
        <family val="2"/>
      </rPr>
      <t xml:space="preserve"> and </t>
    </r>
    <r>
      <rPr>
        <b/>
        <i/>
        <sz val="14"/>
        <rFont val="Arial"/>
        <family val="2"/>
      </rPr>
      <t>Subcode</t>
    </r>
    <r>
      <rPr>
        <sz val="14"/>
        <rFont val="Arial"/>
        <family val="2"/>
      </rPr>
      <t xml:space="preserve"> as referenced in the following sheets.</t>
    </r>
  </si>
  <si>
    <r>
      <t xml:space="preserve">Tables are identifiable using the </t>
    </r>
    <r>
      <rPr>
        <b/>
        <i/>
        <sz val="14"/>
        <rFont val="Arial"/>
        <family val="2"/>
      </rPr>
      <t>WorkSheetName</t>
    </r>
    <r>
      <rPr>
        <sz val="14"/>
        <rFont val="Arial"/>
        <family val="2"/>
      </rPr>
      <t xml:space="preserve"> and </t>
    </r>
    <r>
      <rPr>
        <b/>
        <i/>
        <sz val="14"/>
        <rFont val="Arial"/>
        <family val="2"/>
      </rPr>
      <t>TableID</t>
    </r>
    <r>
      <rPr>
        <sz val="14"/>
        <rFont val="Arial"/>
        <family val="2"/>
      </rPr>
      <t>.</t>
    </r>
  </si>
  <si>
    <t>Note 36.1 Carrying value of financial assets - 31 March 2025</t>
  </si>
  <si>
    <t>Note 36.2 Carrying value of financial assets - 31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</si>
</sst>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quot;£&quot;#,##0_);[Red]\(&quot;£&quot;#,##0\)"/>
    <numFmt numFmtId="165" formatCode="_(&quot;£&quot;* #,##0_);_(&quot;£&quot;* \(#,##0\);_(&quot;£&quot;* &quot;-&quot;_);_(@_)"/>
    <numFmt numFmtId="166" formatCode="_(* #,##0_);_(* \(#,##0\);_(* &quot;-&quot;_);_(@_)"/>
    <numFmt numFmtId="167" formatCode="#,##0;[Red]\(#,##0\)"/>
    <numFmt numFmtId="168" formatCode="[$-F800]dddd\,\ mmmm\ dd\,\ yyyy"/>
    <numFmt numFmtId="169" formatCode="#,##0.0_);\(#,##0.0\)"/>
    <numFmt numFmtId="170" formatCode="dd/mm/yyyy;@"/>
    <numFmt numFmtId="171" formatCode="0.00;[Red]0.00"/>
    <numFmt numFmtId="172" formatCode="0.0%;[Red]\(0.0%\)"/>
    <numFmt numFmtId="173" formatCode="#,##0.000;[Red]\(#,##0.000\)"/>
    <numFmt numFmtId="174" formatCode="dd/mm/yy;@"/>
    <numFmt numFmtId="175" formatCode="#,##0;\(#,##0\)"/>
    <numFmt numFmtId="176" formatCode="0.00%;\(0.00%\)"/>
    <numFmt numFmtId="177" formatCode="0.00%;[Red]\(0.00%\)"/>
    <numFmt numFmtId="178" formatCode="_-* #,##0_-;[Red]\(#,##0\);_-* &quot;-&quot;_-;_-@_-"/>
  </numFmts>
  <fonts count="46" x14ac:knownFonts="1">
    <font>
      <sz val="10"/>
      <color theme="1"/>
      <name val="Arial"/>
      <family val="2"/>
    </font>
    <font>
      <sz val="11"/>
      <color theme="1"/>
      <name val="Arial"/>
      <family val="2"/>
    </font>
    <font>
      <sz val="11"/>
      <color theme="1"/>
      <name val="Calibri"/>
      <family val="2"/>
      <scheme val="minor"/>
    </font>
    <font>
      <sz val="10"/>
      <color theme="1"/>
      <name val="Arial"/>
      <family val="2"/>
    </font>
    <font>
      <b/>
      <sz val="10"/>
      <name val="Arial"/>
      <family val="2"/>
    </font>
    <font>
      <sz val="10"/>
      <name val="Arial"/>
      <family val="2"/>
    </font>
    <font>
      <sz val="10"/>
      <color indexed="8"/>
      <name val="Arial"/>
      <family val="2"/>
    </font>
    <font>
      <b/>
      <sz val="10"/>
      <color indexed="8"/>
      <name val="Arial"/>
      <family val="2"/>
    </font>
    <font>
      <b/>
      <sz val="8"/>
      <color indexed="8"/>
      <name val="Arial"/>
      <family val="2"/>
    </font>
    <font>
      <u/>
      <sz val="10"/>
      <color indexed="12"/>
      <name val="MS Sans Serif"/>
      <family val="2"/>
    </font>
    <font>
      <sz val="10"/>
      <color rgb="FFFF0000"/>
      <name val="Arial"/>
      <family val="2"/>
    </font>
    <font>
      <b/>
      <sz val="10"/>
      <color rgb="FFFF0000"/>
      <name val="Arial"/>
      <family val="2"/>
    </font>
    <font>
      <sz val="10"/>
      <color theme="0"/>
      <name val="Arial"/>
      <family val="2"/>
    </font>
    <font>
      <b/>
      <sz val="11"/>
      <color theme="1"/>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b/>
      <sz val="10"/>
      <color theme="1"/>
      <name val="Arial"/>
      <family val="2"/>
    </font>
    <font>
      <sz val="11"/>
      <color rgb="FFFF0000"/>
      <name val="Calibri"/>
      <family val="2"/>
      <scheme val="minor"/>
    </font>
    <font>
      <sz val="10"/>
      <color rgb="FF0000FF"/>
      <name val="Arial"/>
      <family val="2"/>
    </font>
    <font>
      <i/>
      <sz val="11"/>
      <color rgb="FF7F7F7F"/>
      <name val="Calibri"/>
      <family val="2"/>
      <scheme val="minor"/>
    </font>
    <font>
      <u/>
      <sz val="11"/>
      <color theme="10"/>
      <name val="Calibri"/>
      <family val="2"/>
      <scheme val="minor"/>
    </font>
    <font>
      <b/>
      <sz val="8"/>
      <color theme="1"/>
      <name val="Arial"/>
      <family val="2"/>
    </font>
    <font>
      <u/>
      <sz val="10"/>
      <color theme="10"/>
      <name val="Arial"/>
      <family val="2"/>
    </font>
    <font>
      <b/>
      <sz val="8"/>
      <name val="Arial"/>
      <family val="2"/>
    </font>
    <font>
      <sz val="10"/>
      <color rgb="FF00B0F0"/>
      <name val="Arial"/>
      <family val="2"/>
    </font>
    <font>
      <sz val="12"/>
      <name val="Arial"/>
      <family val="2"/>
    </font>
    <font>
      <b/>
      <i/>
      <sz val="10"/>
      <color theme="1"/>
      <name val="Times New Roman"/>
      <family val="1"/>
    </font>
    <font>
      <i/>
      <sz val="10"/>
      <color rgb="FF0070C0"/>
      <name val="Arial"/>
      <family val="2"/>
    </font>
    <font>
      <b/>
      <sz val="12"/>
      <color rgb="FF0000FF"/>
      <name val="Arial"/>
      <family val="2"/>
    </font>
    <font>
      <b/>
      <sz val="10"/>
      <color rgb="FF0000FF"/>
      <name val="Arial"/>
      <family val="2"/>
    </font>
    <font>
      <b/>
      <sz val="10"/>
      <color theme="0"/>
      <name val="Arial"/>
      <family val="2"/>
    </font>
    <font>
      <b/>
      <sz val="11"/>
      <color rgb="FF0000FF"/>
      <name val="Arial"/>
      <family val="2"/>
    </font>
    <font>
      <sz val="11"/>
      <color rgb="FF000000"/>
      <name val="Calibri"/>
      <family val="2"/>
    </font>
    <font>
      <sz val="11"/>
      <color rgb="FFFF0000"/>
      <name val="Arial"/>
      <family val="2"/>
    </font>
    <font>
      <sz val="10"/>
      <color theme="2"/>
      <name val="Arial"/>
      <family val="2"/>
    </font>
    <font>
      <u/>
      <sz val="10"/>
      <color theme="1"/>
      <name val="Arial"/>
      <family val="2"/>
    </font>
    <font>
      <u/>
      <sz val="10"/>
      <color rgb="FF0000FF"/>
      <name val="Arial"/>
      <family val="2"/>
    </font>
    <font>
      <i/>
      <sz val="10"/>
      <color theme="2"/>
      <name val="Arial"/>
      <family val="2"/>
    </font>
    <font>
      <sz val="10"/>
      <color theme="10"/>
      <name val="Arial"/>
      <family val="2"/>
    </font>
    <font>
      <sz val="10"/>
      <name val="MS Sans Serif"/>
      <family val="2"/>
    </font>
    <font>
      <b/>
      <sz val="18"/>
      <color rgb="FF0070C0"/>
      <name val="Arial"/>
      <family val="2"/>
    </font>
    <font>
      <b/>
      <sz val="14"/>
      <name val="Arial"/>
      <family val="2"/>
    </font>
    <font>
      <sz val="14"/>
      <name val="MS Sans Serif"/>
      <family val="2"/>
    </font>
    <font>
      <sz val="14"/>
      <name val="Arial"/>
      <family val="2"/>
    </font>
    <font>
      <b/>
      <i/>
      <sz val="14"/>
      <name val="Arial"/>
      <family val="2"/>
    </font>
  </fonts>
  <fills count="2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rgb="FFCCFFCC"/>
        <bgColor indexed="64"/>
      </patternFill>
    </fill>
    <fill>
      <patternFill patternType="mediumGray">
        <bgColor theme="0" tint="-0.14999847407452621"/>
      </patternFill>
    </fill>
    <fill>
      <patternFill patternType="solid">
        <fgColor theme="0"/>
        <bgColor indexed="64"/>
      </patternFill>
    </fill>
    <fill>
      <patternFill patternType="solid">
        <fgColor rgb="FFFFCC99"/>
      </patternFill>
    </fill>
    <fill>
      <patternFill patternType="solid">
        <fgColor rgb="FFA5A5A5"/>
      </patternFill>
    </fill>
    <fill>
      <patternFill patternType="solid">
        <fgColor theme="0" tint="-0.14996795556505021"/>
        <bgColor indexed="64"/>
      </patternFill>
    </fill>
    <fill>
      <patternFill patternType="solid">
        <fgColor theme="4" tint="0.79998168889431442"/>
        <bgColor indexed="65"/>
      </patternFill>
    </fill>
    <fill>
      <patternFill patternType="solid">
        <fgColor theme="7" tint="0.3999450666829432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99FF"/>
        <bgColor indexed="64"/>
      </patternFill>
    </fill>
    <fill>
      <patternFill patternType="solid">
        <fgColor theme="2"/>
        <bgColor indexed="64"/>
      </patternFill>
    </fill>
    <fill>
      <patternFill patternType="solid">
        <fgColor theme="8" tint="0.59999389629810485"/>
        <bgColor indexed="64"/>
      </patternFill>
    </fill>
    <fill>
      <patternFill patternType="solid">
        <fgColor rgb="FFFFCC99"/>
        <bgColor indexed="64"/>
      </patternFill>
    </fill>
    <fill>
      <patternFill patternType="solid">
        <fgColor rgb="FF99FF99"/>
        <bgColor auto="1"/>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mediumGray">
        <bgColor theme="0" tint="-0.14996795556505021"/>
      </patternFill>
    </fill>
    <fill>
      <patternFill patternType="solid">
        <fgColor rgb="FFEEECE1"/>
        <bgColor rgb="FF000000"/>
      </patternFill>
    </fill>
    <fill>
      <patternFill patternType="solid">
        <fgColor theme="0" tint="-4.9989318521683403E-2"/>
        <bgColor indexed="64"/>
      </patternFill>
    </fill>
    <fill>
      <patternFill patternType="solid">
        <fgColor theme="2"/>
        <bgColor rgb="FF000000"/>
      </patternFill>
    </fill>
  </fills>
  <borders count="22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medium">
        <color indexed="64"/>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ck">
        <color rgb="FF00B050"/>
      </left>
      <right style="thick">
        <color rgb="FF00B050"/>
      </right>
      <top style="thick">
        <color rgb="FF00B050"/>
      </top>
      <bottom style="thick">
        <color rgb="FF00B05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auto="1"/>
      </right>
      <top style="dotted">
        <color auto="1"/>
      </top>
      <bottom style="dotted">
        <color auto="1"/>
      </bottom>
      <diagonal/>
    </border>
    <border>
      <left/>
      <right/>
      <top/>
      <bottom style="double">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medium">
        <color indexed="64"/>
      </bottom>
      <diagonal/>
    </border>
    <border>
      <left style="double">
        <color rgb="FFFF0000"/>
      </left>
      <right/>
      <top/>
      <bottom style="dotted">
        <color indexed="64"/>
      </bottom>
      <diagonal/>
    </border>
    <border>
      <left/>
      <right style="thin">
        <color auto="1"/>
      </right>
      <top style="dotted">
        <color auto="1"/>
      </top>
      <bottom/>
      <diagonal/>
    </border>
    <border>
      <left style="double">
        <color rgb="FFFF0000"/>
      </left>
      <right/>
      <top style="dotted">
        <color indexed="64"/>
      </top>
      <bottom style="dotted">
        <color indexed="64"/>
      </bottom>
      <diagonal/>
    </border>
    <border>
      <left/>
      <right/>
      <top style="dotted">
        <color indexed="64"/>
      </top>
      <bottom/>
      <diagonal/>
    </border>
    <border>
      <left style="double">
        <color rgb="FFFF0000"/>
      </left>
      <right/>
      <top style="dotted">
        <color indexed="64"/>
      </top>
      <bottom/>
      <diagonal/>
    </border>
    <border>
      <left style="double">
        <color rgb="FFFF0000"/>
      </left>
      <right/>
      <top style="dotted">
        <color indexed="64"/>
      </top>
      <bottom style="double">
        <color rgb="FFFF0000"/>
      </bottom>
      <diagonal/>
    </border>
    <border>
      <left style="double">
        <color rgb="FFFF0000"/>
      </left>
      <right/>
      <top/>
      <bottom style="double">
        <color rgb="FFFF0000"/>
      </bottom>
      <diagonal/>
    </border>
    <border>
      <left/>
      <right style="thin">
        <color auto="1"/>
      </right>
      <top style="dotted">
        <color auto="1"/>
      </top>
      <bottom style="double">
        <color rgb="FFFF0000"/>
      </bottom>
      <diagonal/>
    </border>
    <border>
      <left/>
      <right style="dotted">
        <color indexed="64"/>
      </right>
      <top style="dotted">
        <color indexed="64"/>
      </top>
      <bottom style="dotted">
        <color indexed="64"/>
      </bottom>
      <diagonal/>
    </border>
    <border>
      <left/>
      <right/>
      <top/>
      <bottom style="dotted">
        <color indexed="64"/>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medium">
        <color indexed="64"/>
      </top>
      <bottom style="dotted">
        <color theme="1"/>
      </bottom>
      <diagonal/>
    </border>
    <border>
      <left/>
      <right style="thin">
        <color auto="1"/>
      </right>
      <top/>
      <bottom style="dotted">
        <color auto="1"/>
      </bottom>
      <diagonal/>
    </border>
    <border>
      <left style="double">
        <color rgb="FFFF0000"/>
      </left>
      <right/>
      <top style="dotted">
        <color theme="1"/>
      </top>
      <bottom style="dotted">
        <color theme="1"/>
      </bottom>
      <diagonal/>
    </border>
    <border>
      <left style="double">
        <color rgb="FFFF0000"/>
      </left>
      <right/>
      <top style="dotted">
        <color theme="1"/>
      </top>
      <bottom style="double">
        <color rgb="FFFF0000"/>
      </bottom>
      <diagonal/>
    </border>
    <border>
      <left style="double">
        <color rgb="FFFF0000"/>
      </left>
      <right style="thin">
        <color auto="1"/>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ashed">
        <color auto="1"/>
      </bottom>
      <diagonal/>
    </border>
    <border>
      <left/>
      <right/>
      <top style="dashed">
        <color indexed="64"/>
      </top>
      <bottom style="dashed">
        <color indexed="64"/>
      </bottom>
      <diagonal/>
    </border>
    <border>
      <left/>
      <right style="thin">
        <color auto="1"/>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auto="1"/>
      </right>
      <top style="dashed">
        <color indexed="64"/>
      </top>
      <bottom style="dashed">
        <color indexed="64"/>
      </bottom>
      <diagonal/>
    </border>
    <border>
      <left style="double">
        <color rgb="FFFF0000"/>
      </left>
      <right/>
      <top style="dotted">
        <color theme="1"/>
      </top>
      <bottom/>
      <diagonal/>
    </border>
    <border>
      <left/>
      <right/>
      <top style="dotted">
        <color indexed="64"/>
      </top>
      <bottom style="double">
        <color rgb="FFFF0000"/>
      </bottom>
      <diagonal/>
    </border>
    <border>
      <left style="double">
        <color rgb="FFFF0000"/>
      </left>
      <right/>
      <top style="medium">
        <color indexed="64"/>
      </top>
      <bottom style="hair">
        <color auto="1"/>
      </bottom>
      <diagonal/>
    </border>
    <border>
      <left/>
      <right/>
      <top style="medium">
        <color indexed="64"/>
      </top>
      <bottom style="hair">
        <color auto="1"/>
      </bottom>
      <diagonal/>
    </border>
    <border>
      <left style="double">
        <color rgb="FFFF0000"/>
      </left>
      <right/>
      <top style="medium">
        <color indexed="64"/>
      </top>
      <bottom style="dashed">
        <color indexed="64"/>
      </bottom>
      <diagonal/>
    </border>
    <border>
      <left/>
      <right style="thin">
        <color indexed="64"/>
      </right>
      <top style="medium">
        <color indexed="64"/>
      </top>
      <bottom style="dashed">
        <color indexed="64"/>
      </bottom>
      <diagonal/>
    </border>
    <border>
      <left style="double">
        <color rgb="FFFF0000"/>
      </left>
      <right/>
      <top style="dashed">
        <color indexed="64"/>
      </top>
      <bottom style="dashed">
        <color indexed="64"/>
      </bottom>
      <diagonal/>
    </border>
    <border>
      <left/>
      <right style="double">
        <color rgb="FFFF0000"/>
      </right>
      <top/>
      <bottom style="dotted">
        <color indexed="64"/>
      </bottom>
      <diagonal/>
    </border>
    <border>
      <left style="double">
        <color rgb="FFFF0000"/>
      </left>
      <right style="thin">
        <color auto="1"/>
      </right>
      <top style="dotted">
        <color indexed="64"/>
      </top>
      <bottom style="double">
        <color rgb="FFFF0000"/>
      </bottom>
      <diagonal/>
    </border>
    <border>
      <left style="double">
        <color rgb="FFFF0000"/>
      </left>
      <right style="thin">
        <color indexed="64"/>
      </right>
      <top style="dotted">
        <color indexed="64"/>
      </top>
      <bottom/>
      <diagonal/>
    </border>
    <border>
      <left style="thin">
        <color indexed="8"/>
      </left>
      <right style="thin">
        <color indexed="8"/>
      </right>
      <top style="double">
        <color rgb="FFFF0000"/>
      </top>
      <bottom/>
      <diagonal/>
    </border>
    <border>
      <left style="double">
        <color rgb="FFFF0000"/>
      </left>
      <right/>
      <top style="dotted">
        <color indexed="64"/>
      </top>
      <bottom style="dotted">
        <color theme="1"/>
      </bottom>
      <diagonal/>
    </border>
    <border>
      <left/>
      <right/>
      <top style="dotted">
        <color indexed="64"/>
      </top>
      <bottom style="dotted">
        <color theme="1"/>
      </bottom>
      <diagonal/>
    </border>
    <border>
      <left/>
      <right/>
      <top style="dotted">
        <color theme="1"/>
      </top>
      <bottom style="dotted">
        <color theme="1"/>
      </bottom>
      <diagonal/>
    </border>
    <border>
      <left/>
      <right style="thin">
        <color indexed="64"/>
      </right>
      <top style="dotted">
        <color theme="1"/>
      </top>
      <bottom style="dotted">
        <color theme="1"/>
      </bottom>
      <diagonal/>
    </border>
    <border>
      <left/>
      <right/>
      <top style="dotted">
        <color theme="1"/>
      </top>
      <bottom style="double">
        <color rgb="FFFF0000"/>
      </bottom>
      <diagonal/>
    </border>
    <border>
      <left/>
      <right style="thin">
        <color auto="1"/>
      </right>
      <top style="dotted">
        <color auto="1"/>
      </top>
      <bottom style="dotted">
        <color theme="1"/>
      </bottom>
      <diagonal/>
    </border>
    <border>
      <left style="thin">
        <color auto="1"/>
      </left>
      <right style="thin">
        <color indexed="64"/>
      </right>
      <top/>
      <bottom style="double">
        <color rgb="FFFF0000"/>
      </bottom>
      <diagonal/>
    </border>
    <border>
      <left/>
      <right style="thin">
        <color auto="1"/>
      </right>
      <top style="dashed">
        <color indexed="64"/>
      </top>
      <bottom style="dotted">
        <color auto="1"/>
      </bottom>
      <diagonal/>
    </border>
    <border>
      <left style="double">
        <color rgb="FFFF0000"/>
      </left>
      <right/>
      <top style="dashed">
        <color indexed="64"/>
      </top>
      <bottom/>
      <diagonal/>
    </border>
    <border>
      <left style="double">
        <color rgb="FFFF0000"/>
      </left>
      <right/>
      <top style="dashed">
        <color indexed="64"/>
      </top>
      <bottom style="double">
        <color rgb="FFFF0000"/>
      </bottom>
      <diagonal/>
    </border>
    <border>
      <left style="double">
        <color rgb="FFFF0000"/>
      </left>
      <right/>
      <top style="dashed">
        <color indexed="64"/>
      </top>
      <bottom style="dotted">
        <color auto="1"/>
      </bottom>
      <diagonal/>
    </border>
    <border>
      <left style="double">
        <color rgb="FFFF0000"/>
      </left>
      <right style="thin">
        <color auto="1"/>
      </right>
      <top style="dashed">
        <color indexed="64"/>
      </top>
      <bottom style="dashed">
        <color indexed="64"/>
      </bottom>
      <diagonal/>
    </border>
    <border>
      <left style="double">
        <color rgb="FFFF0000"/>
      </left>
      <right/>
      <top/>
      <bottom style="dashed">
        <color indexed="64"/>
      </bottom>
      <diagonal/>
    </border>
    <border>
      <left/>
      <right/>
      <top style="medium">
        <color indexed="64"/>
      </top>
      <bottom style="dashed">
        <color indexed="64"/>
      </bottom>
      <diagonal/>
    </border>
    <border>
      <left/>
      <right style="thin">
        <color auto="1"/>
      </right>
      <top/>
      <bottom style="dashed">
        <color theme="1"/>
      </bottom>
      <diagonal/>
    </border>
    <border>
      <left/>
      <right style="thin">
        <color auto="1"/>
      </right>
      <top style="dashed">
        <color theme="1"/>
      </top>
      <bottom/>
      <diagonal/>
    </border>
    <border>
      <left/>
      <right style="thin">
        <color auto="1"/>
      </right>
      <top/>
      <bottom style="double">
        <color rgb="FFFF0000"/>
      </bottom>
      <diagonal/>
    </border>
    <border>
      <left/>
      <right style="double">
        <color rgb="FFFF0000"/>
      </right>
      <top style="dotted">
        <color indexed="64"/>
      </top>
      <bottom/>
      <diagonal/>
    </border>
    <border>
      <left/>
      <right style="double">
        <color rgb="FFFF0000"/>
      </right>
      <top/>
      <bottom style="double">
        <color rgb="FFFF0000"/>
      </bottom>
      <diagonal/>
    </border>
    <border>
      <left/>
      <right/>
      <top style="hair">
        <color indexed="64"/>
      </top>
      <bottom style="dotted">
        <color auto="1"/>
      </bottom>
      <diagonal/>
    </border>
    <border>
      <left style="double">
        <color rgb="FFFF0000"/>
      </left>
      <right/>
      <top style="hair">
        <color auto="1"/>
      </top>
      <bottom style="hair">
        <color auto="1"/>
      </bottom>
      <diagonal/>
    </border>
    <border>
      <left style="double">
        <color rgb="FFFF0000"/>
      </left>
      <right/>
      <top style="medium">
        <color indexed="64"/>
      </top>
      <bottom style="double">
        <color rgb="FFFF0000"/>
      </bottom>
      <diagonal/>
    </border>
    <border>
      <left/>
      <right style="double">
        <color rgb="FFFF0000"/>
      </right>
      <top/>
      <bottom style="dashed">
        <color indexed="64"/>
      </bottom>
      <diagonal/>
    </border>
    <border>
      <left style="double">
        <color rgb="FFFF0000"/>
      </left>
      <right style="thin">
        <color auto="1"/>
      </right>
      <top style="dashed">
        <color indexed="64"/>
      </top>
      <bottom style="double">
        <color rgb="FFFF0000"/>
      </bottom>
      <diagonal/>
    </border>
    <border>
      <left style="double">
        <color rgb="FFFF0000"/>
      </left>
      <right/>
      <top style="dotted">
        <color auto="1"/>
      </top>
      <bottom style="dashed">
        <color indexed="64"/>
      </bottom>
      <diagonal/>
    </border>
    <border>
      <left/>
      <right style="thin">
        <color indexed="64"/>
      </right>
      <top style="dotted">
        <color auto="1"/>
      </top>
      <bottom style="dashed">
        <color indexed="64"/>
      </bottom>
      <diagonal/>
    </border>
    <border>
      <left style="hair">
        <color indexed="64"/>
      </left>
      <right style="hair">
        <color indexed="64"/>
      </right>
      <top style="hair">
        <color indexed="64"/>
      </top>
      <bottom style="double">
        <color rgb="FFFF0000"/>
      </bottom>
      <diagonal/>
    </border>
    <border>
      <left/>
      <right style="thin">
        <color auto="1"/>
      </right>
      <top style="dashed">
        <color indexed="64"/>
      </top>
      <bottom style="double">
        <color rgb="FFFF0000"/>
      </bottom>
      <diagonal/>
    </border>
    <border>
      <left style="medium">
        <color indexed="64"/>
      </left>
      <right style="thin">
        <color indexed="64"/>
      </right>
      <top style="medium">
        <color auto="1"/>
      </top>
      <bottom style="double">
        <color rgb="FFFF0000"/>
      </bottom>
      <diagonal/>
    </border>
    <border>
      <left style="thin">
        <color indexed="64"/>
      </left>
      <right style="thin">
        <color indexed="64"/>
      </right>
      <top style="medium">
        <color auto="1"/>
      </top>
      <bottom style="double">
        <color rgb="FFFF0000"/>
      </bottom>
      <diagonal/>
    </border>
    <border>
      <left style="thin">
        <color indexed="64"/>
      </left>
      <right style="medium">
        <color indexed="64"/>
      </right>
      <top style="medium">
        <color auto="1"/>
      </top>
      <bottom style="double">
        <color rgb="FFFF0000"/>
      </bottom>
      <diagonal/>
    </border>
    <border>
      <left style="thin">
        <color indexed="8"/>
      </left>
      <right style="thin">
        <color indexed="8"/>
      </right>
      <top style="double">
        <color rgb="FFFF0000"/>
      </top>
      <bottom style="thin">
        <color indexed="64"/>
      </bottom>
      <diagonal/>
    </border>
    <border>
      <left/>
      <right style="thin">
        <color indexed="64"/>
      </right>
      <top style="medium">
        <color auto="1"/>
      </top>
      <bottom style="double">
        <color rgb="FFFF0000"/>
      </bottom>
      <diagonal/>
    </border>
    <border>
      <left style="double">
        <color rgb="FFFF0000"/>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bottom/>
      <diagonal/>
    </border>
    <border>
      <left/>
      <right/>
      <top/>
      <bottom style="thin">
        <color auto="1"/>
      </bottom>
      <diagonal/>
    </border>
    <border>
      <left/>
      <right/>
      <top style="hair">
        <color indexed="64"/>
      </top>
      <bottom style="hair">
        <color indexed="64"/>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indexed="8"/>
      </left>
      <right/>
      <top/>
      <bottom/>
      <diagonal/>
    </border>
    <border>
      <left/>
      <right style="double">
        <color rgb="FFFF0000"/>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auto="1"/>
      </top>
      <bottom style="thin">
        <color indexed="8"/>
      </bottom>
      <diagonal/>
    </border>
    <border>
      <left/>
      <right style="thin">
        <color indexed="64"/>
      </right>
      <top style="medium">
        <color indexed="64"/>
      </top>
      <bottom style="thin">
        <color indexed="64"/>
      </bottom>
      <diagonal/>
    </border>
    <border>
      <left/>
      <right/>
      <top style="medium">
        <color indexed="64"/>
      </top>
      <bottom style="thin">
        <color auto="1"/>
      </bottom>
      <diagonal/>
    </border>
    <border>
      <left style="thin">
        <color indexed="64"/>
      </left>
      <right style="medium">
        <color auto="1"/>
      </right>
      <top style="medium">
        <color indexed="64"/>
      </top>
      <bottom style="thin">
        <color indexed="64"/>
      </bottom>
      <diagonal/>
    </border>
    <border>
      <left style="double">
        <color rgb="FFFF0000"/>
      </left>
      <right/>
      <top style="medium">
        <color indexed="64"/>
      </top>
      <bottom/>
      <diagonal/>
    </border>
    <border>
      <left/>
      <right style="thin">
        <color auto="1"/>
      </right>
      <top style="thin">
        <color auto="1"/>
      </top>
      <bottom style="double">
        <color rgb="FFFF0000"/>
      </bottom>
      <diagonal/>
    </border>
    <border>
      <left style="thin">
        <color auto="1"/>
      </left>
      <right style="thin">
        <color auto="1"/>
      </right>
      <top style="thin">
        <color auto="1"/>
      </top>
      <bottom style="thin">
        <color auto="1"/>
      </bottom>
      <diagonal/>
    </border>
    <border>
      <left style="double">
        <color rgb="FFFF0000"/>
      </left>
      <right/>
      <top style="double">
        <color rgb="FFFF0000"/>
      </top>
      <bottom style="thin">
        <color indexed="8"/>
      </bottom>
      <diagonal/>
    </border>
    <border>
      <left/>
      <right style="double">
        <color rgb="FFFF0000"/>
      </right>
      <top style="double">
        <color rgb="FFFF0000"/>
      </top>
      <bottom/>
      <diagonal/>
    </border>
    <border>
      <left/>
      <right style="double">
        <color rgb="FFFF0000"/>
      </right>
      <top style="double">
        <color rgb="FFFF0000"/>
      </top>
      <bottom style="thin">
        <color auto="1"/>
      </bottom>
      <diagonal/>
    </border>
    <border>
      <left/>
      <right style="double">
        <color rgb="FFFF0000"/>
      </right>
      <top style="double">
        <color rgb="FFFF0000"/>
      </top>
      <bottom style="thin">
        <color indexed="8"/>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right/>
      <top style="double">
        <color rgb="FFFF0000"/>
      </top>
      <bottom style="thin">
        <color indexed="8"/>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style="thin">
        <color indexed="64"/>
      </left>
      <right style="double">
        <color rgb="FFFF0000"/>
      </right>
      <top style="thin">
        <color indexed="64"/>
      </top>
      <bottom style="thin">
        <color indexed="64"/>
      </bottom>
      <diagonal/>
    </border>
    <border>
      <left style="thin">
        <color indexed="8"/>
      </left>
      <right style="double">
        <color rgb="FFFF0000"/>
      </right>
      <top/>
      <bottom style="thin">
        <color indexed="64"/>
      </bottom>
      <diagonal/>
    </border>
    <border>
      <left style="double">
        <color rgb="FFFF0000"/>
      </left>
      <right/>
      <top style="double">
        <color rgb="FFFF0000"/>
      </top>
      <bottom style="thin">
        <color theme="1"/>
      </bottom>
      <diagonal/>
    </border>
    <border>
      <left/>
      <right style="double">
        <color rgb="FFFF0000"/>
      </right>
      <top style="double">
        <color rgb="FFFF0000"/>
      </top>
      <bottom style="thin">
        <color theme="1"/>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dotted">
        <color indexed="64"/>
      </bottom>
      <diagonal/>
    </border>
    <border>
      <left/>
      <right/>
      <top style="thin">
        <color indexed="64"/>
      </top>
      <bottom style="thin">
        <color indexed="64"/>
      </bottom>
      <diagonal/>
    </border>
    <border>
      <left/>
      <right style="thin">
        <color auto="1"/>
      </right>
      <top style="thin">
        <color auto="1"/>
      </top>
      <bottom style="dotted">
        <color indexed="64"/>
      </bottom>
      <diagonal/>
    </border>
    <border>
      <left/>
      <right style="double">
        <color rgb="FFFF0000"/>
      </right>
      <top style="thin">
        <color auto="1"/>
      </top>
      <bottom style="thin">
        <color indexed="64"/>
      </bottom>
      <diagonal/>
    </border>
    <border>
      <left style="thin">
        <color indexed="8"/>
      </left>
      <right style="double">
        <color rgb="FFFF0000"/>
      </right>
      <top style="thin">
        <color indexed="8"/>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double">
        <color rgb="FFFF0000"/>
      </right>
      <top style="thin">
        <color indexed="8"/>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dotted">
        <color indexed="64"/>
      </bottom>
      <diagonal/>
    </border>
    <border>
      <left style="thin">
        <color auto="1"/>
      </left>
      <right style="thin">
        <color indexed="64"/>
      </right>
      <top style="thin">
        <color auto="1"/>
      </top>
      <bottom style="double">
        <color rgb="FFFF0000"/>
      </bottom>
      <diagonal/>
    </border>
    <border>
      <left style="thin">
        <color indexed="8"/>
      </left>
      <right style="double">
        <color rgb="FFFF0000"/>
      </right>
      <top style="thin">
        <color indexed="8"/>
      </top>
      <bottom style="thin">
        <color indexed="64"/>
      </bottom>
      <diagonal/>
    </border>
    <border>
      <left style="thin">
        <color auto="1"/>
      </left>
      <right/>
      <top style="thin">
        <color auto="1"/>
      </top>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double">
        <color rgb="FFFF0000"/>
      </right>
      <top style="thin">
        <color indexed="8"/>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double">
        <color rgb="FFFF0000"/>
      </right>
      <top style="thin">
        <color auto="1"/>
      </top>
      <bottom style="thin">
        <color auto="1"/>
      </bottom>
      <diagonal/>
    </border>
    <border>
      <left style="thin">
        <color indexed="8"/>
      </left>
      <right style="thin">
        <color indexed="8"/>
      </right>
      <top style="thin">
        <color indexed="8"/>
      </top>
      <bottom style="double">
        <color rgb="FFFF0000"/>
      </bottom>
      <diagonal/>
    </border>
    <border>
      <left style="thin">
        <color auto="1"/>
      </left>
      <right style="thin">
        <color auto="1"/>
      </right>
      <top style="thin">
        <color auto="1"/>
      </top>
      <bottom style="double">
        <color rgb="FFFF0000"/>
      </bottom>
      <diagonal/>
    </border>
    <border>
      <left style="thin">
        <color auto="1"/>
      </left>
      <right style="double">
        <color rgb="FFFF0000"/>
      </right>
      <top style="thin">
        <color auto="1"/>
      </top>
      <bottom style="double">
        <color rgb="FFFF0000"/>
      </bottom>
      <diagonal/>
    </border>
    <border>
      <left style="thin">
        <color auto="1"/>
      </left>
      <right style="thin">
        <color auto="1"/>
      </right>
      <top style="thin">
        <color auto="1"/>
      </top>
      <bottom/>
      <diagonal/>
    </border>
    <border>
      <left/>
      <right style="thin">
        <color auto="1"/>
      </right>
      <top style="thin">
        <color auto="1"/>
      </top>
      <bottom style="dotted">
        <color indexed="64"/>
      </bottom>
      <diagonal/>
    </border>
    <border>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auto="1"/>
      </left>
      <right/>
      <top style="thin">
        <color auto="1"/>
      </top>
      <bottom style="thin">
        <color auto="1"/>
      </bottom>
      <diagonal/>
    </border>
    <border>
      <left style="thin">
        <color indexed="64"/>
      </left>
      <right style="medium">
        <color auto="1"/>
      </right>
      <top style="thin">
        <color indexed="64"/>
      </top>
      <bottom style="thin">
        <color indexed="64"/>
      </bottom>
      <diagonal/>
    </border>
    <border>
      <left style="thin">
        <color auto="1"/>
      </left>
      <right style="medium">
        <color indexed="64"/>
      </right>
      <top style="thin">
        <color auto="1"/>
      </top>
      <bottom style="double">
        <color rgb="FFFF0000"/>
      </bottom>
      <diagonal/>
    </border>
    <border>
      <left/>
      <right/>
      <top style="thin">
        <color auto="1"/>
      </top>
      <bottom style="thin">
        <color indexed="64"/>
      </bottom>
      <diagonal/>
    </border>
    <border>
      <left style="thin">
        <color indexed="8"/>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style="thin">
        <color indexed="8"/>
      </left>
      <right style="double">
        <color rgb="FFFF0000"/>
      </right>
      <top style="thin">
        <color indexed="8"/>
      </top>
      <bottom style="thin">
        <color indexed="64"/>
      </bottom>
      <diagonal/>
    </border>
    <border>
      <left style="thin">
        <color auto="1"/>
      </left>
      <right style="double">
        <color rgb="FFFF0000"/>
      </right>
      <top style="thin">
        <color auto="1"/>
      </top>
      <bottom style="thin">
        <color auto="1"/>
      </bottom>
      <diagonal/>
    </border>
    <border>
      <left style="thin">
        <color auto="1"/>
      </left>
      <right style="thin">
        <color auto="1"/>
      </right>
      <top style="thin">
        <color auto="1"/>
      </top>
      <bottom style="double">
        <color rgb="FFFF0000"/>
      </bottom>
      <diagonal/>
    </border>
    <border>
      <left style="thin">
        <color auto="1"/>
      </left>
      <right style="double">
        <color rgb="FFFF0000"/>
      </right>
      <top style="thin">
        <color auto="1"/>
      </top>
      <bottom style="double">
        <color rgb="FFFF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double">
        <color rgb="FFFF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auto="1"/>
      </left>
      <right style="thin">
        <color indexed="8"/>
      </right>
      <top style="double">
        <color rgb="FFFF0000"/>
      </top>
      <bottom style="thin">
        <color indexed="64"/>
      </bottom>
      <diagonal/>
    </border>
    <border>
      <left style="medium">
        <color auto="1"/>
      </left>
      <right style="thin">
        <color indexed="64"/>
      </right>
      <top style="thin">
        <color indexed="64"/>
      </top>
      <bottom style="double">
        <color rgb="FFFF0000"/>
      </bottom>
      <diagonal/>
    </border>
    <border>
      <left style="double">
        <color rgb="FFFF0000"/>
      </left>
      <right style="thin">
        <color indexed="64"/>
      </right>
      <top style="medium">
        <color indexed="64"/>
      </top>
      <bottom style="dotted">
        <color indexed="64"/>
      </bottom>
      <diagonal/>
    </border>
    <border>
      <left style="thin">
        <color indexed="64"/>
      </left>
      <right style="double">
        <color rgb="FFFF0000"/>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double">
        <color rgb="FFFF0000"/>
      </right>
      <top style="thin">
        <color auto="1"/>
      </top>
      <bottom style="thin">
        <color auto="1"/>
      </bottom>
      <diagonal/>
    </border>
    <border>
      <left style="thin">
        <color indexed="64"/>
      </left>
      <right style="double">
        <color rgb="FFFF0000"/>
      </right>
      <top style="thin">
        <color auto="1"/>
      </top>
      <bottom style="double">
        <color rgb="FFFF0000"/>
      </bottom>
      <diagonal/>
    </border>
    <border>
      <left/>
      <right style="double">
        <color rgb="FFFF0000"/>
      </right>
      <top style="thin">
        <color indexed="64"/>
      </top>
      <bottom/>
      <diagonal/>
    </border>
    <border>
      <left/>
      <right/>
      <top style="thin">
        <color indexed="64"/>
      </top>
      <bottom/>
      <diagonal/>
    </border>
    <border>
      <left style="thin">
        <color auto="1"/>
      </left>
      <right style="medium">
        <color auto="1"/>
      </right>
      <top style="thin">
        <color auto="1"/>
      </top>
      <bottom style="medium">
        <color indexed="64"/>
      </bottom>
      <diagonal/>
    </border>
    <border>
      <left style="medium">
        <color auto="1"/>
      </left>
      <right style="thin">
        <color auto="1"/>
      </right>
      <top style="thin">
        <color auto="1"/>
      </top>
      <bottom style="medium">
        <color indexed="64"/>
      </bottom>
      <diagonal/>
    </border>
    <border>
      <left/>
      <right style="double">
        <color rgb="FFFF0000"/>
      </right>
      <top style="thin">
        <color indexed="64"/>
      </top>
      <bottom style="thin">
        <color auto="1"/>
      </bottom>
      <diagonal/>
    </border>
    <border>
      <left style="double">
        <color rgb="FFFF0000"/>
      </left>
      <right style="thin">
        <color auto="1"/>
      </right>
      <top style="dotted">
        <color theme="1"/>
      </top>
      <bottom style="dotted">
        <color theme="1"/>
      </bottom>
      <diagonal/>
    </border>
    <border>
      <left style="double">
        <color rgb="FFFF0000"/>
      </left>
      <right style="thin">
        <color auto="1"/>
      </right>
      <top style="medium">
        <color indexed="64"/>
      </top>
      <bottom style="dotted">
        <color theme="1"/>
      </bottom>
      <diagonal/>
    </border>
    <border>
      <left style="double">
        <color rgb="FFFF0000"/>
      </left>
      <right style="thin">
        <color auto="1"/>
      </right>
      <top style="dotted">
        <color theme="1"/>
      </top>
      <bottom style="double">
        <color rgb="FFFF0000"/>
      </bottom>
      <diagonal/>
    </border>
    <border>
      <left style="double">
        <color rgb="FFFF0000"/>
      </left>
      <right style="thin">
        <color indexed="64"/>
      </right>
      <top style="dashed">
        <color indexed="64"/>
      </top>
      <bottom style="dotted">
        <color theme="1"/>
      </bottom>
      <diagonal/>
    </border>
  </borders>
  <cellStyleXfs count="78">
    <xf numFmtId="0" fontId="0" fillId="0" borderId="0"/>
    <xf numFmtId="168" fontId="9" fillId="0" borderId="0" applyNumberFormat="0" applyFill="0" applyBorder="0" applyAlignment="0" applyProtection="0">
      <alignment vertical="top"/>
      <protection locked="0"/>
    </xf>
    <xf numFmtId="167" fontId="6" fillId="0" borderId="9">
      <alignment vertical="center"/>
    </xf>
    <xf numFmtId="0" fontId="5" fillId="2" borderId="1">
      <alignment horizontal="left" vertical="center" wrapText="1"/>
      <protection locked="0"/>
    </xf>
    <xf numFmtId="167" fontId="5" fillId="6" borderId="8">
      <alignment vertical="center"/>
    </xf>
    <xf numFmtId="167" fontId="7" fillId="0" borderId="2">
      <alignment horizontal="right" vertical="center"/>
    </xf>
    <xf numFmtId="49" fontId="8" fillId="4" borderId="10">
      <alignment horizontal="center" vertical="center"/>
    </xf>
    <xf numFmtId="49" fontId="8" fillId="4" borderId="11">
      <alignment horizontal="center" vertical="center"/>
    </xf>
    <xf numFmtId="167" fontId="6" fillId="3" borderId="11">
      <alignment vertical="center"/>
      <protection locked="0"/>
    </xf>
    <xf numFmtId="167" fontId="5" fillId="5" borderId="11">
      <alignment vertical="center" wrapText="1"/>
      <protection locked="0"/>
    </xf>
    <xf numFmtId="167" fontId="7" fillId="0" borderId="9">
      <alignment horizontal="right" vertical="center"/>
    </xf>
    <xf numFmtId="0" fontId="16" fillId="9" borderId="5" applyNumberFormat="0" applyAlignment="0" applyProtection="0"/>
    <xf numFmtId="0" fontId="15" fillId="0" borderId="4" applyNumberFormat="0" applyFill="0" applyAlignment="0" applyProtection="0"/>
    <xf numFmtId="0" fontId="14" fillId="8" borderId="3" applyNumberFormat="0" applyAlignment="0" applyProtection="0"/>
    <xf numFmtId="167" fontId="6" fillId="10" borderId="11">
      <alignment vertical="center"/>
    </xf>
    <xf numFmtId="0" fontId="2" fillId="11" borderId="0" applyNumberFormat="0" applyBorder="0" applyAlignment="0" applyProtection="0"/>
    <xf numFmtId="0" fontId="18" fillId="0" borderId="0" applyNumberFormat="0" applyFill="0" applyBorder="0" applyAlignment="0" applyProtection="0"/>
    <xf numFmtId="0" fontId="20" fillId="0" borderId="0" applyNumberFormat="0" applyFill="0" applyBorder="0" applyAlignment="0" applyProtection="0"/>
    <xf numFmtId="0" fontId="13" fillId="0" borderId="6" applyNumberFormat="0" applyFill="0" applyAlignment="0" applyProtection="0"/>
    <xf numFmtId="167" fontId="6" fillId="12" borderId="11">
      <alignment vertical="center"/>
      <protection locked="0"/>
    </xf>
    <xf numFmtId="0" fontId="5" fillId="12" borderId="1">
      <alignment horizontal="left" vertical="center" wrapText="1"/>
      <protection locked="0"/>
    </xf>
    <xf numFmtId="172" fontId="17" fillId="0" borderId="1">
      <alignment horizontal="right" vertical="center"/>
    </xf>
    <xf numFmtId="169" fontId="5" fillId="0" borderId="0" applyNumberFormat="0" applyFont="0" applyAlignment="0"/>
    <xf numFmtId="0" fontId="21" fillId="0" borderId="0" applyNumberFormat="0" applyFill="0" applyBorder="0" applyAlignment="0" applyProtection="0"/>
    <xf numFmtId="170" fontId="5" fillId="3" borderId="20">
      <alignment horizontal="center" vertical="top"/>
      <protection locked="0"/>
    </xf>
    <xf numFmtId="0" fontId="6" fillId="0" borderId="9">
      <alignment vertical="center"/>
    </xf>
    <xf numFmtId="0" fontId="25" fillId="0" borderId="0"/>
    <xf numFmtId="0" fontId="12" fillId="13" borderId="0"/>
    <xf numFmtId="0" fontId="23" fillId="0" borderId="0" applyNumberFormat="0" applyFill="0" applyBorder="0" applyAlignment="0" applyProtection="0"/>
    <xf numFmtId="0" fontId="3" fillId="0" borderId="9">
      <alignment horizontal="center" vertical="center"/>
    </xf>
    <xf numFmtId="0" fontId="24" fillId="0" borderId="0">
      <alignment horizontal="center" vertical="center"/>
    </xf>
    <xf numFmtId="49" fontId="8" fillId="4" borderId="10">
      <alignment horizontal="center" vertical="center"/>
    </xf>
    <xf numFmtId="49" fontId="8" fillId="4" borderId="10">
      <alignment horizontal="center" vertical="center"/>
    </xf>
    <xf numFmtId="167" fontId="6" fillId="0" borderId="9">
      <alignment vertical="center"/>
    </xf>
    <xf numFmtId="173" fontId="6" fillId="0" borderId="9">
      <alignment vertical="center"/>
    </xf>
    <xf numFmtId="171" fontId="6" fillId="0" borderId="11">
      <alignment vertical="center"/>
    </xf>
    <xf numFmtId="49" fontId="8" fillId="4" borderId="10">
      <alignment horizontal="center" vertical="center"/>
    </xf>
    <xf numFmtId="0" fontId="12" fillId="13" borderId="0"/>
    <xf numFmtId="0" fontId="28" fillId="7" borderId="0"/>
    <xf numFmtId="10" fontId="7" fillId="10" borderId="12">
      <alignment horizontal="right" vertical="center"/>
    </xf>
    <xf numFmtId="174" fontId="6" fillId="12" borderId="20">
      <alignment vertical="center"/>
      <protection locked="0"/>
    </xf>
    <xf numFmtId="0" fontId="5" fillId="3" borderId="1">
      <alignment horizontal="left" vertical="center" wrapText="1"/>
      <protection locked="0"/>
    </xf>
    <xf numFmtId="167" fontId="6" fillId="12" borderId="14">
      <alignment vertical="center"/>
      <protection locked="0"/>
    </xf>
    <xf numFmtId="0" fontId="6" fillId="10" borderId="13">
      <alignment vertical="center"/>
    </xf>
    <xf numFmtId="167" fontId="6" fillId="3" borderId="14">
      <alignment vertical="center"/>
      <protection locked="0"/>
    </xf>
    <xf numFmtId="167" fontId="6" fillId="15" borderId="15">
      <alignment vertical="center"/>
    </xf>
    <xf numFmtId="0" fontId="5" fillId="12" borderId="1">
      <alignment horizontal="left" vertical="center" wrapText="1"/>
      <protection locked="0"/>
    </xf>
    <xf numFmtId="174" fontId="6" fillId="12" borderId="17">
      <alignment vertical="center"/>
      <protection locked="0"/>
    </xf>
    <xf numFmtId="49" fontId="6" fillId="3" borderId="16">
      <alignment vertical="center"/>
      <protection locked="0"/>
    </xf>
    <xf numFmtId="167" fontId="6" fillId="3" borderId="18">
      <alignment vertical="center"/>
      <protection locked="0"/>
    </xf>
    <xf numFmtId="0" fontId="10" fillId="0" borderId="0">
      <alignment horizontal="left" vertical="center"/>
    </xf>
    <xf numFmtId="170" fontId="5" fillId="10" borderId="18">
      <alignment horizontal="center" vertical="top"/>
    </xf>
    <xf numFmtId="175" fontId="6" fillId="3" borderId="18">
      <alignment vertical="center"/>
    </xf>
    <xf numFmtId="177" fontId="3" fillId="3" borderId="21">
      <alignment horizontal="right"/>
      <protection locked="0"/>
    </xf>
    <xf numFmtId="176" fontId="6" fillId="12" borderId="20">
      <alignment horizontal="right" vertical="center"/>
      <protection locked="0"/>
    </xf>
    <xf numFmtId="175" fontId="6" fillId="12" borderId="20">
      <alignment vertical="center"/>
      <protection locked="0"/>
    </xf>
    <xf numFmtId="176" fontId="3" fillId="5" borderId="20">
      <alignment horizontal="center"/>
      <protection locked="0"/>
    </xf>
    <xf numFmtId="170" fontId="5" fillId="5" borderId="20">
      <alignment horizontal="center" vertical="top"/>
      <protection locked="0"/>
    </xf>
    <xf numFmtId="49" fontId="6" fillId="3" borderId="20">
      <alignment vertical="center"/>
      <protection locked="0"/>
    </xf>
    <xf numFmtId="0" fontId="12" fillId="13" borderId="0"/>
    <xf numFmtId="0" fontId="5" fillId="5" borderId="20">
      <alignment vertical="center"/>
      <protection locked="0"/>
    </xf>
    <xf numFmtId="175" fontId="5" fillId="3" borderId="1">
      <alignment vertical="center"/>
      <protection locked="0"/>
    </xf>
    <xf numFmtId="170" fontId="5" fillId="3" borderId="20">
      <alignment horizontal="center" vertical="top"/>
      <protection locked="0"/>
    </xf>
    <xf numFmtId="167" fontId="5" fillId="5" borderId="22">
      <alignment vertical="center" wrapText="1"/>
      <protection locked="0"/>
    </xf>
    <xf numFmtId="167" fontId="6" fillId="16" borderId="19">
      <alignment vertical="center"/>
    </xf>
    <xf numFmtId="167" fontId="5" fillId="23" borderId="24">
      <alignment vertical="center"/>
    </xf>
    <xf numFmtId="167" fontId="6" fillId="18" borderId="23">
      <alignment vertical="center"/>
      <protection locked="0"/>
    </xf>
    <xf numFmtId="175" fontId="6" fillId="19" borderId="25">
      <alignment vertical="center"/>
      <protection locked="0"/>
    </xf>
    <xf numFmtId="175" fontId="6" fillId="18" borderId="27">
      <alignment vertical="center"/>
      <protection locked="0"/>
    </xf>
    <xf numFmtId="167" fontId="5" fillId="20" borderId="26">
      <alignment vertical="center" wrapText="1"/>
      <protection locked="0"/>
    </xf>
    <xf numFmtId="49" fontId="6" fillId="10" borderId="28">
      <alignment vertical="center"/>
    </xf>
    <xf numFmtId="1" fontId="12" fillId="13" borderId="0"/>
    <xf numFmtId="0" fontId="5" fillId="5" borderId="29">
      <alignment vertical="center"/>
      <protection locked="0"/>
    </xf>
    <xf numFmtId="167" fontId="5" fillId="20" borderId="30">
      <alignment vertical="center" wrapText="1"/>
      <protection locked="0"/>
    </xf>
    <xf numFmtId="170" fontId="6" fillId="0" borderId="31">
      <alignment vertical="center"/>
    </xf>
    <xf numFmtId="166" fontId="3" fillId="22" borderId="0" applyFont="0" applyBorder="0" applyAlignment="0" applyProtection="0"/>
    <xf numFmtId="165" fontId="3" fillId="22" borderId="0" applyFont="0" applyBorder="0" applyAlignment="0" applyProtection="0"/>
    <xf numFmtId="0" fontId="40" fillId="0" borderId="0"/>
  </cellStyleXfs>
  <cellXfs count="644">
    <xf numFmtId="0" fontId="0" fillId="0" borderId="0" xfId="0"/>
    <xf numFmtId="0" fontId="0" fillId="0" borderId="0" xfId="22" applyNumberFormat="1" applyFont="1"/>
    <xf numFmtId="49" fontId="8" fillId="0" borderId="0" xfId="22" applyNumberFormat="1" applyFont="1" applyAlignment="1">
      <alignment horizontal="center" vertical="center"/>
    </xf>
    <xf numFmtId="0" fontId="0" fillId="0" borderId="0" xfId="0" applyAlignment="1">
      <alignment vertical="center"/>
    </xf>
    <xf numFmtId="0" fontId="0" fillId="0" borderId="0" xfId="0" applyAlignment="1">
      <alignment horizontal="center"/>
    </xf>
    <xf numFmtId="167" fontId="5" fillId="0" borderId="0" xfId="22" applyNumberFormat="1" applyAlignment="1">
      <alignment vertical="center"/>
    </xf>
    <xf numFmtId="167" fontId="7" fillId="0" borderId="0" xfId="22" applyNumberFormat="1" applyFont="1" applyAlignment="1">
      <alignment horizontal="right" vertical="center"/>
    </xf>
    <xf numFmtId="167" fontId="6" fillId="0" borderId="0" xfId="22" applyNumberFormat="1" applyFont="1" applyAlignment="1">
      <alignment vertical="center"/>
    </xf>
    <xf numFmtId="0" fontId="0" fillId="0" borderId="7" xfId="22" applyNumberFormat="1" applyFont="1" applyBorder="1"/>
    <xf numFmtId="0" fontId="0" fillId="0" borderId="0" xfId="0" applyAlignment="1">
      <alignment horizontal="center" vertical="center"/>
    </xf>
    <xf numFmtId="0" fontId="0" fillId="0" borderId="0" xfId="22" applyNumberFormat="1" applyFont="1" applyAlignment="1">
      <alignment horizontal="center" vertical="center"/>
    </xf>
    <xf numFmtId="0" fontId="0" fillId="0" borderId="0" xfId="22" applyNumberFormat="1" applyFont="1" applyAlignment="1">
      <alignment vertical="center"/>
    </xf>
    <xf numFmtId="0" fontId="0" fillId="21" borderId="0" xfId="0" applyFill="1"/>
    <xf numFmtId="0" fontId="17" fillId="0" borderId="0" xfId="22" applyNumberFormat="1" applyFont="1" applyAlignment="1">
      <alignment horizontal="center"/>
    </xf>
    <xf numFmtId="0" fontId="22" fillId="0" borderId="0" xfId="22" applyNumberFormat="1" applyFont="1" applyAlignment="1">
      <alignment horizontal="center" wrapText="1"/>
    </xf>
    <xf numFmtId="0" fontId="0" fillId="16" borderId="0" xfId="0" applyFill="1"/>
    <xf numFmtId="0" fontId="29" fillId="16" borderId="0" xfId="0" applyFont="1" applyFill="1"/>
    <xf numFmtId="0" fontId="34" fillId="16" borderId="0" xfId="0" applyFont="1" applyFill="1"/>
    <xf numFmtId="0" fontId="10" fillId="16" borderId="0" xfId="0" applyFont="1" applyFill="1" applyAlignment="1">
      <alignment horizontal="left" vertical="center" indent="1"/>
    </xf>
    <xf numFmtId="0" fontId="17" fillId="16" borderId="0" xfId="0" applyFont="1" applyFill="1"/>
    <xf numFmtId="0" fontId="35" fillId="16" borderId="0" xfId="0" applyFont="1" applyFill="1"/>
    <xf numFmtId="0" fontId="23" fillId="16" borderId="0" xfId="28" applyFill="1"/>
    <xf numFmtId="0" fontId="19" fillId="16" borderId="0" xfId="0" applyFont="1" applyFill="1"/>
    <xf numFmtId="0" fontId="0" fillId="16" borderId="0" xfId="0" applyFill="1" applyAlignment="1">
      <alignment wrapText="1"/>
    </xf>
    <xf numFmtId="0" fontId="19" fillId="16" borderId="0" xfId="0" applyFont="1" applyFill="1" applyAlignment="1">
      <alignment vertical="center"/>
    </xf>
    <xf numFmtId="0" fontId="19" fillId="16" borderId="0" xfId="0" applyFont="1" applyFill="1" applyAlignment="1">
      <alignment vertical="center" wrapText="1"/>
    </xf>
    <xf numFmtId="0" fontId="19" fillId="16" borderId="0" xfId="0" applyFont="1" applyFill="1" applyAlignment="1">
      <alignment wrapText="1"/>
    </xf>
    <xf numFmtId="0" fontId="0" fillId="16" borderId="0" xfId="0" applyFill="1" applyAlignment="1">
      <alignment horizontal="left" indent="1"/>
    </xf>
    <xf numFmtId="0" fontId="0" fillId="16" borderId="0" xfId="0" applyFill="1" applyAlignment="1">
      <alignment horizontal="center" vertical="center"/>
    </xf>
    <xf numFmtId="0" fontId="22"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center"/>
    </xf>
    <xf numFmtId="0" fontId="0" fillId="0" borderId="32" xfId="0" applyBorder="1"/>
    <xf numFmtId="0" fontId="0" fillId="0" borderId="32" xfId="0" applyBorder="1" applyAlignment="1">
      <alignment horizontal="left" vertical="center" wrapText="1" indent="2"/>
    </xf>
    <xf numFmtId="0" fontId="0" fillId="0" borderId="33" xfId="0" applyBorder="1"/>
    <xf numFmtId="0" fontId="19" fillId="16" borderId="0" xfId="0" applyFont="1" applyFill="1" applyAlignment="1">
      <alignment horizontal="left"/>
    </xf>
    <xf numFmtId="0" fontId="0" fillId="16" borderId="34" xfId="0" applyFill="1" applyBorder="1"/>
    <xf numFmtId="0" fontId="17" fillId="0" borderId="35" xfId="0" applyFont="1" applyBorder="1" applyAlignment="1">
      <alignment horizontal="left" indent="1"/>
    </xf>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applyAlignment="1">
      <alignment horizontal="left" vertical="center" indent="2"/>
    </xf>
    <xf numFmtId="0" fontId="0" fillId="0" borderId="37" xfId="0" applyBorder="1" applyAlignment="1">
      <alignment horizontal="left" vertical="center" indent="2"/>
    </xf>
    <xf numFmtId="0" fontId="0" fillId="0" borderId="41" xfId="0" applyBorder="1"/>
    <xf numFmtId="0" fontId="17" fillId="0" borderId="42" xfId="0" applyFont="1" applyBorder="1" applyAlignment="1">
      <alignment horizontal="left" vertical="center" indent="1"/>
    </xf>
    <xf numFmtId="0" fontId="0" fillId="0" borderId="43" xfId="0" applyBorder="1"/>
    <xf numFmtId="0" fontId="0" fillId="0" borderId="38" xfId="22" applyNumberFormat="1" applyFont="1" applyBorder="1"/>
    <xf numFmtId="0" fontId="0" fillId="0" borderId="42" xfId="0" applyBorder="1" applyAlignment="1">
      <alignment horizontal="left" vertical="center" indent="2"/>
    </xf>
    <xf numFmtId="0" fontId="17" fillId="0" borderId="37" xfId="0" applyFont="1" applyBorder="1" applyAlignment="1">
      <alignment horizontal="left" vertical="center" indent="1"/>
    </xf>
    <xf numFmtId="0" fontId="0" fillId="0" borderId="42" xfId="0" applyBorder="1" applyAlignment="1">
      <alignment horizontal="left" vertical="center" wrapText="1" indent="2"/>
    </xf>
    <xf numFmtId="0" fontId="0" fillId="16" borderId="37" xfId="0" applyFill="1" applyBorder="1"/>
    <xf numFmtId="0" fontId="17" fillId="0" borderId="37" xfId="0" applyFont="1" applyBorder="1" applyAlignment="1">
      <alignment horizontal="left" vertical="center" indent="2"/>
    </xf>
    <xf numFmtId="0" fontId="0" fillId="0" borderId="42" xfId="0" applyBorder="1" applyAlignment="1">
      <alignment horizontal="left" vertical="center" indent="3"/>
    </xf>
    <xf numFmtId="0" fontId="0" fillId="0" borderId="37" xfId="0" applyBorder="1" applyAlignment="1">
      <alignment horizontal="left" vertical="center" indent="3"/>
    </xf>
    <xf numFmtId="0" fontId="0" fillId="0" borderId="44" xfId="0" applyBorder="1" applyAlignment="1">
      <alignment horizontal="left" vertical="center" indent="3"/>
    </xf>
    <xf numFmtId="0" fontId="0" fillId="0" borderId="44" xfId="0" applyBorder="1" applyAlignment="1">
      <alignment horizontal="left" vertical="center" wrapText="1" indent="3"/>
    </xf>
    <xf numFmtId="0" fontId="17" fillId="0" borderId="42" xfId="0" applyFont="1" applyBorder="1" applyAlignment="1">
      <alignment horizontal="left" vertical="center" wrapText="1" indent="2"/>
    </xf>
    <xf numFmtId="0" fontId="0" fillId="0" borderId="37" xfId="0" applyBorder="1" applyAlignment="1">
      <alignment horizontal="left" vertical="center" wrapText="1" indent="3"/>
    </xf>
    <xf numFmtId="0" fontId="0" fillId="0" borderId="42" xfId="0" applyBorder="1" applyAlignment="1">
      <alignment horizontal="left" vertical="center" wrapText="1" indent="3"/>
    </xf>
    <xf numFmtId="0" fontId="17" fillId="0" borderId="45" xfId="0" applyFont="1" applyBorder="1" applyAlignment="1">
      <alignment horizontal="left" vertical="center" indent="1"/>
    </xf>
    <xf numFmtId="0" fontId="0" fillId="0" borderId="34" xfId="0" applyBorder="1"/>
    <xf numFmtId="0" fontId="0" fillId="16" borderId="36" xfId="0" applyFill="1" applyBorder="1"/>
    <xf numFmtId="0" fontId="24" fillId="16" borderId="36" xfId="30" applyFill="1" applyBorder="1">
      <alignment horizontal="center" vertical="center"/>
    </xf>
    <xf numFmtId="0" fontId="17" fillId="0" borderId="46" xfId="0" applyFont="1" applyBorder="1" applyAlignment="1">
      <alignment horizontal="left" vertical="center" indent="1"/>
    </xf>
    <xf numFmtId="0" fontId="0" fillId="0" borderId="47" xfId="0" applyBorder="1"/>
    <xf numFmtId="0" fontId="0" fillId="0" borderId="32" xfId="0" applyBorder="1" applyAlignment="1">
      <alignment horizontal="left" vertical="center" indent="2"/>
    </xf>
    <xf numFmtId="0" fontId="0" fillId="0" borderId="0" xfId="0" applyAlignment="1">
      <alignment horizontal="left" vertical="center" indent="2"/>
    </xf>
    <xf numFmtId="0" fontId="17" fillId="17" borderId="0" xfId="0" applyFont="1" applyFill="1" applyAlignment="1">
      <alignment horizontal="center" wrapText="1"/>
    </xf>
    <xf numFmtId="0" fontId="17" fillId="0" borderId="7" xfId="0" applyFont="1" applyBorder="1" applyAlignment="1">
      <alignment horizontal="center"/>
    </xf>
    <xf numFmtId="0" fontId="17" fillId="17" borderId="0" xfId="0" applyFont="1" applyFill="1" applyAlignment="1">
      <alignment horizontal="center"/>
    </xf>
    <xf numFmtId="0" fontId="0" fillId="0" borderId="48" xfId="0" applyBorder="1"/>
    <xf numFmtId="0" fontId="0" fillId="0" borderId="49" xfId="0" applyBorder="1"/>
    <xf numFmtId="0" fontId="0" fillId="0" borderId="44" xfId="0" applyBorder="1" applyAlignment="1">
      <alignment horizontal="left" vertical="center" indent="2"/>
    </xf>
    <xf numFmtId="0" fontId="17" fillId="0" borderId="44" xfId="0" applyFont="1" applyBorder="1" applyAlignment="1">
      <alignment horizontal="left" vertical="center" indent="1"/>
    </xf>
    <xf numFmtId="0" fontId="17" fillId="0" borderId="40" xfId="0" applyFont="1" applyBorder="1" applyAlignment="1">
      <alignment horizontal="left" vertical="center" indent="1"/>
    </xf>
    <xf numFmtId="0" fontId="5" fillId="0" borderId="37" xfId="0" applyFont="1" applyBorder="1" applyAlignment="1">
      <alignment horizontal="left" vertical="center" indent="2"/>
    </xf>
    <xf numFmtId="0" fontId="0" fillId="17" borderId="42" xfId="0" applyFill="1" applyBorder="1" applyAlignment="1">
      <alignment horizontal="left" vertical="center" indent="2"/>
    </xf>
    <xf numFmtId="0" fontId="0" fillId="17" borderId="33" xfId="0" applyFill="1" applyBorder="1"/>
    <xf numFmtId="167" fontId="35" fillId="16" borderId="0" xfId="0" applyNumberFormat="1" applyFont="1" applyFill="1" applyAlignment="1">
      <alignment horizontal="center" vertical="center"/>
    </xf>
    <xf numFmtId="0" fontId="17" fillId="0" borderId="53" xfId="0" applyFont="1" applyBorder="1" applyAlignment="1">
      <alignment horizontal="left" vertical="center" indent="1"/>
    </xf>
    <xf numFmtId="0" fontId="0" fillId="0" borderId="54" xfId="0" applyBorder="1"/>
    <xf numFmtId="0" fontId="0" fillId="0" borderId="55" xfId="0" applyBorder="1" applyAlignment="1">
      <alignment horizontal="left" vertical="center" indent="2"/>
    </xf>
    <xf numFmtId="0" fontId="17" fillId="0" borderId="55" xfId="0" applyFont="1" applyBorder="1" applyAlignment="1">
      <alignment horizontal="left" vertical="center" indent="1"/>
    </xf>
    <xf numFmtId="0" fontId="0" fillId="17" borderId="55" xfId="0" applyFill="1" applyBorder="1" applyAlignment="1">
      <alignment horizontal="left" vertical="center" indent="2"/>
    </xf>
    <xf numFmtId="0" fontId="0" fillId="0" borderId="55" xfId="0" applyBorder="1" applyAlignment="1">
      <alignment horizontal="left" vertical="center" wrapText="1" indent="2"/>
    </xf>
    <xf numFmtId="0" fontId="0" fillId="17" borderId="44" xfId="0" applyFill="1" applyBorder="1" applyAlignment="1">
      <alignment horizontal="left" vertical="center" indent="2"/>
    </xf>
    <xf numFmtId="0" fontId="0" fillId="17" borderId="41" xfId="0" applyFill="1" applyBorder="1"/>
    <xf numFmtId="0" fontId="17" fillId="0" borderId="56" xfId="0" applyFont="1" applyBorder="1" applyAlignment="1">
      <alignment horizontal="left" vertical="center" indent="1"/>
    </xf>
    <xf numFmtId="0" fontId="0" fillId="17" borderId="54" xfId="0" applyFill="1" applyBorder="1"/>
    <xf numFmtId="0" fontId="0" fillId="0" borderId="57" xfId="0" applyBorder="1" applyAlignment="1">
      <alignment horizontal="left" vertical="center" wrapText="1" indent="2"/>
    </xf>
    <xf numFmtId="0" fontId="0" fillId="16" borderId="38" xfId="0" applyFill="1" applyBorder="1"/>
    <xf numFmtId="0" fontId="0" fillId="0" borderId="57" xfId="0" applyBorder="1" applyAlignment="1">
      <alignment horizontal="left" vertical="center" indent="2"/>
    </xf>
    <xf numFmtId="0" fontId="5" fillId="0" borderId="42" xfId="0" applyFont="1" applyBorder="1" applyAlignment="1">
      <alignment horizontal="left" vertical="center" indent="2"/>
    </xf>
    <xf numFmtId="0" fontId="0" fillId="17" borderId="37" xfId="0" applyFill="1" applyBorder="1" applyAlignment="1">
      <alignment horizontal="left" vertical="center" indent="2"/>
    </xf>
    <xf numFmtId="0" fontId="0" fillId="17" borderId="0" xfId="0" applyFill="1"/>
    <xf numFmtId="0" fontId="10" fillId="16" borderId="36" xfId="0" applyFont="1" applyFill="1" applyBorder="1" applyAlignment="1">
      <alignment horizontal="center" vertical="center"/>
    </xf>
    <xf numFmtId="0" fontId="0" fillId="0" borderId="58" xfId="0" applyBorder="1"/>
    <xf numFmtId="0" fontId="17" fillId="0" borderId="32" xfId="0" applyFont="1" applyBorder="1" applyAlignment="1">
      <alignment horizontal="left" vertical="center" indent="1"/>
    </xf>
    <xf numFmtId="0" fontId="0" fillId="0" borderId="49" xfId="0" applyBorder="1" applyAlignment="1">
      <alignment horizontal="left" vertical="center" indent="2"/>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17" fillId="0" borderId="35" xfId="0" applyFont="1" applyBorder="1" applyAlignment="1">
      <alignment horizontal="left" vertical="center" wrapText="1" indent="1"/>
    </xf>
    <xf numFmtId="0" fontId="17" fillId="0" borderId="37" xfId="0" applyFont="1" applyBorder="1" applyAlignment="1">
      <alignment horizontal="left" vertical="center" wrapText="1" indent="1"/>
    </xf>
    <xf numFmtId="0" fontId="19" fillId="0" borderId="39" xfId="0" applyFont="1" applyBorder="1" applyAlignment="1">
      <alignment horizontal="left" indent="1"/>
    </xf>
    <xf numFmtId="0" fontId="5" fillId="0" borderId="55" xfId="0" applyFont="1" applyBorder="1" applyAlignment="1">
      <alignment horizontal="left" vertical="center" wrapText="1" indent="2"/>
    </xf>
    <xf numFmtId="0" fontId="5" fillId="0" borderId="65" xfId="0" applyFont="1" applyBorder="1" applyAlignment="1">
      <alignment horizontal="left" vertical="center" indent="2"/>
    </xf>
    <xf numFmtId="0" fontId="4" fillId="0" borderId="42" xfId="0" applyFont="1" applyBorder="1" applyAlignment="1">
      <alignment horizontal="left" vertical="center" indent="1"/>
    </xf>
    <xf numFmtId="0" fontId="5" fillId="0" borderId="55" xfId="0" applyFont="1" applyBorder="1" applyAlignment="1">
      <alignment horizontal="left" vertical="center" indent="2"/>
    </xf>
    <xf numFmtId="0" fontId="0" fillId="0" borderId="44" xfId="0" applyBorder="1" applyAlignment="1">
      <alignment horizontal="left" vertical="center" wrapText="1" indent="2"/>
    </xf>
    <xf numFmtId="0" fontId="17" fillId="0" borderId="37" xfId="0" applyFont="1" applyBorder="1" applyAlignment="1">
      <alignment vertical="center" wrapText="1"/>
    </xf>
    <xf numFmtId="0" fontId="4" fillId="0" borderId="0" xfId="0" applyFont="1" applyAlignment="1">
      <alignment horizontal="center" wrapText="1"/>
    </xf>
    <xf numFmtId="0" fontId="0" fillId="0" borderId="40" xfId="0" applyBorder="1" applyAlignment="1">
      <alignment horizontal="left" vertical="center" indent="1"/>
    </xf>
    <xf numFmtId="0" fontId="0" fillId="0" borderId="45" xfId="0" applyBorder="1" applyAlignment="1">
      <alignment horizontal="left" vertical="center" indent="2"/>
    </xf>
    <xf numFmtId="0" fontId="0" fillId="0" borderId="66" xfId="0" applyBorder="1"/>
    <xf numFmtId="0" fontId="0" fillId="0" borderId="37" xfId="0" applyBorder="1" applyAlignment="1">
      <alignment horizontal="left" vertical="center" indent="1"/>
    </xf>
    <xf numFmtId="0" fontId="0" fillId="0" borderId="42" xfId="0" applyBorder="1" applyAlignment="1">
      <alignment horizontal="left" vertical="center" wrapText="1" indent="1"/>
    </xf>
    <xf numFmtId="0" fontId="0" fillId="0" borderId="46" xfId="0" applyBorder="1" applyAlignment="1">
      <alignment horizontal="left" vertical="center" wrapText="1" indent="1"/>
    </xf>
    <xf numFmtId="0" fontId="17" fillId="0" borderId="67" xfId="0" applyFont="1" applyBorder="1" applyAlignment="1">
      <alignment horizontal="left" indent="1"/>
    </xf>
    <xf numFmtId="0" fontId="0" fillId="0" borderId="68" xfId="0" applyBorder="1"/>
    <xf numFmtId="0" fontId="17" fillId="0" borderId="0" xfId="22" quotePrefix="1" applyNumberFormat="1" applyFont="1" applyAlignment="1">
      <alignment horizontal="center"/>
    </xf>
    <xf numFmtId="0" fontId="0" fillId="0" borderId="37" xfId="0" applyBorder="1" applyAlignment="1">
      <alignment horizontal="left" vertical="center" wrapText="1" indent="2"/>
    </xf>
    <xf numFmtId="0" fontId="0" fillId="21" borderId="37" xfId="0" applyFill="1" applyBorder="1" applyAlignment="1">
      <alignment horizontal="left" vertical="center" wrapText="1" indent="2"/>
    </xf>
    <xf numFmtId="0" fontId="5" fillId="0" borderId="44" xfId="0" applyFont="1" applyBorder="1" applyAlignment="1">
      <alignment horizontal="left" vertical="center" wrapText="1" indent="2"/>
    </xf>
    <xf numFmtId="0" fontId="5" fillId="0" borderId="42" xfId="0" applyFont="1" applyBorder="1" applyAlignment="1">
      <alignment horizontal="left" vertical="center" wrapText="1" indent="2"/>
    </xf>
    <xf numFmtId="0" fontId="0" fillId="17" borderId="44" xfId="0" applyFill="1" applyBorder="1" applyAlignment="1">
      <alignment horizontal="left" vertical="center" wrapText="1" indent="2"/>
    </xf>
    <xf numFmtId="49" fontId="8" fillId="0" borderId="38" xfId="22" applyNumberFormat="1" applyFont="1" applyBorder="1" applyAlignment="1">
      <alignment horizontal="center" vertical="center"/>
    </xf>
    <xf numFmtId="0" fontId="0" fillId="0" borderId="43" xfId="0" applyBorder="1" applyAlignment="1">
      <alignment horizontal="left" vertical="center" indent="2"/>
    </xf>
    <xf numFmtId="0" fontId="0" fillId="0" borderId="69" xfId="0" applyBorder="1" applyAlignment="1">
      <alignment horizontal="left" vertical="center" indent="2"/>
    </xf>
    <xf numFmtId="0" fontId="0" fillId="0" borderId="70" xfId="0" applyBorder="1"/>
    <xf numFmtId="0" fontId="0" fillId="0" borderId="71" xfId="0" applyBorder="1" applyAlignment="1">
      <alignment horizontal="left" vertical="center" indent="2"/>
    </xf>
    <xf numFmtId="0" fontId="17" fillId="0" borderId="46" xfId="0" applyFont="1" applyBorder="1" applyAlignment="1">
      <alignment horizontal="left" vertical="center" wrapText="1" indent="1"/>
    </xf>
    <xf numFmtId="0" fontId="0" fillId="0" borderId="0" xfId="0" quotePrefix="1" applyAlignment="1">
      <alignment horizontal="center" vertical="center"/>
    </xf>
    <xf numFmtId="0" fontId="0" fillId="0" borderId="49" xfId="22" applyNumberFormat="1" applyFont="1" applyBorder="1"/>
    <xf numFmtId="0" fontId="0" fillId="0" borderId="72" xfId="22" applyNumberFormat="1" applyFont="1" applyBorder="1"/>
    <xf numFmtId="0" fontId="0" fillId="0" borderId="42" xfId="0" quotePrefix="1" applyBorder="1" applyAlignment="1">
      <alignment horizontal="left" vertical="center" indent="2"/>
    </xf>
    <xf numFmtId="0" fontId="0" fillId="0" borderId="42" xfId="0" applyBorder="1" applyAlignment="1">
      <alignment horizontal="left" vertical="center" indent="1"/>
    </xf>
    <xf numFmtId="0" fontId="0" fillId="21" borderId="42" xfId="0" applyFill="1" applyBorder="1" applyAlignment="1">
      <alignment horizontal="left" vertical="center" wrapText="1" indent="1"/>
    </xf>
    <xf numFmtId="0" fontId="0" fillId="21" borderId="33" xfId="0" applyFill="1" applyBorder="1"/>
    <xf numFmtId="0" fontId="0" fillId="21" borderId="44" xfId="0" applyFill="1" applyBorder="1" applyAlignment="1">
      <alignment horizontal="left" vertical="center" wrapText="1" indent="1"/>
    </xf>
    <xf numFmtId="0" fontId="5" fillId="0" borderId="44" xfId="0" applyFont="1" applyBorder="1" applyAlignment="1">
      <alignment horizontal="left" vertical="center" indent="1"/>
    </xf>
    <xf numFmtId="0" fontId="0" fillId="0" borderId="44" xfId="0" applyBorder="1" applyAlignment="1">
      <alignment horizontal="left" vertical="center" indent="1"/>
    </xf>
    <xf numFmtId="0" fontId="5" fillId="0" borderId="42" xfId="0" applyFont="1" applyBorder="1" applyAlignment="1">
      <alignment horizontal="left" vertical="center" indent="1"/>
    </xf>
    <xf numFmtId="0" fontId="0" fillId="0" borderId="33" xfId="0" applyBorder="1" applyAlignment="1">
      <alignment horizontal="left" wrapText="1" indent="1"/>
    </xf>
    <xf numFmtId="0" fontId="0" fillId="0" borderId="37" xfId="0" applyBorder="1" applyAlignment="1">
      <alignment horizontal="left" vertical="center" wrapText="1" indent="1"/>
    </xf>
    <xf numFmtId="0" fontId="0" fillId="0" borderId="33" xfId="0" applyBorder="1" applyAlignment="1">
      <alignment horizontal="left" vertical="center" wrapText="1" indent="1"/>
    </xf>
    <xf numFmtId="0" fontId="0" fillId="0" borderId="41" xfId="0" applyBorder="1" applyAlignment="1">
      <alignment horizontal="left" vertical="center" wrapText="1" indent="1"/>
    </xf>
    <xf numFmtId="0" fontId="0" fillId="17" borderId="42" xfId="0" applyFill="1" applyBorder="1" applyAlignment="1">
      <alignment horizontal="left" vertical="center" indent="1"/>
    </xf>
    <xf numFmtId="0" fontId="0" fillId="0" borderId="46" xfId="0" applyBorder="1" applyAlignment="1">
      <alignment horizontal="left" vertical="center" indent="2"/>
    </xf>
    <xf numFmtId="0" fontId="17" fillId="0" borderId="73" xfId="0" applyFont="1" applyBorder="1" applyAlignment="1">
      <alignment horizontal="left" vertical="center" indent="1"/>
    </xf>
    <xf numFmtId="0" fontId="22" fillId="0" borderId="0" xfId="0" applyFont="1" applyAlignment="1">
      <alignment wrapText="1"/>
    </xf>
    <xf numFmtId="0" fontId="24" fillId="16" borderId="0" xfId="30" applyFill="1">
      <alignment horizontal="center" vertical="center"/>
    </xf>
    <xf numFmtId="0" fontId="17" fillId="0" borderId="35" xfId="0" applyFont="1" applyBorder="1" applyAlignment="1">
      <alignment horizontal="left" vertical="top" wrapText="1" indent="1"/>
    </xf>
    <xf numFmtId="0" fontId="17" fillId="0" borderId="37" xfId="0" applyFont="1" applyBorder="1" applyAlignment="1">
      <alignment horizontal="left" vertical="top" wrapText="1" indent="1"/>
    </xf>
    <xf numFmtId="0" fontId="0" fillId="0" borderId="74" xfId="0" applyBorder="1" applyAlignment="1">
      <alignment horizontal="left" vertical="center" indent="2"/>
    </xf>
    <xf numFmtId="0" fontId="0" fillId="0" borderId="45" xfId="0" applyBorder="1" applyAlignment="1">
      <alignment horizontal="left" vertical="center" indent="1"/>
    </xf>
    <xf numFmtId="0" fontId="19" fillId="16" borderId="36" xfId="0" applyFont="1" applyFill="1" applyBorder="1" applyAlignment="1">
      <alignment wrapText="1"/>
    </xf>
    <xf numFmtId="0" fontId="0" fillId="0" borderId="46" xfId="0" applyBorder="1" applyAlignment="1">
      <alignment horizontal="left" vertical="center" wrapText="1" indent="2"/>
    </xf>
    <xf numFmtId="167" fontId="5" fillId="0" borderId="0" xfId="22" applyNumberFormat="1" applyAlignment="1">
      <alignment vertical="center" wrapText="1"/>
    </xf>
    <xf numFmtId="0" fontId="0" fillId="0" borderId="44" xfId="0" quotePrefix="1" applyBorder="1" applyAlignment="1">
      <alignment horizontal="left" vertical="center" indent="2"/>
    </xf>
    <xf numFmtId="0" fontId="0" fillId="0" borderId="42" xfId="0" quotePrefix="1" applyBorder="1" applyAlignment="1">
      <alignment horizontal="left" vertical="center" wrapText="1" indent="2"/>
    </xf>
    <xf numFmtId="0" fontId="0" fillId="0" borderId="32" xfId="0" quotePrefix="1" applyBorder="1" applyAlignment="1">
      <alignment horizontal="left" vertical="center" wrapText="1" indent="2"/>
    </xf>
    <xf numFmtId="0" fontId="10" fillId="16" borderId="0" xfId="0" applyFont="1" applyFill="1" applyAlignment="1">
      <alignment vertical="center"/>
    </xf>
    <xf numFmtId="0" fontId="0" fillId="17" borderId="42" xfId="0" applyFill="1" applyBorder="1" applyAlignment="1">
      <alignment horizontal="left" vertical="center" wrapText="1" indent="2"/>
    </xf>
    <xf numFmtId="0" fontId="0" fillId="17" borderId="58" xfId="0" applyFill="1" applyBorder="1"/>
    <xf numFmtId="0" fontId="0" fillId="17" borderId="32" xfId="0" applyFill="1" applyBorder="1"/>
    <xf numFmtId="0" fontId="17" fillId="0" borderId="42" xfId="0" applyFont="1" applyBorder="1" applyAlignment="1">
      <alignment horizontal="left" vertical="center" wrapText="1" indent="1"/>
    </xf>
    <xf numFmtId="0" fontId="17" fillId="0" borderId="37" xfId="0" applyFont="1" applyBorder="1" applyAlignment="1">
      <alignment horizontal="left" wrapText="1" indent="1"/>
    </xf>
    <xf numFmtId="0" fontId="0" fillId="0" borderId="0" xfId="0" applyAlignment="1">
      <alignment horizontal="center" wrapText="1"/>
    </xf>
    <xf numFmtId="0" fontId="0" fillId="0" borderId="37" xfId="0" applyBorder="1" applyAlignment="1">
      <alignment horizontal="center" wrapText="1"/>
    </xf>
    <xf numFmtId="0" fontId="0" fillId="0" borderId="39" xfId="0" applyBorder="1" applyAlignment="1">
      <alignment horizontal="center" wrapText="1"/>
    </xf>
    <xf numFmtId="0" fontId="0" fillId="0" borderId="42" xfId="0" applyBorder="1"/>
    <xf numFmtId="0" fontId="17" fillId="0" borderId="37" xfId="0" applyFont="1" applyBorder="1" applyAlignment="1">
      <alignment horizontal="left" indent="1"/>
    </xf>
    <xf numFmtId="0" fontId="0" fillId="0" borderId="40" xfId="0" applyBorder="1" applyAlignment="1">
      <alignment horizontal="left" vertical="center" wrapText="1" indent="2"/>
    </xf>
    <xf numFmtId="0" fontId="5" fillId="0" borderId="40" xfId="0" applyFont="1" applyBorder="1" applyAlignment="1">
      <alignment horizontal="left" vertical="center" indent="2"/>
    </xf>
    <xf numFmtId="0" fontId="0" fillId="0" borderId="46" xfId="0" applyBorder="1" applyAlignment="1">
      <alignment horizontal="left" vertical="center" indent="1"/>
    </xf>
    <xf numFmtId="0" fontId="0" fillId="16" borderId="46" xfId="0" applyFill="1" applyBorder="1"/>
    <xf numFmtId="0" fontId="0" fillId="0" borderId="75" xfId="22" applyNumberFormat="1" applyFont="1" applyBorder="1"/>
    <xf numFmtId="0" fontId="0" fillId="25" borderId="43" xfId="0" applyFill="1" applyBorder="1" applyAlignment="1">
      <alignment horizontal="left" vertical="center" indent="2"/>
    </xf>
    <xf numFmtId="0" fontId="0" fillId="25" borderId="33" xfId="0" applyFill="1" applyBorder="1"/>
    <xf numFmtId="0" fontId="0" fillId="25" borderId="32" xfId="0" applyFill="1" applyBorder="1" applyAlignment="1">
      <alignment horizontal="left" vertical="center" wrapText="1" indent="2"/>
    </xf>
    <xf numFmtId="0" fontId="0" fillId="25" borderId="32" xfId="0" applyFill="1" applyBorder="1" applyAlignment="1">
      <alignment horizontal="left" vertical="center" indent="2"/>
    </xf>
    <xf numFmtId="0" fontId="17" fillId="0" borderId="76" xfId="0" applyFont="1" applyBorder="1" applyAlignment="1">
      <alignment horizontal="left" vertical="center" indent="1"/>
    </xf>
    <xf numFmtId="0" fontId="0" fillId="0" borderId="77" xfId="0" applyBorder="1"/>
    <xf numFmtId="0" fontId="17" fillId="0" borderId="55" xfId="22" applyNumberFormat="1" applyFont="1" applyBorder="1" applyAlignment="1">
      <alignment horizontal="left" vertical="center" indent="1"/>
    </xf>
    <xf numFmtId="0" fontId="0" fillId="0" borderId="78" xfId="22" applyNumberFormat="1" applyFont="1" applyBorder="1"/>
    <xf numFmtId="0" fontId="0" fillId="0" borderId="79" xfId="0" applyBorder="1"/>
    <xf numFmtId="0" fontId="0" fillId="0" borderId="78" xfId="0" applyBorder="1"/>
    <xf numFmtId="0" fontId="0" fillId="0" borderId="81" xfId="0" applyBorder="1"/>
    <xf numFmtId="0" fontId="0" fillId="0" borderId="43" xfId="22" applyNumberFormat="1" applyFont="1" applyBorder="1"/>
    <xf numFmtId="0" fontId="23" fillId="16" borderId="36" xfId="28" applyFill="1" applyBorder="1"/>
    <xf numFmtId="0" fontId="0" fillId="0" borderId="82" xfId="0" quotePrefix="1" applyBorder="1" applyAlignment="1">
      <alignment horizontal="center" vertical="center"/>
    </xf>
    <xf numFmtId="0" fontId="17" fillId="0" borderId="35" xfId="0" applyFont="1" applyBorder="1" applyAlignment="1">
      <alignment horizontal="left" vertical="center" indent="1"/>
    </xf>
    <xf numFmtId="0" fontId="0" fillId="0" borderId="83" xfId="0" applyBorder="1"/>
    <xf numFmtId="0" fontId="0" fillId="16" borderId="36" xfId="0" quotePrefix="1" applyFill="1" applyBorder="1" applyAlignment="1">
      <alignment horizontal="center" vertical="center"/>
    </xf>
    <xf numFmtId="0" fontId="38" fillId="16" borderId="0" xfId="0" applyFont="1" applyFill="1"/>
    <xf numFmtId="0" fontId="17" fillId="0" borderId="69" xfId="0" applyFont="1" applyBorder="1" applyAlignment="1">
      <alignment horizontal="left" vertical="center" wrapText="1" indent="1"/>
    </xf>
    <xf numFmtId="0" fontId="0" fillId="0" borderId="71" xfId="0" applyBorder="1" applyAlignment="1">
      <alignment horizontal="left" vertical="center" wrapText="1" indent="2"/>
    </xf>
    <xf numFmtId="0" fontId="0" fillId="0" borderId="84" xfId="0" applyBorder="1" applyAlignment="1">
      <alignment horizontal="left" vertical="center" wrapText="1" indent="2"/>
    </xf>
    <xf numFmtId="0" fontId="17" fillId="21" borderId="0" xfId="0" applyFont="1" applyFill="1" applyAlignment="1">
      <alignment horizontal="center" wrapText="1"/>
    </xf>
    <xf numFmtId="0" fontId="17" fillId="21" borderId="0" xfId="0" applyFont="1" applyFill="1" applyAlignment="1">
      <alignment horizontal="center"/>
    </xf>
    <xf numFmtId="0" fontId="17" fillId="0" borderId="69" xfId="0" applyFont="1" applyBorder="1" applyAlignment="1">
      <alignment horizontal="left" vertical="center" indent="1"/>
    </xf>
    <xf numFmtId="0" fontId="17" fillId="0" borderId="71" xfId="0" applyFont="1" applyBorder="1" applyAlignment="1">
      <alignment horizontal="left" vertical="center" indent="1"/>
    </xf>
    <xf numFmtId="0" fontId="0" fillId="0" borderId="86" xfId="0" applyBorder="1" applyAlignment="1">
      <alignment horizontal="left" vertical="center" indent="2"/>
    </xf>
    <xf numFmtId="0" fontId="0" fillId="0" borderId="87" xfId="0" applyBorder="1" applyAlignment="1">
      <alignment horizontal="left" vertical="center" indent="2"/>
    </xf>
    <xf numFmtId="0" fontId="0" fillId="0" borderId="88" xfId="0" applyBorder="1" applyAlignment="1">
      <alignment horizontal="left" vertical="center" indent="2"/>
    </xf>
    <xf numFmtId="0" fontId="0" fillId="17" borderId="88" xfId="0" applyFill="1" applyBorder="1" applyAlignment="1">
      <alignment horizontal="left" vertical="center" indent="2"/>
    </xf>
    <xf numFmtId="0" fontId="0" fillId="17" borderId="63" xfId="0" applyFill="1" applyBorder="1"/>
    <xf numFmtId="0" fontId="39" fillId="16" borderId="0" xfId="28" applyFont="1" applyFill="1"/>
    <xf numFmtId="0" fontId="0" fillId="0" borderId="89" xfId="0" applyBorder="1"/>
    <xf numFmtId="0" fontId="17" fillId="0" borderId="42" xfId="0" applyFont="1" applyBorder="1" applyAlignment="1">
      <alignment horizontal="left" vertical="center" indent="2"/>
    </xf>
    <xf numFmtId="0" fontId="0" fillId="0" borderId="46" xfId="0" applyBorder="1" applyAlignment="1">
      <alignment horizontal="left" vertical="center" indent="3"/>
    </xf>
    <xf numFmtId="0" fontId="19" fillId="0" borderId="37" xfId="0" applyFont="1" applyBorder="1" applyAlignment="1">
      <alignment horizontal="left" vertical="top" indent="1"/>
    </xf>
    <xf numFmtId="0" fontId="19" fillId="0" borderId="0" xfId="0" applyFont="1" applyAlignment="1">
      <alignment wrapText="1"/>
    </xf>
    <xf numFmtId="0" fontId="10" fillId="16" borderId="37" xfId="0" applyFont="1" applyFill="1" applyBorder="1"/>
    <xf numFmtId="0" fontId="0" fillId="0" borderId="90" xfId="0" applyBorder="1"/>
    <xf numFmtId="0" fontId="0" fillId="0" borderId="91" xfId="0" applyBorder="1"/>
    <xf numFmtId="0" fontId="0" fillId="0" borderId="92" xfId="0" applyBorder="1"/>
    <xf numFmtId="178" fontId="0" fillId="16" borderId="0" xfId="0" applyNumberFormat="1" applyFill="1" applyAlignment="1">
      <alignment horizontal="center" vertical="center"/>
    </xf>
    <xf numFmtId="0" fontId="17" fillId="0" borderId="37" xfId="0" applyFont="1" applyBorder="1" applyAlignment="1">
      <alignment horizontal="left" vertical="top" indent="1"/>
    </xf>
    <xf numFmtId="0" fontId="0" fillId="0" borderId="37" xfId="0" applyBorder="1" applyAlignment="1">
      <alignment horizontal="left" wrapText="1" indent="1"/>
    </xf>
    <xf numFmtId="0" fontId="0" fillId="0" borderId="39" xfId="0" applyBorder="1" applyAlignment="1">
      <alignment horizontal="left" wrapText="1" indent="1"/>
    </xf>
    <xf numFmtId="0" fontId="17" fillId="16" borderId="36" xfId="0" applyFont="1" applyFill="1" applyBorder="1"/>
    <xf numFmtId="0" fontId="17" fillId="0" borderId="88" xfId="0" applyFont="1" applyBorder="1" applyAlignment="1">
      <alignment horizontal="left" vertical="center" indent="1"/>
    </xf>
    <xf numFmtId="0" fontId="0" fillId="17" borderId="49" xfId="0" applyFill="1" applyBorder="1"/>
    <xf numFmtId="0" fontId="0" fillId="0" borderId="73" xfId="0" applyBorder="1" applyAlignment="1">
      <alignment horizontal="left" vertical="center" indent="3"/>
    </xf>
    <xf numFmtId="0" fontId="17" fillId="0" borderId="66" xfId="0" applyFont="1" applyBorder="1" applyAlignment="1">
      <alignment horizontal="left" vertical="center" indent="1"/>
    </xf>
    <xf numFmtId="0" fontId="5" fillId="17" borderId="42" xfId="0" applyFont="1" applyFill="1" applyBorder="1" applyAlignment="1">
      <alignment horizontal="left" vertical="center" wrapText="1" indent="2"/>
    </xf>
    <xf numFmtId="0" fontId="0" fillId="0" borderId="43" xfId="0" applyBorder="1" applyAlignment="1">
      <alignment vertical="center"/>
    </xf>
    <xf numFmtId="49" fontId="8" fillId="0" borderId="93" xfId="22" applyNumberFormat="1" applyFont="1" applyBorder="1" applyAlignment="1">
      <alignment horizontal="center" vertical="center"/>
    </xf>
    <xf numFmtId="0" fontId="5" fillId="0" borderId="42" xfId="0" applyFont="1" applyBorder="1" applyAlignment="1">
      <alignment horizontal="left" vertical="center" indent="3"/>
    </xf>
    <xf numFmtId="0" fontId="0" fillId="0" borderId="42" xfId="0" quotePrefix="1" applyBorder="1" applyAlignment="1">
      <alignment horizontal="left" vertical="center" indent="3"/>
    </xf>
    <xf numFmtId="0" fontId="0" fillId="16" borderId="94" xfId="0" applyFill="1" applyBorder="1"/>
    <xf numFmtId="167" fontId="7" fillId="0" borderId="38" xfId="22" applyNumberFormat="1" applyFont="1" applyBorder="1" applyAlignment="1">
      <alignment horizontal="right" vertical="center"/>
    </xf>
    <xf numFmtId="0" fontId="19" fillId="16" borderId="37" xfId="0" applyFont="1" applyFill="1" applyBorder="1" applyAlignment="1">
      <alignment horizontal="left" indent="1"/>
    </xf>
    <xf numFmtId="0" fontId="0" fillId="0" borderId="40" xfId="0" applyBorder="1" applyAlignment="1">
      <alignment horizontal="left" vertical="center" indent="3"/>
    </xf>
    <xf numFmtId="0" fontId="0" fillId="0" borderId="95" xfId="0" applyBorder="1"/>
    <xf numFmtId="0" fontId="31" fillId="16" borderId="34" xfId="0" applyFont="1" applyFill="1" applyBorder="1" applyAlignment="1">
      <alignment horizontal="left" vertical="center" indent="1"/>
    </xf>
    <xf numFmtId="0" fontId="0" fillId="16" borderId="34" xfId="0" applyFill="1" applyBorder="1" applyAlignment="1">
      <alignment horizontal="left" vertical="center" indent="1"/>
    </xf>
    <xf numFmtId="0" fontId="0" fillId="0" borderId="0" xfId="22" quotePrefix="1" applyNumberFormat="1" applyFont="1" applyAlignment="1">
      <alignment horizontal="center" vertical="center"/>
    </xf>
    <xf numFmtId="0" fontId="0" fillId="0" borderId="96" xfId="0" quotePrefix="1" applyBorder="1" applyAlignment="1">
      <alignment horizontal="left" vertical="center" indent="3"/>
    </xf>
    <xf numFmtId="0" fontId="17" fillId="0" borderId="45" xfId="0" applyFont="1" applyBorder="1" applyAlignment="1">
      <alignment horizontal="left" vertical="center" indent="2"/>
    </xf>
    <xf numFmtId="0" fontId="17" fillId="0" borderId="87" xfId="0" applyFont="1" applyBorder="1" applyAlignment="1">
      <alignment horizontal="left" vertical="center" indent="1"/>
    </xf>
    <xf numFmtId="0" fontId="19" fillId="0" borderId="88" xfId="0" applyFont="1" applyBorder="1" applyAlignment="1">
      <alignment horizontal="left" vertical="center" wrapText="1" indent="1"/>
    </xf>
    <xf numFmtId="0" fontId="0" fillId="0" borderId="62" xfId="0" quotePrefix="1" applyBorder="1" applyAlignment="1">
      <alignment horizontal="center" vertical="center"/>
    </xf>
    <xf numFmtId="167" fontId="7" fillId="0" borderId="62" xfId="22" applyNumberFormat="1" applyFont="1" applyBorder="1" applyAlignment="1">
      <alignment horizontal="right" vertical="center"/>
    </xf>
    <xf numFmtId="167" fontId="6" fillId="0" borderId="62" xfId="22" applyNumberFormat="1" applyFont="1" applyBorder="1" applyAlignment="1">
      <alignment vertical="center"/>
    </xf>
    <xf numFmtId="167" fontId="5" fillId="0" borderId="62" xfId="22" applyNumberFormat="1" applyBorder="1" applyAlignment="1">
      <alignment vertical="center" wrapText="1"/>
    </xf>
    <xf numFmtId="0" fontId="0" fillId="0" borderId="98" xfId="22" applyNumberFormat="1" applyFont="1" applyBorder="1"/>
    <xf numFmtId="0" fontId="0" fillId="0" borderId="37" xfId="0" quotePrefix="1" applyBorder="1" applyAlignment="1">
      <alignment horizontal="left" vertical="center" indent="2"/>
    </xf>
    <xf numFmtId="0" fontId="0" fillId="0" borderId="87" xfId="0" quotePrefix="1" applyBorder="1" applyAlignment="1">
      <alignment horizontal="left" vertical="center" indent="2"/>
    </xf>
    <xf numFmtId="0" fontId="5" fillId="0" borderId="88" xfId="0" quotePrefix="1" applyFont="1" applyBorder="1" applyAlignment="1">
      <alignment horizontal="left" vertical="center" indent="2"/>
    </xf>
    <xf numFmtId="0" fontId="17" fillId="0" borderId="88" xfId="0" applyFont="1" applyBorder="1" applyAlignment="1">
      <alignment horizontal="left" vertical="center" wrapText="1" indent="1"/>
    </xf>
    <xf numFmtId="0" fontId="0" fillId="0" borderId="87" xfId="0" applyBorder="1" applyAlignment="1">
      <alignment horizontal="left" vertical="center" wrapText="1" indent="1"/>
    </xf>
    <xf numFmtId="0" fontId="0" fillId="0" borderId="88" xfId="0" applyBorder="1" applyAlignment="1">
      <alignment horizontal="left" vertical="center" indent="1"/>
    </xf>
    <xf numFmtId="0" fontId="17" fillId="0" borderId="99" xfId="0" applyFont="1" applyBorder="1" applyAlignment="1">
      <alignment horizontal="left" vertical="center" indent="1"/>
    </xf>
    <xf numFmtId="0" fontId="0" fillId="0" borderId="42" xfId="0" quotePrefix="1" applyBorder="1" applyAlignment="1">
      <alignment horizontal="left" vertical="center" wrapText="1" indent="3"/>
    </xf>
    <xf numFmtId="0" fontId="19" fillId="16" borderId="37" xfId="0" applyFont="1" applyFill="1" applyBorder="1" applyAlignment="1">
      <alignment wrapText="1"/>
    </xf>
    <xf numFmtId="0" fontId="32" fillId="16" borderId="0" xfId="0" applyFont="1" applyFill="1" applyAlignment="1">
      <alignment horizontal="left" vertical="top" wrapText="1"/>
    </xf>
    <xf numFmtId="0" fontId="10" fillId="16" borderId="0" xfId="0" applyFont="1" applyFill="1" applyAlignment="1">
      <alignment horizontal="left"/>
    </xf>
    <xf numFmtId="0" fontId="0" fillId="17" borderId="86" xfId="0" applyFill="1" applyBorder="1" applyAlignment="1">
      <alignment horizontal="left" vertical="center" indent="2"/>
    </xf>
    <xf numFmtId="0" fontId="0" fillId="17" borderId="83" xfId="0" applyFill="1" applyBorder="1"/>
    <xf numFmtId="0" fontId="19" fillId="16" borderId="36" xfId="0" applyFont="1" applyFill="1" applyBorder="1" applyAlignment="1">
      <alignment horizontal="left" indent="1"/>
    </xf>
    <xf numFmtId="0" fontId="5" fillId="0" borderId="88" xfId="0" applyFont="1" applyBorder="1" applyAlignment="1">
      <alignment horizontal="left" vertical="center" indent="2"/>
    </xf>
    <xf numFmtId="0" fontId="0" fillId="0" borderId="88" xfId="0" applyBorder="1" applyAlignment="1">
      <alignment horizontal="left" vertical="center" wrapText="1" indent="2"/>
    </xf>
    <xf numFmtId="0" fontId="5" fillId="0" borderId="63" xfId="0" applyFont="1" applyBorder="1"/>
    <xf numFmtId="0" fontId="0" fillId="16" borderId="36" xfId="0" applyFill="1" applyBorder="1" applyAlignment="1">
      <alignment horizontal="center" vertical="center"/>
    </xf>
    <xf numFmtId="0" fontId="0" fillId="0" borderId="100" xfId="0" applyBorder="1" applyAlignment="1">
      <alignment horizontal="left" vertical="center" wrapText="1" indent="2"/>
    </xf>
    <xf numFmtId="0" fontId="0" fillId="0" borderId="101" xfId="0" applyBorder="1"/>
    <xf numFmtId="0" fontId="17" fillId="0" borderId="45" xfId="0" applyFont="1" applyBorder="1" applyAlignment="1">
      <alignment horizontal="left" vertical="center" wrapText="1" indent="1"/>
    </xf>
    <xf numFmtId="0" fontId="0" fillId="0" borderId="45" xfId="0" applyBorder="1" applyAlignment="1">
      <alignment horizontal="left" vertical="center" wrapText="1" indent="1"/>
    </xf>
    <xf numFmtId="172" fontId="17" fillId="0" borderId="102" xfId="21" applyBorder="1">
      <alignment horizontal="right" vertical="center"/>
    </xf>
    <xf numFmtId="0" fontId="33" fillId="24" borderId="0" xfId="0" applyFont="1" applyFill="1"/>
    <xf numFmtId="0" fontId="17" fillId="0" borderId="57" xfId="0" applyFont="1" applyBorder="1" applyAlignment="1">
      <alignment horizontal="left" vertical="center" indent="1"/>
    </xf>
    <xf numFmtId="0" fontId="0" fillId="0" borderId="57" xfId="0" applyBorder="1" applyAlignment="1">
      <alignment horizontal="left" vertical="center" indent="3"/>
    </xf>
    <xf numFmtId="0" fontId="17" fillId="0" borderId="42" xfId="0" applyFont="1" applyBorder="1" applyAlignment="1">
      <alignment horizontal="left" indent="1"/>
    </xf>
    <xf numFmtId="0" fontId="17" fillId="0" borderId="40" xfId="0" applyFont="1" applyBorder="1" applyAlignment="1">
      <alignment horizontal="left" indent="1"/>
    </xf>
    <xf numFmtId="0" fontId="0" fillId="0" borderId="85" xfId="0" applyBorder="1" applyAlignment="1">
      <alignment horizontal="left" vertical="center" indent="2"/>
    </xf>
    <xf numFmtId="0" fontId="0" fillId="0" borderId="103" xfId="0" applyBorder="1"/>
    <xf numFmtId="167" fontId="7" fillId="0" borderId="104" xfId="5" applyBorder="1">
      <alignment horizontal="right" vertical="center"/>
    </xf>
    <xf numFmtId="167" fontId="7" fillId="0" borderId="105" xfId="5" applyBorder="1">
      <alignment horizontal="right" vertical="center"/>
    </xf>
    <xf numFmtId="167" fontId="7" fillId="0" borderId="106" xfId="5" applyBorder="1">
      <alignment horizontal="right" vertical="center"/>
    </xf>
    <xf numFmtId="49" fontId="8" fillId="4" borderId="107" xfId="6" applyBorder="1">
      <alignment horizontal="center" vertical="center"/>
    </xf>
    <xf numFmtId="49" fontId="8" fillId="4" borderId="107" xfId="31" applyBorder="1">
      <alignment horizontal="center" vertical="center"/>
    </xf>
    <xf numFmtId="167" fontId="7" fillId="0" borderId="108" xfId="5" applyBorder="1">
      <alignment horizontal="right" vertical="center"/>
    </xf>
    <xf numFmtId="0" fontId="17" fillId="0" borderId="109" xfId="0" applyFont="1" applyBorder="1" applyAlignment="1">
      <alignment horizontal="left" vertical="center" indent="1"/>
    </xf>
    <xf numFmtId="0" fontId="0" fillId="0" borderId="110" xfId="0" applyBorder="1"/>
    <xf numFmtId="0" fontId="17" fillId="0" borderId="46" xfId="0" applyFont="1" applyBorder="1" applyAlignment="1">
      <alignment horizontal="left" vertical="center" indent="2"/>
    </xf>
    <xf numFmtId="0" fontId="0" fillId="0" borderId="111" xfId="0" applyBorder="1"/>
    <xf numFmtId="167" fontId="35" fillId="16" borderId="0" xfId="0" applyNumberFormat="1" applyFont="1" applyFill="1"/>
    <xf numFmtId="0" fontId="24" fillId="0" borderId="38" xfId="22" applyNumberFormat="1" applyFont="1" applyBorder="1" applyAlignment="1">
      <alignment horizontal="center" vertical="center"/>
    </xf>
    <xf numFmtId="0" fontId="0" fillId="0" borderId="109" xfId="0" applyBorder="1" applyAlignment="1">
      <alignment horizontal="left" vertical="center" indent="1"/>
    </xf>
    <xf numFmtId="0" fontId="0" fillId="0" borderId="109" xfId="0" applyBorder="1" applyAlignment="1">
      <alignment horizontal="left" vertical="center" indent="2"/>
    </xf>
    <xf numFmtId="0" fontId="17" fillId="0" borderId="111" xfId="0" applyFont="1" applyBorder="1" applyAlignment="1">
      <alignment horizontal="left" vertical="center" indent="1"/>
    </xf>
    <xf numFmtId="0" fontId="0" fillId="0" borderId="109" xfId="0" applyBorder="1" applyAlignment="1">
      <alignment horizontal="left" vertical="center" wrapText="1" indent="1"/>
    </xf>
    <xf numFmtId="0" fontId="0" fillId="0" borderId="109" xfId="0" quotePrefix="1" applyBorder="1" applyAlignment="1">
      <alignment horizontal="left" vertical="center" indent="2"/>
    </xf>
    <xf numFmtId="0" fontId="0" fillId="0" borderId="109" xfId="0" applyBorder="1" applyAlignment="1">
      <alignment horizontal="left" vertical="center" wrapText="1" indent="2"/>
    </xf>
    <xf numFmtId="0" fontId="0" fillId="0" borderId="112" xfId="0" applyBorder="1"/>
    <xf numFmtId="0" fontId="0" fillId="0" borderId="112" xfId="0" applyBorder="1" applyAlignment="1">
      <alignment horizontal="left" vertical="center" wrapText="1" indent="1"/>
    </xf>
    <xf numFmtId="0" fontId="0" fillId="21" borderId="112" xfId="0" applyFill="1" applyBorder="1"/>
    <xf numFmtId="0" fontId="0" fillId="17" borderId="112" xfId="0" applyFill="1" applyBorder="1"/>
    <xf numFmtId="0" fontId="0" fillId="0" borderId="114" xfId="0" applyBorder="1"/>
    <xf numFmtId="0" fontId="0" fillId="0" borderId="113" xfId="22" applyNumberFormat="1" applyFont="1" applyBorder="1"/>
    <xf numFmtId="0" fontId="0" fillId="0" borderId="115" xfId="0" quotePrefix="1" applyBorder="1" applyAlignment="1">
      <alignment horizontal="center" vertical="center"/>
    </xf>
    <xf numFmtId="0" fontId="1" fillId="16" borderId="0" xfId="0" applyFont="1" applyFill="1"/>
    <xf numFmtId="0" fontId="17" fillId="0" borderId="117" xfId="0" applyFont="1" applyBorder="1" applyAlignment="1">
      <alignment horizontal="center" wrapText="1"/>
    </xf>
    <xf numFmtId="0" fontId="0" fillId="0" borderId="118" xfId="22" applyNumberFormat="1" applyFont="1" applyBorder="1"/>
    <xf numFmtId="0" fontId="0" fillId="0" borderId="120" xfId="0" applyBorder="1" applyAlignment="1">
      <alignment horizontal="center" vertical="center"/>
    </xf>
    <xf numFmtId="167" fontId="7" fillId="0" borderId="121" xfId="5" applyBorder="1">
      <alignment horizontal="right" vertical="center"/>
    </xf>
    <xf numFmtId="178" fontId="10" fillId="16" borderId="0" xfId="0" applyNumberFormat="1" applyFont="1" applyFill="1" applyAlignment="1">
      <alignment horizontal="center" vertical="center"/>
    </xf>
    <xf numFmtId="0" fontId="0" fillId="0" borderId="97" xfId="0" applyBorder="1" applyAlignment="1">
      <alignment horizontal="left" vertical="center" wrapText="1" indent="1"/>
    </xf>
    <xf numFmtId="0" fontId="0" fillId="0" borderId="126" xfId="0" applyBorder="1"/>
    <xf numFmtId="0" fontId="17" fillId="0" borderId="126" xfId="0" quotePrefix="1" applyFont="1" applyBorder="1" applyAlignment="1">
      <alignment horizontal="center"/>
    </xf>
    <xf numFmtId="0" fontId="17" fillId="0" borderId="128" xfId="0" quotePrefix="1" applyFont="1" applyBorder="1" applyAlignment="1">
      <alignment horizontal="center"/>
    </xf>
    <xf numFmtId="0" fontId="0" fillId="0" borderId="124" xfId="22" applyNumberFormat="1" applyFont="1" applyBorder="1"/>
    <xf numFmtId="0" fontId="0" fillId="0" borderId="120" xfId="0" quotePrefix="1" applyBorder="1" applyAlignment="1">
      <alignment horizontal="center" vertical="center"/>
    </xf>
    <xf numFmtId="0" fontId="17" fillId="0" borderId="126" xfId="0" applyFont="1" applyBorder="1" applyAlignment="1">
      <alignment horizontal="center"/>
    </xf>
    <xf numFmtId="0" fontId="17" fillId="0" borderId="122" xfId="0" applyFont="1" applyBorder="1" applyAlignment="1">
      <alignment horizontal="center"/>
    </xf>
    <xf numFmtId="0" fontId="17" fillId="0" borderId="125" xfId="0" quotePrefix="1" applyFont="1" applyBorder="1" applyAlignment="1">
      <alignment horizontal="center"/>
    </xf>
    <xf numFmtId="0" fontId="17" fillId="0" borderId="127" xfId="0" quotePrefix="1" applyFont="1" applyBorder="1" applyAlignment="1">
      <alignment horizontal="center"/>
    </xf>
    <xf numFmtId="0" fontId="17" fillId="17" borderId="126" xfId="0" quotePrefix="1" applyFont="1" applyFill="1" applyBorder="1" applyAlignment="1">
      <alignment horizontal="center"/>
    </xf>
    <xf numFmtId="167" fontId="7" fillId="0" borderId="129" xfId="5" applyBorder="1">
      <alignment horizontal="right" vertical="center"/>
    </xf>
    <xf numFmtId="0" fontId="17" fillId="17" borderId="126" xfId="0" applyFont="1" applyFill="1" applyBorder="1" applyAlignment="1">
      <alignment horizontal="center"/>
    </xf>
    <xf numFmtId="0" fontId="0" fillId="0" borderId="130" xfId="22" applyNumberFormat="1" applyFont="1" applyBorder="1"/>
    <xf numFmtId="167" fontId="5" fillId="5" borderId="116" xfId="63" applyBorder="1">
      <alignment vertical="center" wrapText="1"/>
      <protection locked="0"/>
    </xf>
    <xf numFmtId="167" fontId="7" fillId="0" borderId="131" xfId="5" applyBorder="1">
      <alignment horizontal="right" vertical="center"/>
    </xf>
    <xf numFmtId="0" fontId="17" fillId="0" borderId="132" xfId="22" quotePrefix="1" applyNumberFormat="1" applyFont="1" applyBorder="1" applyAlignment="1">
      <alignment horizontal="center"/>
    </xf>
    <xf numFmtId="0" fontId="27" fillId="14" borderId="120" xfId="0" applyFont="1" applyFill="1" applyBorder="1" applyAlignment="1">
      <alignment horizontal="center" vertical="center" wrapText="1"/>
    </xf>
    <xf numFmtId="0" fontId="30" fillId="0" borderId="126" xfId="0" quotePrefix="1" applyFont="1" applyBorder="1" applyAlignment="1">
      <alignment horizontal="center"/>
    </xf>
    <xf numFmtId="0" fontId="0" fillId="0" borderId="134" xfId="0" applyBorder="1" applyAlignment="1">
      <alignment horizontal="left" vertical="center" wrapText="1" indent="1"/>
    </xf>
    <xf numFmtId="0" fontId="0" fillId="0" borderId="119" xfId="0" applyBorder="1"/>
    <xf numFmtId="0" fontId="0" fillId="0" borderId="124" xfId="0" applyBorder="1"/>
    <xf numFmtId="0" fontId="17" fillId="0" borderId="123" xfId="22" quotePrefix="1" applyNumberFormat="1" applyFont="1" applyBorder="1" applyAlignment="1">
      <alignment horizontal="center"/>
    </xf>
    <xf numFmtId="167" fontId="7" fillId="0" borderId="133" xfId="5" applyBorder="1">
      <alignment horizontal="right" vertical="center"/>
    </xf>
    <xf numFmtId="0" fontId="0" fillId="0" borderId="126" xfId="0" applyBorder="1" applyAlignment="1">
      <alignment horizontal="center" wrapText="1"/>
    </xf>
    <xf numFmtId="164" fontId="17" fillId="0" borderId="126" xfId="0" quotePrefix="1" applyNumberFormat="1" applyFont="1" applyBorder="1" applyAlignment="1">
      <alignment horizontal="center" wrapText="1"/>
    </xf>
    <xf numFmtId="164" fontId="17" fillId="17" borderId="126" xfId="0" quotePrefix="1" applyNumberFormat="1" applyFont="1" applyFill="1" applyBorder="1" applyAlignment="1">
      <alignment horizontal="center" wrapText="1"/>
    </xf>
    <xf numFmtId="0" fontId="17" fillId="0" borderId="126" xfId="0" applyFont="1" applyBorder="1" applyAlignment="1">
      <alignment horizontal="center" wrapText="1"/>
    </xf>
    <xf numFmtId="0" fontId="17" fillId="0" borderId="126" xfId="0" quotePrefix="1" applyFont="1" applyBorder="1" applyAlignment="1">
      <alignment horizontal="center" wrapText="1"/>
    </xf>
    <xf numFmtId="0" fontId="17" fillId="17" borderId="126" xfId="0" quotePrefix="1" applyFont="1" applyFill="1" applyBorder="1" applyAlignment="1">
      <alignment horizontal="center" wrapText="1"/>
    </xf>
    <xf numFmtId="164" fontId="17" fillId="0" borderId="126" xfId="0" quotePrefix="1" applyNumberFormat="1" applyFont="1" applyBorder="1" applyAlignment="1">
      <alignment horizontal="center"/>
    </xf>
    <xf numFmtId="164" fontId="17" fillId="17" borderId="126" xfId="0" quotePrefix="1" applyNumberFormat="1" applyFont="1" applyFill="1" applyBorder="1" applyAlignment="1">
      <alignment horizontal="center"/>
    </xf>
    <xf numFmtId="0" fontId="17" fillId="0" borderId="134" xfId="0" applyFont="1" applyBorder="1" applyAlignment="1">
      <alignment horizontal="left" vertical="center" indent="1"/>
    </xf>
    <xf numFmtId="0" fontId="17" fillId="21" borderId="126" xfId="0" applyFont="1" applyFill="1" applyBorder="1" applyAlignment="1">
      <alignment horizontal="center"/>
    </xf>
    <xf numFmtId="0" fontId="17" fillId="0" borderId="134" xfId="0" applyFont="1" applyBorder="1" applyAlignment="1">
      <alignment horizontal="left" vertical="center" wrapText="1" indent="1"/>
    </xf>
    <xf numFmtId="167" fontId="7" fillId="0" borderId="133" xfId="10" applyBorder="1">
      <alignment horizontal="right" vertical="center"/>
    </xf>
    <xf numFmtId="167" fontId="6" fillId="0" borderId="135" xfId="2" applyBorder="1">
      <alignment vertical="center"/>
    </xf>
    <xf numFmtId="0" fontId="0" fillId="0" borderId="134" xfId="0" applyBorder="1" applyAlignment="1">
      <alignment horizontal="left" vertical="center" indent="1"/>
    </xf>
    <xf numFmtId="49" fontId="8" fillId="4" borderId="136" xfId="7" applyBorder="1">
      <alignment horizontal="center" vertical="center"/>
    </xf>
    <xf numFmtId="167" fontId="7" fillId="0" borderId="136" xfId="10" applyBorder="1">
      <alignment horizontal="right" vertical="center"/>
    </xf>
    <xf numFmtId="167" fontId="6" fillId="3" borderId="136" xfId="8" applyBorder="1">
      <alignment vertical="center"/>
      <protection locked="0"/>
    </xf>
    <xf numFmtId="167" fontId="5" fillId="5" borderId="136" xfId="63" applyBorder="1">
      <alignment vertical="center" wrapText="1"/>
      <protection locked="0"/>
    </xf>
    <xf numFmtId="167" fontId="6" fillId="0" borderId="136" xfId="2" applyBorder="1">
      <alignment vertical="center"/>
    </xf>
    <xf numFmtId="0" fontId="0" fillId="0" borderId="136" xfId="0" applyBorder="1" applyAlignment="1">
      <alignment horizontal="center" vertical="center"/>
    </xf>
    <xf numFmtId="0" fontId="27" fillId="14" borderId="136" xfId="0" applyFont="1" applyFill="1" applyBorder="1" applyAlignment="1">
      <alignment horizontal="center" vertical="center" wrapText="1"/>
    </xf>
    <xf numFmtId="0" fontId="0" fillId="0" borderId="136" xfId="0" quotePrefix="1" applyBorder="1" applyAlignment="1">
      <alignment horizontal="center" vertical="center"/>
    </xf>
    <xf numFmtId="0" fontId="0" fillId="0" borderId="134" xfId="0" applyBorder="1" applyAlignment="1">
      <alignment horizontal="left" vertical="center" indent="2"/>
    </xf>
    <xf numFmtId="0" fontId="4" fillId="0" borderId="134" xfId="0" applyFont="1" applyBorder="1" applyAlignment="1">
      <alignment horizontal="left" vertical="center" wrapText="1" indent="1"/>
    </xf>
    <xf numFmtId="0" fontId="0" fillId="0" borderId="132" xfId="0" quotePrefix="1" applyBorder="1" applyAlignment="1">
      <alignment horizontal="center"/>
    </xf>
    <xf numFmtId="0" fontId="17" fillId="0" borderId="137" xfId="0" applyFont="1" applyBorder="1" applyAlignment="1">
      <alignment horizontal="center"/>
    </xf>
    <xf numFmtId="0" fontId="17" fillId="0" borderId="138" xfId="0" applyFont="1" applyBorder="1" applyAlignment="1">
      <alignment horizontal="center"/>
    </xf>
    <xf numFmtId="0" fontId="17" fillId="0" borderId="139" xfId="0" applyFont="1" applyBorder="1" applyAlignment="1">
      <alignment horizontal="center"/>
    </xf>
    <xf numFmtId="0" fontId="24" fillId="16" borderId="34" xfId="30" applyFill="1" applyBorder="1">
      <alignment horizontal="center" vertical="center"/>
    </xf>
    <xf numFmtId="0" fontId="31" fillId="16" borderId="34" xfId="0" applyFont="1" applyFill="1" applyBorder="1" applyAlignment="1">
      <alignment horizontal="left"/>
    </xf>
    <xf numFmtId="0" fontId="17" fillId="0" borderId="36" xfId="0" applyFont="1" applyBorder="1" applyAlignment="1">
      <alignment horizontal="left" indent="1"/>
    </xf>
    <xf numFmtId="0" fontId="17" fillId="0" borderId="77" xfId="0" applyFont="1" applyBorder="1" applyAlignment="1">
      <alignment horizontal="left" vertical="center" indent="1"/>
    </xf>
    <xf numFmtId="0" fontId="17" fillId="0" borderId="78" xfId="22" applyNumberFormat="1" applyFont="1" applyBorder="1" applyAlignment="1">
      <alignment horizontal="left" vertical="center" indent="1"/>
    </xf>
    <xf numFmtId="0" fontId="17" fillId="0" borderId="78" xfId="0" applyFont="1" applyBorder="1" applyAlignment="1">
      <alignment horizontal="left" vertical="center" indent="1"/>
    </xf>
    <xf numFmtId="0" fontId="17" fillId="16" borderId="0" xfId="0" applyFont="1" applyFill="1" applyAlignment="1">
      <alignment vertical="center"/>
    </xf>
    <xf numFmtId="0" fontId="31" fillId="16" borderId="0" xfId="0" applyFont="1" applyFill="1" applyAlignment="1">
      <alignment horizontal="left"/>
    </xf>
    <xf numFmtId="0" fontId="17" fillId="0" borderId="140" xfId="0" applyFont="1" applyBorder="1" applyAlignment="1">
      <alignment horizontal="center"/>
    </xf>
    <xf numFmtId="0" fontId="17" fillId="0" borderId="35" xfId="0" applyFont="1" applyBorder="1" applyAlignment="1">
      <alignment horizontal="center"/>
    </xf>
    <xf numFmtId="0" fontId="31" fillId="16" borderId="0" xfId="0" applyFont="1" applyFill="1" applyAlignment="1">
      <alignment horizontal="left" vertical="center" indent="1"/>
    </xf>
    <xf numFmtId="0" fontId="0" fillId="0" borderId="141" xfId="0" applyBorder="1" applyAlignment="1">
      <alignment horizontal="center" vertical="center"/>
    </xf>
    <xf numFmtId="167" fontId="7" fillId="0" borderId="141" xfId="10" applyBorder="1">
      <alignment horizontal="right" vertical="center"/>
    </xf>
    <xf numFmtId="49" fontId="8" fillId="4" borderId="142" xfId="7" applyBorder="1">
      <alignment horizontal="center" vertical="center"/>
    </xf>
    <xf numFmtId="0" fontId="17" fillId="0" borderId="143" xfId="0" applyFont="1" applyBorder="1" applyAlignment="1">
      <alignment horizontal="center"/>
    </xf>
    <xf numFmtId="49" fontId="8" fillId="4" borderId="144" xfId="6" applyBorder="1">
      <alignment horizontal="center" vertical="center"/>
    </xf>
    <xf numFmtId="0" fontId="17" fillId="16" borderId="34" xfId="0" applyFont="1" applyFill="1" applyBorder="1" applyAlignment="1">
      <alignment horizontal="center" vertical="center" wrapText="1"/>
    </xf>
    <xf numFmtId="0" fontId="10" fillId="16" borderId="0" xfId="0" applyFont="1" applyFill="1"/>
    <xf numFmtId="0" fontId="0" fillId="0" borderId="145" xfId="0" quotePrefix="1" applyBorder="1" applyAlignment="1">
      <alignment horizontal="center" vertical="center"/>
    </xf>
    <xf numFmtId="0" fontId="0" fillId="0" borderId="141" xfId="0" quotePrefix="1" applyBorder="1" applyAlignment="1">
      <alignment horizontal="center" vertical="center"/>
    </xf>
    <xf numFmtId="167" fontId="5" fillId="5" borderId="141" xfId="63" applyBorder="1">
      <alignment vertical="center" wrapText="1"/>
      <protection locked="0"/>
    </xf>
    <xf numFmtId="0" fontId="11" fillId="0" borderId="39" xfId="0" applyFont="1" applyBorder="1" applyAlignment="1">
      <alignment horizontal="left" indent="1"/>
    </xf>
    <xf numFmtId="0" fontId="0" fillId="0" borderId="108" xfId="0" applyBorder="1"/>
    <xf numFmtId="0" fontId="0" fillId="0" borderId="141" xfId="0" quotePrefix="1" applyBorder="1" applyAlignment="1">
      <alignment horizontal="center" vertical="center" wrapText="1"/>
    </xf>
    <xf numFmtId="167" fontId="6" fillId="3" borderId="141" xfId="8" applyBorder="1">
      <alignment vertical="center"/>
      <protection locked="0"/>
    </xf>
    <xf numFmtId="0" fontId="0" fillId="16" borderId="0" xfId="0" quotePrefix="1" applyFill="1"/>
    <xf numFmtId="0" fontId="0" fillId="0" borderId="97" xfId="0" applyBorder="1" applyAlignment="1">
      <alignment horizontal="left" vertical="center" wrapText="1" indent="2"/>
    </xf>
    <xf numFmtId="0" fontId="0" fillId="0" borderId="105" xfId="0" quotePrefix="1" applyBorder="1" applyAlignment="1">
      <alignment horizontal="center" vertical="center" wrapText="1"/>
    </xf>
    <xf numFmtId="0" fontId="31" fillId="16" borderId="0" xfId="0" applyFont="1" applyFill="1" applyAlignment="1">
      <alignment vertical="center"/>
    </xf>
    <xf numFmtId="0" fontId="33" fillId="26" borderId="0" xfId="0" applyFont="1" applyFill="1"/>
    <xf numFmtId="167" fontId="6" fillId="18" borderId="136" xfId="66" applyBorder="1">
      <alignment vertical="center"/>
      <protection locked="0"/>
    </xf>
    <xf numFmtId="0" fontId="0" fillId="0" borderId="56" xfId="0" applyBorder="1" applyAlignment="1">
      <alignment horizontal="left" vertical="center" indent="2"/>
    </xf>
    <xf numFmtId="0" fontId="0" fillId="0" borderId="80" xfId="0" applyBorder="1"/>
    <xf numFmtId="167" fontId="5" fillId="5" borderId="129" xfId="63" applyBorder="1">
      <alignment vertical="center" wrapText="1"/>
      <protection locked="0"/>
    </xf>
    <xf numFmtId="0" fontId="17" fillId="0" borderId="76" xfId="0" applyFont="1" applyBorder="1" applyAlignment="1">
      <alignment horizontal="left" vertical="center" indent="2"/>
    </xf>
    <xf numFmtId="0" fontId="0" fillId="0" borderId="55" xfId="0" quotePrefix="1" applyBorder="1" applyAlignment="1">
      <alignment horizontal="left" vertical="center" indent="3"/>
    </xf>
    <xf numFmtId="0" fontId="0" fillId="0" borderId="56" xfId="0" quotePrefix="1" applyBorder="1" applyAlignment="1">
      <alignment horizontal="left" vertical="center" indent="3"/>
    </xf>
    <xf numFmtId="49" fontId="8" fillId="4" borderId="146" xfId="7" applyBorder="1">
      <alignment horizontal="center" vertical="center"/>
    </xf>
    <xf numFmtId="15" fontId="17" fillId="0" borderId="0" xfId="0" applyNumberFormat="1" applyFont="1" applyAlignment="1">
      <alignment horizontal="center"/>
    </xf>
    <xf numFmtId="49" fontId="8" fillId="4" borderId="147" xfId="6" applyBorder="1">
      <alignment horizontal="center" vertical="center"/>
    </xf>
    <xf numFmtId="0" fontId="17" fillId="0" borderId="148" xfId="0" applyFont="1" applyBorder="1" applyAlignment="1">
      <alignment horizontal="center"/>
    </xf>
    <xf numFmtId="0" fontId="17" fillId="0" borderId="149" xfId="0" applyFont="1" applyBorder="1" applyAlignment="1">
      <alignment horizontal="center"/>
    </xf>
    <xf numFmtId="0" fontId="0" fillId="0" borderId="78" xfId="0" applyBorder="1" applyAlignment="1">
      <alignment horizontal="left" vertical="center" indent="2"/>
    </xf>
    <xf numFmtId="0" fontId="0" fillId="0" borderId="80" xfId="0" applyBorder="1" applyAlignment="1">
      <alignment horizontal="left" vertical="center" indent="2"/>
    </xf>
    <xf numFmtId="49" fontId="8" fillId="4" borderId="150" xfId="6" applyBorder="1">
      <alignment horizontal="center" vertical="center"/>
    </xf>
    <xf numFmtId="49" fontId="8" fillId="4" borderId="150" xfId="31" applyBorder="1">
      <alignment horizontal="center" vertical="center"/>
    </xf>
    <xf numFmtId="49" fontId="8" fillId="4" borderId="150" xfId="36" applyBorder="1">
      <alignment horizontal="center" vertical="center"/>
    </xf>
    <xf numFmtId="167" fontId="5" fillId="23" borderId="151" xfId="65" applyBorder="1">
      <alignment vertical="center"/>
    </xf>
    <xf numFmtId="167" fontId="7" fillId="0" borderId="152" xfId="10" applyBorder="1">
      <alignment horizontal="right" vertical="center"/>
    </xf>
    <xf numFmtId="167" fontId="6" fillId="3" borderId="152" xfId="8" applyBorder="1">
      <alignment vertical="center"/>
      <protection locked="0"/>
    </xf>
    <xf numFmtId="167" fontId="6" fillId="0" borderId="152" xfId="2" applyBorder="1">
      <alignment vertical="center"/>
    </xf>
    <xf numFmtId="49" fontId="8" fillId="4" borderId="152" xfId="7" applyBorder="1">
      <alignment horizontal="center" vertical="center"/>
    </xf>
    <xf numFmtId="0" fontId="0" fillId="0" borderId="152" xfId="0" applyBorder="1" applyAlignment="1">
      <alignment horizontal="center" vertical="center"/>
    </xf>
    <xf numFmtId="0" fontId="0" fillId="0" borderId="136" xfId="0" applyBorder="1" applyAlignment="1">
      <alignment horizontal="center"/>
    </xf>
    <xf numFmtId="0" fontId="0" fillId="0" borderId="153" xfId="0" applyBorder="1"/>
    <xf numFmtId="167" fontId="6" fillId="18" borderId="152" xfId="66" applyBorder="1">
      <alignment vertical="center"/>
      <protection locked="0"/>
    </xf>
    <xf numFmtId="0" fontId="27" fillId="14" borderId="152" xfId="0" applyFont="1" applyFill="1" applyBorder="1" applyAlignment="1">
      <alignment horizontal="center" vertical="center" wrapText="1"/>
    </xf>
    <xf numFmtId="167" fontId="5" fillId="5" borderId="152" xfId="63" applyBorder="1">
      <alignment vertical="center" wrapText="1"/>
      <protection locked="0"/>
    </xf>
    <xf numFmtId="167" fontId="5" fillId="5" borderId="152" xfId="9" applyBorder="1">
      <alignment vertical="center" wrapText="1"/>
      <protection locked="0"/>
    </xf>
    <xf numFmtId="0" fontId="17" fillId="0" borderId="154" xfId="22" quotePrefix="1" applyNumberFormat="1" applyFont="1" applyBorder="1" applyAlignment="1">
      <alignment horizontal="center"/>
    </xf>
    <xf numFmtId="0" fontId="0" fillId="0" borderId="155" xfId="0" applyBorder="1"/>
    <xf numFmtId="0" fontId="0" fillId="0" borderId="152" xfId="0" quotePrefix="1" applyBorder="1" applyAlignment="1">
      <alignment horizontal="center" vertical="center"/>
    </xf>
    <xf numFmtId="0" fontId="0" fillId="0" borderId="156" xfId="22" applyNumberFormat="1" applyFont="1" applyBorder="1"/>
    <xf numFmtId="49" fontId="8" fillId="4" borderId="157" xfId="36" applyBorder="1">
      <alignment horizontal="center" vertical="center"/>
    </xf>
    <xf numFmtId="167" fontId="6" fillId="3" borderId="152" xfId="8" quotePrefix="1" applyBorder="1">
      <alignment vertical="center"/>
      <protection locked="0"/>
    </xf>
    <xf numFmtId="167" fontId="5" fillId="5" borderId="152" xfId="63" quotePrefix="1" applyBorder="1">
      <alignment vertical="center" wrapText="1"/>
      <protection locked="0"/>
    </xf>
    <xf numFmtId="0" fontId="0" fillId="0" borderId="159" xfId="0" applyBorder="1" applyAlignment="1">
      <alignment horizontal="center" vertical="center"/>
    </xf>
    <xf numFmtId="0" fontId="27" fillId="14" borderId="141" xfId="0" applyFont="1" applyFill="1" applyBorder="1" applyAlignment="1">
      <alignment horizontal="center" vertical="center" wrapText="1"/>
    </xf>
    <xf numFmtId="49" fontId="8" fillId="4" borderId="160" xfId="6" applyBorder="1">
      <alignment horizontal="center" vertical="center"/>
    </xf>
    <xf numFmtId="49" fontId="8" fillId="4" borderId="160" xfId="31" applyBorder="1">
      <alignment horizontal="center" vertical="center"/>
    </xf>
    <xf numFmtId="49" fontId="8" fillId="4" borderId="160" xfId="36" applyBorder="1">
      <alignment horizontal="center" vertical="center"/>
    </xf>
    <xf numFmtId="0" fontId="17" fillId="0" borderId="161" xfId="0" applyFont="1" applyBorder="1" applyAlignment="1">
      <alignment horizontal="center" wrapText="1"/>
    </xf>
    <xf numFmtId="0" fontId="17" fillId="0" borderId="162" xfId="0" applyFont="1" applyBorder="1" applyAlignment="1">
      <alignment horizontal="center" wrapText="1"/>
    </xf>
    <xf numFmtId="0" fontId="17" fillId="0" borderId="163" xfId="0" applyFont="1" applyBorder="1" applyAlignment="1">
      <alignment horizontal="center" wrapText="1"/>
    </xf>
    <xf numFmtId="167" fontId="6" fillId="3" borderId="164" xfId="8" applyBorder="1">
      <alignment vertical="center"/>
      <protection locked="0"/>
    </xf>
    <xf numFmtId="167" fontId="5" fillId="23" borderId="165" xfId="65" applyBorder="1">
      <alignment vertical="center"/>
    </xf>
    <xf numFmtId="49" fontId="8" fillId="4" borderId="166" xfId="36" applyBorder="1">
      <alignment horizontal="center" vertical="center"/>
    </xf>
    <xf numFmtId="0" fontId="0" fillId="0" borderId="167" xfId="0" quotePrefix="1" applyBorder="1" applyAlignment="1">
      <alignment horizontal="center" vertical="center"/>
    </xf>
    <xf numFmtId="49" fontId="8" fillId="4" borderId="168" xfId="7" applyBorder="1">
      <alignment horizontal="center" vertical="center"/>
    </xf>
    <xf numFmtId="167" fontId="6" fillId="3" borderId="169" xfId="8" applyBorder="1">
      <alignment vertical="center"/>
      <protection locked="0"/>
    </xf>
    <xf numFmtId="167" fontId="7" fillId="0" borderId="170" xfId="10" applyBorder="1">
      <alignment horizontal="right" vertical="center"/>
    </xf>
    <xf numFmtId="49" fontId="8" fillId="4" borderId="171" xfId="6" applyBorder="1">
      <alignment horizontal="center" vertical="center"/>
    </xf>
    <xf numFmtId="49" fontId="8" fillId="4" borderId="171" xfId="36" applyBorder="1">
      <alignment horizontal="center" vertical="center"/>
    </xf>
    <xf numFmtId="49" fontId="8" fillId="4" borderId="172" xfId="7" applyBorder="1">
      <alignment horizontal="center" vertical="center"/>
    </xf>
    <xf numFmtId="167" fontId="7" fillId="0" borderId="172" xfId="10" applyBorder="1">
      <alignment horizontal="right" vertical="center"/>
    </xf>
    <xf numFmtId="0" fontId="0" fillId="0" borderId="172" xfId="0" applyBorder="1" applyAlignment="1">
      <alignment horizontal="center" vertical="center"/>
    </xf>
    <xf numFmtId="167" fontId="6" fillId="18" borderId="172" xfId="66" applyBorder="1">
      <alignment vertical="center"/>
      <protection locked="0"/>
    </xf>
    <xf numFmtId="167" fontId="6" fillId="3" borderId="172" xfId="8" applyBorder="1">
      <alignment vertical="center"/>
      <protection locked="0"/>
    </xf>
    <xf numFmtId="0" fontId="27" fillId="14" borderId="172" xfId="0" applyFont="1" applyFill="1" applyBorder="1" applyAlignment="1">
      <alignment horizontal="center" vertical="center" wrapText="1"/>
    </xf>
    <xf numFmtId="0" fontId="0" fillId="0" borderId="172" xfId="0" quotePrefix="1" applyBorder="1" applyAlignment="1">
      <alignment horizontal="center" vertical="center"/>
    </xf>
    <xf numFmtId="167" fontId="6" fillId="0" borderId="172" xfId="2" applyBorder="1">
      <alignment vertical="center"/>
    </xf>
    <xf numFmtId="167" fontId="5" fillId="23" borderId="173" xfId="65" applyBorder="1">
      <alignment vertical="center"/>
    </xf>
    <xf numFmtId="49" fontId="8" fillId="4" borderId="171" xfId="31" applyBorder="1">
      <alignment horizontal="center" vertical="center"/>
    </xf>
    <xf numFmtId="167" fontId="5" fillId="5" borderId="172" xfId="63" applyBorder="1">
      <alignment vertical="center" wrapText="1"/>
      <protection locked="0"/>
    </xf>
    <xf numFmtId="0" fontId="27" fillId="14" borderId="174" xfId="0" applyFont="1" applyFill="1" applyBorder="1" applyAlignment="1">
      <alignment horizontal="center" vertical="center" wrapText="1"/>
    </xf>
    <xf numFmtId="0" fontId="0" fillId="0" borderId="175" xfId="0" applyBorder="1"/>
    <xf numFmtId="0" fontId="0" fillId="0" borderId="176" xfId="0" applyBorder="1" applyAlignment="1">
      <alignment horizontal="center" vertical="center"/>
    </xf>
    <xf numFmtId="175" fontId="6" fillId="18" borderId="172" xfId="68" applyBorder="1">
      <alignment vertical="center"/>
      <protection locked="0"/>
    </xf>
    <xf numFmtId="49" fontId="8" fillId="4" borderId="177" xfId="36" applyBorder="1">
      <alignment horizontal="center" vertical="center"/>
    </xf>
    <xf numFmtId="0" fontId="0" fillId="0" borderId="145" xfId="0" applyBorder="1" applyAlignment="1">
      <alignment horizontal="center" vertical="center"/>
    </xf>
    <xf numFmtId="0" fontId="0" fillId="0" borderId="178" xfId="0" quotePrefix="1" applyBorder="1" applyAlignment="1">
      <alignment horizontal="center" vertical="center"/>
    </xf>
    <xf numFmtId="0" fontId="0" fillId="0" borderId="179" xfId="0" quotePrefix="1" applyBorder="1" applyAlignment="1">
      <alignment horizontal="center" vertical="center"/>
    </xf>
    <xf numFmtId="167" fontId="7" fillId="0" borderId="179" xfId="22" applyNumberFormat="1" applyFont="1" applyBorder="1" applyAlignment="1">
      <alignment horizontal="right" vertical="center"/>
    </xf>
    <xf numFmtId="49" fontId="8" fillId="4" borderId="180" xfId="31" applyBorder="1">
      <alignment horizontal="center" vertical="center"/>
    </xf>
    <xf numFmtId="49" fontId="8" fillId="4" borderId="181" xfId="36" applyBorder="1">
      <alignment horizontal="center" vertical="center"/>
    </xf>
    <xf numFmtId="167" fontId="5" fillId="23" borderId="182" xfId="65" applyBorder="1">
      <alignment vertical="center"/>
    </xf>
    <xf numFmtId="49" fontId="8" fillId="4" borderId="180" xfId="6" applyBorder="1">
      <alignment horizontal="center" vertical="center"/>
    </xf>
    <xf numFmtId="49" fontId="8" fillId="4" borderId="180" xfId="36" applyBorder="1">
      <alignment horizontal="center" vertical="center"/>
    </xf>
    <xf numFmtId="0" fontId="17" fillId="0" borderId="183" xfId="0" applyFont="1" applyBorder="1" applyAlignment="1">
      <alignment horizontal="center" wrapText="1"/>
    </xf>
    <xf numFmtId="0" fontId="0" fillId="0" borderId="184" xfId="0" quotePrefix="1" applyBorder="1" applyAlignment="1">
      <alignment horizontal="center" vertical="center"/>
    </xf>
    <xf numFmtId="167" fontId="6" fillId="18" borderId="184" xfId="66" applyBorder="1">
      <alignment vertical="center"/>
      <protection locked="0"/>
    </xf>
    <xf numFmtId="175" fontId="6" fillId="18" borderId="184" xfId="68" applyBorder="1">
      <alignment vertical="center"/>
      <protection locked="0"/>
    </xf>
    <xf numFmtId="49" fontId="8" fillId="4" borderId="184" xfId="7" applyBorder="1">
      <alignment horizontal="center" vertical="center"/>
    </xf>
    <xf numFmtId="167" fontId="6" fillId="3" borderId="184" xfId="8" applyBorder="1">
      <alignment vertical="center"/>
      <protection locked="0"/>
    </xf>
    <xf numFmtId="167" fontId="5" fillId="5" borderId="184" xfId="63" applyBorder="1">
      <alignment vertical="center" wrapText="1"/>
      <protection locked="0"/>
    </xf>
    <xf numFmtId="0" fontId="27" fillId="14" borderId="184" xfId="0" applyFont="1" applyFill="1" applyBorder="1" applyAlignment="1">
      <alignment horizontal="center" vertical="center" wrapText="1"/>
    </xf>
    <xf numFmtId="167" fontId="7" fillId="0" borderId="184" xfId="10" applyBorder="1">
      <alignment horizontal="right" vertical="center"/>
    </xf>
    <xf numFmtId="167" fontId="6" fillId="0" borderId="184" xfId="2" applyBorder="1">
      <alignment vertical="center"/>
    </xf>
    <xf numFmtId="0" fontId="0" fillId="0" borderId="152" xfId="0" quotePrefix="1" applyBorder="1" applyAlignment="1">
      <alignment horizontal="center" vertical="center" wrapText="1"/>
    </xf>
    <xf numFmtId="49" fontId="8" fillId="4" borderId="185" xfId="7" applyBorder="1">
      <alignment horizontal="center" vertical="center"/>
    </xf>
    <xf numFmtId="0" fontId="0" fillId="0" borderId="184" xfId="0" quotePrefix="1" applyBorder="1" applyAlignment="1">
      <alignment horizontal="center" vertical="center" wrapText="1"/>
    </xf>
    <xf numFmtId="167" fontId="5" fillId="23" borderId="186" xfId="65" applyBorder="1">
      <alignment vertical="center"/>
    </xf>
    <xf numFmtId="167" fontId="5" fillId="5" borderId="187" xfId="63" applyBorder="1">
      <alignment vertical="center" wrapText="1"/>
      <protection locked="0"/>
    </xf>
    <xf numFmtId="49" fontId="8" fillId="4" borderId="188" xfId="7" applyBorder="1">
      <alignment horizontal="center" vertical="center"/>
    </xf>
    <xf numFmtId="0" fontId="27" fillId="14" borderId="189" xfId="0" applyFont="1" applyFill="1" applyBorder="1" applyAlignment="1">
      <alignment horizontal="center" vertical="center" wrapText="1"/>
    </xf>
    <xf numFmtId="0" fontId="0" fillId="0" borderId="190" xfId="0" applyBorder="1"/>
    <xf numFmtId="0" fontId="27" fillId="14" borderId="145" xfId="0" applyFont="1" applyFill="1" applyBorder="1" applyAlignment="1">
      <alignment horizontal="center" vertical="center" wrapText="1"/>
    </xf>
    <xf numFmtId="0" fontId="0" fillId="0" borderId="187" xfId="0" quotePrefix="1" applyBorder="1" applyAlignment="1">
      <alignment horizontal="center" vertical="center"/>
    </xf>
    <xf numFmtId="167" fontId="7" fillId="0" borderId="191" xfId="10" applyBorder="1">
      <alignment horizontal="right" vertical="center"/>
    </xf>
    <xf numFmtId="167" fontId="5" fillId="23" borderId="192" xfId="65" applyBorder="1">
      <alignment vertical="center"/>
    </xf>
    <xf numFmtId="167" fontId="6" fillId="18" borderId="193" xfId="66" applyBorder="1">
      <alignment vertical="center"/>
      <protection locked="0"/>
    </xf>
    <xf numFmtId="167" fontId="6" fillId="3" borderId="194" xfId="8" applyBorder="1">
      <alignment vertical="center"/>
      <protection locked="0"/>
    </xf>
    <xf numFmtId="167" fontId="6" fillId="0" borderId="141" xfId="2" applyBorder="1">
      <alignment vertical="center"/>
    </xf>
    <xf numFmtId="167" fontId="6" fillId="0" borderId="195" xfId="2" applyBorder="1">
      <alignment vertical="center"/>
    </xf>
    <xf numFmtId="167" fontId="7" fillId="0" borderId="158" xfId="22" applyNumberFormat="1" applyFont="1" applyBorder="1" applyAlignment="1">
      <alignment horizontal="right" vertical="center"/>
    </xf>
    <xf numFmtId="0" fontId="0" fillId="0" borderId="189" xfId="0" quotePrefix="1" applyBorder="1" applyAlignment="1">
      <alignment horizontal="center" vertical="center"/>
    </xf>
    <xf numFmtId="0" fontId="0" fillId="0" borderId="184" xfId="0" applyBorder="1" applyAlignment="1">
      <alignment horizontal="center" vertical="center"/>
    </xf>
    <xf numFmtId="0" fontId="0" fillId="0" borderId="196" xfId="0" applyBorder="1" applyAlignment="1">
      <alignment horizontal="center" vertical="center"/>
    </xf>
    <xf numFmtId="167" fontId="7" fillId="0" borderId="193" xfId="10" applyBorder="1">
      <alignment horizontal="right" vertical="center"/>
    </xf>
    <xf numFmtId="167" fontId="5" fillId="5" borderId="184" xfId="9" applyBorder="1">
      <alignment vertical="center" wrapText="1"/>
      <protection locked="0"/>
    </xf>
    <xf numFmtId="167" fontId="6" fillId="3" borderId="189" xfId="8" applyBorder="1">
      <alignment vertical="center"/>
      <protection locked="0"/>
    </xf>
    <xf numFmtId="167" fontId="5" fillId="5" borderId="189" xfId="63" applyBorder="1">
      <alignment vertical="center" wrapText="1"/>
      <protection locked="0"/>
    </xf>
    <xf numFmtId="167" fontId="7" fillId="0" borderId="196" xfId="10" applyBorder="1">
      <alignment horizontal="right" vertical="center"/>
    </xf>
    <xf numFmtId="49" fontId="8" fillId="4" borderId="191" xfId="7" applyBorder="1">
      <alignment horizontal="center" vertical="center"/>
    </xf>
    <xf numFmtId="167" fontId="6" fillId="3" borderId="145" xfId="8" applyBorder="1">
      <alignment vertical="center"/>
      <protection locked="0"/>
    </xf>
    <xf numFmtId="167" fontId="5" fillId="5" borderId="145" xfId="63" applyBorder="1">
      <alignment vertical="center" wrapText="1"/>
      <protection locked="0"/>
    </xf>
    <xf numFmtId="49" fontId="8" fillId="4" borderId="197" xfId="6" applyBorder="1">
      <alignment horizontal="center" vertical="center"/>
    </xf>
    <xf numFmtId="49" fontId="8" fillId="4" borderId="197" xfId="31" applyBorder="1">
      <alignment horizontal="center" vertical="center"/>
    </xf>
    <xf numFmtId="49" fontId="8" fillId="4" borderId="197" xfId="36" applyBorder="1">
      <alignment horizontal="center" vertical="center"/>
    </xf>
    <xf numFmtId="49" fontId="8" fillId="4" borderId="198" xfId="7" applyBorder="1">
      <alignment horizontal="center" vertical="center"/>
    </xf>
    <xf numFmtId="0" fontId="0" fillId="0" borderId="198" xfId="0" quotePrefix="1" applyBorder="1" applyAlignment="1">
      <alignment horizontal="center"/>
    </xf>
    <xf numFmtId="167" fontId="7" fillId="0" borderId="198" xfId="10" applyBorder="1">
      <alignment horizontal="right" vertical="center"/>
    </xf>
    <xf numFmtId="167" fontId="6" fillId="3" borderId="198" xfId="8" applyBorder="1">
      <alignment vertical="center"/>
      <protection locked="0"/>
    </xf>
    <xf numFmtId="167" fontId="5" fillId="5" borderId="198" xfId="63" applyBorder="1">
      <alignment vertical="center" wrapText="1"/>
      <protection locked="0"/>
    </xf>
    <xf numFmtId="0" fontId="0" fillId="0" borderId="189" xfId="0" quotePrefix="1" applyBorder="1" applyAlignment="1">
      <alignment horizontal="center"/>
    </xf>
    <xf numFmtId="0" fontId="0" fillId="0" borderId="141" xfId="0" quotePrefix="1" applyBorder="1" applyAlignment="1">
      <alignment horizontal="center"/>
    </xf>
    <xf numFmtId="49" fontId="8" fillId="4" borderId="199" xfId="36" applyBorder="1">
      <alignment horizontal="center" vertical="center"/>
    </xf>
    <xf numFmtId="49" fontId="8" fillId="4" borderId="200" xfId="7" applyBorder="1">
      <alignment horizontal="center" vertical="center"/>
    </xf>
    <xf numFmtId="167" fontId="7" fillId="0" borderId="201" xfId="10" applyBorder="1">
      <alignment horizontal="right" vertical="center"/>
    </xf>
    <xf numFmtId="167" fontId="6" fillId="3" borderId="201" xfId="8" applyBorder="1">
      <alignment vertical="center"/>
      <protection locked="0"/>
    </xf>
    <xf numFmtId="167" fontId="5" fillId="5" borderId="201" xfId="63" applyBorder="1">
      <alignment vertical="center" wrapText="1"/>
      <protection locked="0"/>
    </xf>
    <xf numFmtId="49" fontId="8" fillId="4" borderId="202" xfId="7" applyBorder="1">
      <alignment horizontal="center" vertical="center"/>
    </xf>
    <xf numFmtId="167" fontId="6" fillId="0" borderId="198" xfId="2" applyBorder="1">
      <alignment vertical="center"/>
    </xf>
    <xf numFmtId="0" fontId="0" fillId="0" borderId="198" xfId="0" applyBorder="1" applyAlignment="1">
      <alignment horizontal="center" vertical="center"/>
    </xf>
    <xf numFmtId="167" fontId="5" fillId="23" borderId="203" xfId="65" applyBorder="1">
      <alignment vertical="center"/>
    </xf>
    <xf numFmtId="167" fontId="6" fillId="18" borderId="198" xfId="66" applyBorder="1">
      <alignment vertical="center"/>
      <protection locked="0"/>
    </xf>
    <xf numFmtId="175" fontId="6" fillId="18" borderId="198" xfId="68" applyBorder="1">
      <alignment vertical="center"/>
      <protection locked="0"/>
    </xf>
    <xf numFmtId="0" fontId="27" fillId="14" borderId="198" xfId="0" applyFont="1" applyFill="1" applyBorder="1" applyAlignment="1">
      <alignment horizontal="center" vertical="center" wrapText="1"/>
    </xf>
    <xf numFmtId="0" fontId="0" fillId="0" borderId="198" xfId="0" quotePrefix="1" applyBorder="1" applyAlignment="1">
      <alignment horizontal="center" vertical="center"/>
    </xf>
    <xf numFmtId="0" fontId="0" fillId="0" borderId="204" xfId="0" quotePrefix="1" applyBorder="1" applyAlignment="1">
      <alignment horizontal="center" vertical="center"/>
    </xf>
    <xf numFmtId="0" fontId="27" fillId="14" borderId="184" xfId="0" applyFont="1" applyFill="1" applyBorder="1" applyAlignment="1">
      <alignment horizontal="center" vertical="center"/>
    </xf>
    <xf numFmtId="167" fontId="6" fillId="10" borderId="152" xfId="14" applyBorder="1">
      <alignment vertical="center"/>
    </xf>
    <xf numFmtId="167" fontId="5" fillId="23" borderId="205" xfId="65" applyBorder="1">
      <alignment vertical="center"/>
    </xf>
    <xf numFmtId="0" fontId="0" fillId="0" borderId="196" xfId="22" quotePrefix="1" applyNumberFormat="1" applyFont="1" applyBorder="1" applyAlignment="1">
      <alignment horizontal="center" vertical="center"/>
    </xf>
    <xf numFmtId="0" fontId="17" fillId="0" borderId="71" xfId="0" applyFont="1" applyBorder="1" applyAlignment="1">
      <alignment horizontal="left" vertical="center" wrapText="1" indent="1"/>
    </xf>
    <xf numFmtId="167" fontId="6" fillId="3" borderId="206" xfId="8" applyBorder="1">
      <alignment vertical="center"/>
      <protection locked="0"/>
    </xf>
    <xf numFmtId="0" fontId="0" fillId="0" borderId="206" xfId="0" applyBorder="1" applyAlignment="1">
      <alignment horizontal="center" vertical="center"/>
    </xf>
    <xf numFmtId="167" fontId="6" fillId="0" borderId="0" xfId="2" applyBorder="1">
      <alignment vertical="center"/>
    </xf>
    <xf numFmtId="0" fontId="17" fillId="0" borderId="158" xfId="0" applyFont="1" applyBorder="1" applyAlignment="1">
      <alignment horizontal="center" wrapText="1"/>
    </xf>
    <xf numFmtId="0" fontId="0" fillId="0" borderId="129" xfId="0" applyBorder="1" applyAlignment="1">
      <alignment horizontal="center" vertical="center"/>
    </xf>
    <xf numFmtId="0" fontId="0" fillId="0" borderId="206" xfId="0" quotePrefix="1" applyBorder="1" applyAlignment="1">
      <alignment horizontal="center" vertical="center"/>
    </xf>
    <xf numFmtId="167" fontId="7" fillId="0" borderId="131" xfId="10" applyBorder="1">
      <alignment horizontal="right" vertical="center"/>
    </xf>
    <xf numFmtId="167" fontId="6" fillId="3" borderId="129" xfId="8" applyBorder="1">
      <alignment vertical="center"/>
      <protection locked="0"/>
    </xf>
    <xf numFmtId="167" fontId="7" fillId="0" borderId="207" xfId="10" applyBorder="1">
      <alignment horizontal="right" vertical="center"/>
    </xf>
    <xf numFmtId="167" fontId="5" fillId="6" borderId="208" xfId="4" applyBorder="1">
      <alignment vertical="center"/>
    </xf>
    <xf numFmtId="167" fontId="7" fillId="0" borderId="121" xfId="10" applyBorder="1">
      <alignment horizontal="right" vertical="center"/>
    </xf>
    <xf numFmtId="167" fontId="5" fillId="5" borderId="206" xfId="63" applyBorder="1">
      <alignment vertical="center" wrapText="1"/>
      <protection locked="0"/>
    </xf>
    <xf numFmtId="167" fontId="5" fillId="6" borderId="209" xfId="4" applyBorder="1">
      <alignment vertical="center"/>
    </xf>
    <xf numFmtId="49" fontId="8" fillId="4" borderId="210" xfId="6" applyBorder="1">
      <alignment horizontal="center" vertical="center"/>
    </xf>
    <xf numFmtId="167" fontId="6" fillId="3" borderId="211" xfId="8" applyBorder="1">
      <alignment vertical="center"/>
      <protection locked="0"/>
    </xf>
    <xf numFmtId="167" fontId="7" fillId="0" borderId="212" xfId="5" applyBorder="1">
      <alignment horizontal="right" vertical="center"/>
    </xf>
    <xf numFmtId="0" fontId="17" fillId="0" borderId="122" xfId="0" applyFont="1" applyBorder="1" applyAlignment="1">
      <alignment horizontal="center" wrapText="1"/>
    </xf>
    <xf numFmtId="0" fontId="0" fillId="0" borderId="122" xfId="22" applyNumberFormat="1" applyFont="1" applyBorder="1"/>
    <xf numFmtId="49" fontId="8" fillId="4" borderId="213" xfId="31" applyBorder="1">
      <alignment horizontal="center" vertical="center"/>
    </xf>
    <xf numFmtId="167" fontId="7" fillId="0" borderId="214" xfId="10" applyBorder="1">
      <alignment horizontal="right" vertical="center"/>
    </xf>
    <xf numFmtId="0" fontId="0" fillId="0" borderId="215" xfId="0" applyBorder="1" applyAlignment="1">
      <alignment horizontal="left" vertical="center" indent="2"/>
    </xf>
    <xf numFmtId="0" fontId="27" fillId="14" borderId="206" xfId="0" applyFont="1" applyFill="1" applyBorder="1" applyAlignment="1">
      <alignment horizontal="center" vertical="center" wrapText="1"/>
    </xf>
    <xf numFmtId="49" fontId="8" fillId="4" borderId="216" xfId="7" applyBorder="1">
      <alignment horizontal="center" vertical="center"/>
    </xf>
    <xf numFmtId="167" fontId="6" fillId="3" borderId="120" xfId="8" applyBorder="1">
      <alignment vertical="center"/>
      <protection locked="0"/>
    </xf>
    <xf numFmtId="167" fontId="5" fillId="5" borderId="120" xfId="63" applyBorder="1">
      <alignment vertical="center" wrapText="1"/>
      <protection locked="0"/>
    </xf>
    <xf numFmtId="167" fontId="6" fillId="0" borderId="206" xfId="2" applyBorder="1">
      <alignment vertical="center"/>
    </xf>
    <xf numFmtId="49" fontId="8" fillId="4" borderId="206" xfId="7" applyBorder="1">
      <alignment horizontal="center" vertical="center"/>
    </xf>
    <xf numFmtId="49" fontId="8" fillId="4" borderId="211" xfId="7" applyBorder="1">
      <alignment horizontal="center" vertical="center"/>
    </xf>
    <xf numFmtId="178" fontId="10" fillId="16" borderId="37" xfId="0" applyNumberFormat="1" applyFont="1" applyFill="1" applyBorder="1" applyAlignment="1">
      <alignment horizontal="left" vertical="center"/>
    </xf>
    <xf numFmtId="178" fontId="0" fillId="16" borderId="37" xfId="0" applyNumberFormat="1" applyFill="1" applyBorder="1" applyAlignment="1">
      <alignment horizontal="center" vertical="center"/>
    </xf>
    <xf numFmtId="167" fontId="7" fillId="0" borderId="124" xfId="22" applyNumberFormat="1" applyFont="1" applyBorder="1" applyAlignment="1">
      <alignment horizontal="right" vertical="center"/>
    </xf>
    <xf numFmtId="167" fontId="5" fillId="23" borderId="217" xfId="65" applyBorder="1">
      <alignment vertical="center"/>
    </xf>
    <xf numFmtId="49" fontId="8" fillId="4" borderId="218" xfId="7" applyBorder="1">
      <alignment horizontal="center" vertical="center"/>
    </xf>
    <xf numFmtId="49" fontId="8" fillId="4" borderId="219" xfId="7" applyBorder="1">
      <alignment horizontal="center" vertical="center"/>
    </xf>
    <xf numFmtId="0" fontId="4" fillId="0" borderId="221" xfId="0" applyFont="1" applyBorder="1" applyAlignment="1">
      <alignment horizontal="center" wrapText="1"/>
    </xf>
    <xf numFmtId="0" fontId="0" fillId="0" borderId="220" xfId="0" applyBorder="1"/>
    <xf numFmtId="0" fontId="10" fillId="16" borderId="34" xfId="0" applyFont="1" applyFill="1" applyBorder="1"/>
    <xf numFmtId="167" fontId="6" fillId="3" borderId="222" xfId="8" applyBorder="1">
      <alignment vertical="center"/>
      <protection locked="0"/>
    </xf>
    <xf numFmtId="167" fontId="7" fillId="0" borderId="223" xfId="10" applyBorder="1">
      <alignment horizontal="right" vertical="center"/>
    </xf>
    <xf numFmtId="175" fontId="6" fillId="18" borderId="206" xfId="68" applyBorder="1">
      <alignment vertical="center"/>
      <protection locked="0"/>
    </xf>
    <xf numFmtId="0" fontId="22" fillId="0" borderId="0" xfId="0" applyFont="1" applyAlignment="1">
      <alignment horizontal="center" wrapText="1"/>
    </xf>
    <xf numFmtId="0" fontId="22" fillId="0" borderId="126" xfId="0" applyFont="1" applyBorder="1" applyAlignment="1">
      <alignment horizontal="center" wrapText="1"/>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35" xfId="0" applyFont="1" applyBorder="1" applyAlignment="1">
      <alignment horizontal="left" vertical="center" wrapText="1" indent="1"/>
    </xf>
    <xf numFmtId="0" fontId="17" fillId="0" borderId="37" xfId="0" applyFont="1" applyBorder="1" applyAlignment="1">
      <alignment horizontal="left" vertical="center" wrapText="1" indent="1"/>
    </xf>
    <xf numFmtId="0" fontId="4" fillId="0" borderId="35" xfId="0" applyFont="1" applyBorder="1" applyAlignment="1">
      <alignment horizontal="left" vertical="center" wrapText="1" indent="1"/>
    </xf>
    <xf numFmtId="0" fontId="4" fillId="0" borderId="37" xfId="0" applyFont="1" applyBorder="1" applyAlignment="1">
      <alignment horizontal="left" vertical="center" wrapText="1" indent="1"/>
    </xf>
    <xf numFmtId="0" fontId="19" fillId="0" borderId="37" xfId="0" applyFont="1" applyBorder="1" applyAlignment="1">
      <alignment horizontal="center" vertical="top" wrapText="1"/>
    </xf>
    <xf numFmtId="0" fontId="19" fillId="0" borderId="39" xfId="0" applyFont="1" applyBorder="1" applyAlignment="1">
      <alignment horizontal="center" vertical="top"/>
    </xf>
    <xf numFmtId="0" fontId="17" fillId="0" borderId="35" xfId="0" applyFont="1" applyBorder="1" applyAlignment="1">
      <alignment horizontal="left" vertical="top" wrapText="1" indent="1"/>
    </xf>
    <xf numFmtId="0" fontId="17" fillId="0" borderId="37" xfId="0" applyFont="1" applyBorder="1" applyAlignment="1">
      <alignment horizontal="left" vertical="top" wrapText="1" indent="1"/>
    </xf>
    <xf numFmtId="0" fontId="0" fillId="0" borderId="42" xfId="0" applyBorder="1" applyAlignment="1">
      <alignment horizontal="left" vertical="center" wrapText="1" indent="2"/>
    </xf>
    <xf numFmtId="0" fontId="0" fillId="0" borderId="33" xfId="0" applyBorder="1" applyAlignment="1">
      <alignment horizontal="left" vertical="center" wrapText="1" indent="2"/>
    </xf>
    <xf numFmtId="0" fontId="4" fillId="0" borderId="39" xfId="0" applyFont="1" applyBorder="1" applyAlignment="1">
      <alignment horizontal="left" vertical="center" wrapText="1" indent="1"/>
    </xf>
    <xf numFmtId="0" fontId="17" fillId="16" borderId="34" xfId="0" applyFont="1" applyFill="1" applyBorder="1" applyAlignment="1">
      <alignment horizontal="center" vertical="center"/>
    </xf>
    <xf numFmtId="0" fontId="19" fillId="0" borderId="37" xfId="0" applyFont="1" applyBorder="1" applyAlignment="1">
      <alignment horizontal="left" wrapText="1" indent="1"/>
    </xf>
    <xf numFmtId="0" fontId="19" fillId="0" borderId="0" xfId="0" applyFont="1" applyAlignment="1">
      <alignment horizontal="left" wrapText="1" indent="1"/>
    </xf>
    <xf numFmtId="0" fontId="19" fillId="0" borderId="39" xfId="0" applyFont="1" applyBorder="1" applyAlignment="1">
      <alignment horizontal="left" wrapText="1" indent="1"/>
    </xf>
    <xf numFmtId="0" fontId="19" fillId="0" borderId="126" xfId="0" applyFont="1" applyBorder="1" applyAlignment="1">
      <alignment horizontal="left" wrapText="1" indent="1"/>
    </xf>
    <xf numFmtId="0" fontId="17" fillId="0" borderId="0" xfId="0" applyFont="1" applyAlignment="1">
      <alignment horizontal="center" wrapText="1"/>
    </xf>
    <xf numFmtId="0" fontId="17" fillId="0" borderId="126" xfId="0" applyFont="1" applyBorder="1" applyAlignment="1">
      <alignment horizontal="center" wrapText="1"/>
    </xf>
    <xf numFmtId="0" fontId="17" fillId="0" borderId="36" xfId="0" applyFont="1" applyBorder="1" applyAlignment="1">
      <alignment horizontal="left" vertical="top" wrapText="1" indent="1"/>
    </xf>
    <xf numFmtId="0" fontId="17" fillId="0" borderId="0" xfId="0" applyFont="1" applyAlignment="1">
      <alignment horizontal="left" vertical="top" wrapText="1" indent="1"/>
    </xf>
    <xf numFmtId="0" fontId="17" fillId="0" borderId="36" xfId="0" applyFont="1" applyBorder="1" applyAlignment="1">
      <alignment horizontal="left" vertical="center" wrapText="1" indent="1"/>
    </xf>
    <xf numFmtId="0" fontId="19" fillId="0" borderId="37"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39" xfId="0" applyFont="1" applyBorder="1" applyAlignment="1">
      <alignment horizontal="left" vertical="center" wrapText="1" indent="1"/>
    </xf>
    <xf numFmtId="0" fontId="19" fillId="0" borderId="126" xfId="0" applyFont="1" applyBorder="1" applyAlignment="1">
      <alignment horizontal="left" vertical="center" wrapText="1" indent="1"/>
    </xf>
    <xf numFmtId="0" fontId="0" fillId="0" borderId="42" xfId="0" applyBorder="1" applyAlignment="1">
      <alignment horizontal="left" vertical="center" wrapText="1" indent="3"/>
    </xf>
    <xf numFmtId="0" fontId="0" fillId="0" borderId="33" xfId="0" applyBorder="1" applyAlignment="1">
      <alignment horizontal="left" vertical="center" wrapText="1" indent="3"/>
    </xf>
    <xf numFmtId="0" fontId="0" fillId="16" borderId="0" xfId="0" applyFill="1" applyAlignment="1">
      <alignment horizontal="center" vertical="center" wrapText="1"/>
    </xf>
    <xf numFmtId="0" fontId="19" fillId="16" borderId="0" xfId="0" applyFont="1" applyFill="1" applyAlignment="1">
      <alignment horizontal="left" wrapText="1"/>
    </xf>
    <xf numFmtId="0" fontId="17" fillId="0" borderId="39" xfId="0" applyFont="1" applyBorder="1" applyAlignment="1">
      <alignment horizontal="left" vertical="top" wrapText="1" indent="1"/>
    </xf>
    <xf numFmtId="0" fontId="19" fillId="0" borderId="37" xfId="0" applyFont="1" applyBorder="1" applyAlignment="1">
      <alignment horizontal="left" vertical="top" wrapText="1" indent="1"/>
    </xf>
    <xf numFmtId="0" fontId="19" fillId="0" borderId="0" xfId="0" applyFont="1" applyAlignment="1">
      <alignment horizontal="left" vertical="top" wrapText="1" indent="1"/>
    </xf>
    <xf numFmtId="0" fontId="19" fillId="0" borderId="39" xfId="0" applyFont="1" applyBorder="1" applyAlignment="1">
      <alignment horizontal="left" vertical="top" wrapText="1" indent="1"/>
    </xf>
    <xf numFmtId="0" fontId="19" fillId="0" borderId="126" xfId="0" applyFont="1" applyBorder="1" applyAlignment="1">
      <alignment horizontal="left" vertical="top" wrapText="1" indent="1"/>
    </xf>
    <xf numFmtId="0" fontId="0" fillId="0" borderId="37" xfId="0" applyBorder="1" applyAlignment="1">
      <alignment horizontal="left" vertical="top" wrapText="1" indent="1"/>
    </xf>
    <xf numFmtId="0" fontId="0" fillId="0" borderId="39" xfId="0" applyBorder="1" applyAlignment="1">
      <alignment horizontal="left" vertical="top" wrapText="1" indent="1"/>
    </xf>
    <xf numFmtId="0" fontId="19" fillId="16" borderId="0" xfId="0" applyFont="1" applyFill="1" applyAlignment="1">
      <alignment horizontal="left" vertical="center" wrapText="1" indent="1"/>
    </xf>
    <xf numFmtId="0" fontId="10" fillId="0" borderId="37" xfId="0" applyFont="1" applyBorder="1" applyAlignment="1">
      <alignment horizontal="left" vertical="top" wrapText="1" indent="1"/>
    </xf>
    <xf numFmtId="0" fontId="0" fillId="0" borderId="37" xfId="0" applyBorder="1" applyAlignment="1">
      <alignment horizontal="left" wrapText="1" indent="1"/>
    </xf>
    <xf numFmtId="0" fontId="0" fillId="0" borderId="39" xfId="0" applyBorder="1" applyAlignment="1">
      <alignment horizontal="left" wrapText="1" indent="1"/>
    </xf>
    <xf numFmtId="0" fontId="41" fillId="0" borderId="0" xfId="77" applyFont="1" applyFill="1"/>
    <xf numFmtId="0" fontId="40" fillId="0" borderId="0" xfId="77" applyFill="1"/>
    <xf numFmtId="0" fontId="0" fillId="0" borderId="0" xfId="0" applyFill="1"/>
    <xf numFmtId="0" fontId="26" fillId="0" borderId="0" xfId="77" applyFont="1" applyFill="1"/>
    <xf numFmtId="0" fontId="42" fillId="0" borderId="0" xfId="77" applyFont="1" applyFill="1"/>
    <xf numFmtId="0" fontId="43" fillId="0" borderId="0" xfId="77" applyFont="1" applyFill="1"/>
    <xf numFmtId="0" fontId="44" fillId="0" borderId="0" xfId="77" applyFont="1" applyFill="1"/>
    <xf numFmtId="0" fontId="44" fillId="0" borderId="0" xfId="77" applyFont="1" applyFill="1" applyAlignment="1">
      <alignment horizontal="left" wrapText="1"/>
    </xf>
    <xf numFmtId="0" fontId="17" fillId="0" borderId="0" xfId="0" applyFont="1" applyAlignment="1">
      <alignment horizontal="left" vertical="center" indent="1"/>
    </xf>
    <xf numFmtId="0" fontId="0" fillId="0" borderId="224" xfId="22" applyNumberFormat="1" applyFont="1" applyBorder="1"/>
    <xf numFmtId="0" fontId="0" fillId="0" borderId="225" xfId="0" applyBorder="1" applyAlignment="1">
      <alignment horizontal="left" vertical="center" wrapText="1" indent="2"/>
    </xf>
    <xf numFmtId="0" fontId="17" fillId="0" borderId="225" xfId="0" applyFont="1" applyBorder="1" applyAlignment="1">
      <alignment horizontal="left" vertical="center" wrapText="1" indent="1"/>
    </xf>
    <xf numFmtId="0" fontId="0" fillId="0" borderId="225" xfId="0" applyBorder="1" applyAlignment="1">
      <alignment horizontal="left" vertical="center" indent="2"/>
    </xf>
    <xf numFmtId="0" fontId="17" fillId="0" borderId="226" xfId="0" applyFont="1" applyBorder="1" applyAlignment="1">
      <alignment horizontal="left" vertical="center" wrapText="1" indent="1"/>
    </xf>
    <xf numFmtId="0" fontId="17" fillId="0" borderId="227" xfId="0" applyFont="1" applyBorder="1" applyAlignment="1">
      <alignment horizontal="left" vertical="center" wrapText="1" indent="1"/>
    </xf>
    <xf numFmtId="0" fontId="0" fillId="0" borderId="228" xfId="0" applyBorder="1" applyAlignment="1">
      <alignment horizontal="left" vertical="center" indent="2"/>
    </xf>
    <xf numFmtId="0" fontId="0" fillId="0" borderId="42" xfId="0" applyFill="1" applyBorder="1" applyAlignment="1">
      <alignment horizontal="left" vertical="center" indent="3"/>
    </xf>
    <xf numFmtId="0" fontId="0" fillId="0" borderId="112" xfId="0" applyFill="1" applyBorder="1"/>
  </cellXfs>
  <cellStyles count="78">
    <cellStyle name="_AccType" xfId="38" xr:uid="{00000000-0005-0000-0000-000000000000}"/>
    <cellStyle name="_Calc" xfId="2" xr:uid="{00000000-0005-0000-0000-000001000000}"/>
    <cellStyle name="_Calc#" xfId="33" xr:uid="{00000000-0005-0000-0000-000002000000}"/>
    <cellStyle name="_Calc%" xfId="21" xr:uid="{00000000-0005-0000-0000-000003000000}"/>
    <cellStyle name="_CalcAccounts" xfId="64" xr:uid="{00000000-0005-0000-0000-000004000000}"/>
    <cellStyle name="_CalcBold" xfId="10" xr:uid="{00000000-0005-0000-0000-000005000000}"/>
    <cellStyle name="_CalcDate" xfId="74" xr:uid="{47C15C7C-24A6-4A76-8290-5CBDF86E3FF6}"/>
    <cellStyle name="_CalcRatio" xfId="34" xr:uid="{00000000-0005-0000-0000-000006000000}"/>
    <cellStyle name="_CalcText" xfId="25" xr:uid="{00000000-0005-0000-0000-000007000000}"/>
    <cellStyle name="_CalcTotal" xfId="5" xr:uid="{00000000-0005-0000-0000-000008000000}"/>
    <cellStyle name="_InputRestrictedNumber" xfId="65" xr:uid="{00000000-0005-0000-0000-000009000000}"/>
    <cellStyle name="_Maincode" xfId="36" xr:uid="{00000000-0005-0000-0000-00000A000000}"/>
    <cellStyle name="_MaincodeCY" xfId="6" xr:uid="{00000000-0005-0000-0000-00000B000000}"/>
    <cellStyle name="_MaincodeFY" xfId="32" xr:uid="{00000000-0005-0000-0000-00000C000000}"/>
    <cellStyle name="_MaincodePY" xfId="31" xr:uid="{00000000-0005-0000-0000-00000D000000}"/>
    <cellStyle name="_No_Input" xfId="4" xr:uid="{00000000-0005-0000-0000-00000E000000}"/>
    <cellStyle name="_Note" xfId="50" xr:uid="{00000000-0005-0000-0000-00000F000000}"/>
    <cellStyle name="_PopDate" xfId="51" xr:uid="{00000000-0005-0000-0000-000010000000}"/>
    <cellStyle name="_PopTrustInputFTNumber" xfId="45" xr:uid="{00000000-0005-0000-0000-000011000000}"/>
    <cellStyle name="_Populated%" xfId="39" xr:uid="{00000000-0005-0000-0000-000012000000}"/>
    <cellStyle name="_PopulatedNumber" xfId="14" xr:uid="{00000000-0005-0000-0000-000013000000}"/>
    <cellStyle name="_PopulatedText" xfId="43" xr:uid="{00000000-0005-0000-0000-000014000000}"/>
    <cellStyle name="_PopYY/YY" xfId="70" xr:uid="{00000000-0005-0000-0000-000015000000}"/>
    <cellStyle name="_Rating" xfId="35" xr:uid="{00000000-0005-0000-0000-000016000000}"/>
    <cellStyle name="_Subcode" xfId="7" xr:uid="{00000000-0005-0000-0000-000017000000}"/>
    <cellStyle name="20% - Accent1" xfId="15" builtinId="30" customBuiltin="1"/>
    <cellStyle name="blank" xfId="22" xr:uid="{00000000-0005-0000-0000-000019000000}"/>
    <cellStyle name="Check Cell" xfId="11" builtinId="23" hidden="1"/>
    <cellStyle name="Comma [0]" xfId="75" builtinId="6" hidden="1" customBuiltin="1"/>
    <cellStyle name="Currency [0]" xfId="76" builtinId="7" hidden="1" customBuiltin="1"/>
    <cellStyle name="Explanatory Text" xfId="17" builtinId="53" customBuiltin="1"/>
    <cellStyle name="FTHIDE" xfId="37" xr:uid="{00000000-0005-0000-0000-00001D000000}"/>
    <cellStyle name="FTLock_InputCYNumber" xfId="52" xr:uid="{00000000-0005-0000-0000-00001E000000}"/>
    <cellStyle name="Good" xfId="49" builtinId="26" customBuiltin="1"/>
    <cellStyle name="HIDE" xfId="27" xr:uid="{00000000-0005-0000-0000-000020000000}"/>
    <cellStyle name="HIDETableID" xfId="71" xr:uid="{00000000-0005-0000-0000-000021000000}"/>
    <cellStyle name="Hyperlink" xfId="1" builtinId="8" hidden="1"/>
    <cellStyle name="Hyperlink" xfId="28" builtinId="8"/>
    <cellStyle name="Hyperlinks" xfId="23" xr:uid="{00000000-0005-0000-0000-000024000000}"/>
    <cellStyle name="Input" xfId="13" builtinId="20" hidden="1"/>
    <cellStyle name="InputCY%" xfId="53" xr:uid="{00000000-0005-0000-0000-000026000000}"/>
    <cellStyle name="InputCYDate" xfId="24" xr:uid="{00000000-0005-0000-0000-000027000000}"/>
    <cellStyle name="InputCYNewFT" xfId="66" xr:uid="{00000000-0005-0000-0000-000028000000}"/>
    <cellStyle name="InputCYNumber" xfId="8" xr:uid="{00000000-0005-0000-0000-000029000000}"/>
    <cellStyle name="InputCYText" xfId="3" xr:uid="{00000000-0005-0000-0000-00002A000000}"/>
    <cellStyle name="InputFY" xfId="55" xr:uid="{00000000-0005-0000-0000-00002B000000}"/>
    <cellStyle name="InputFY%" xfId="54" xr:uid="{00000000-0005-0000-0000-00002C000000}"/>
    <cellStyle name="InputFYDate" xfId="40" xr:uid="{00000000-0005-0000-0000-00002D000000}"/>
    <cellStyle name="InputFYNumber" xfId="19" xr:uid="{00000000-0005-0000-0000-00002E000000}"/>
    <cellStyle name="InputFYText" xfId="20" xr:uid="{00000000-0005-0000-0000-00002F000000}"/>
    <cellStyle name="InputPPY" xfId="73" xr:uid="{00000000-0005-0000-0000-000030000000}"/>
    <cellStyle name="InputPY%" xfId="56" xr:uid="{00000000-0005-0000-0000-000031000000}"/>
    <cellStyle name="InputPYDate" xfId="57" xr:uid="{00000000-0005-0000-0000-000032000000}"/>
    <cellStyle name="InputPYNew" xfId="67" xr:uid="{00000000-0005-0000-0000-000033000000}"/>
    <cellStyle name="InputPYNumber" xfId="9" xr:uid="{00000000-0005-0000-0000-000034000000}"/>
    <cellStyle name="InputPYText" xfId="60" xr:uid="{00000000-0005-0000-0000-000035000000}"/>
    <cellStyle name="InputYY/YY" xfId="58" xr:uid="{00000000-0005-0000-0000-000036000000}"/>
    <cellStyle name="Linked Cell" xfId="12" builtinId="24" hidden="1"/>
    <cellStyle name="NONFTHIDE" xfId="59" xr:uid="{00000000-0005-0000-0000-000038000000}"/>
    <cellStyle name="NonFTLock_InputCYNumber" xfId="61" xr:uid="{00000000-0005-0000-0000-000039000000}"/>
    <cellStyle name="Normal" xfId="0" builtinId="0" customBuiltin="1"/>
    <cellStyle name="Normal 2" xfId="77" xr:uid="{A8531700-6CFE-4314-A2EC-7481A51BE2DE}"/>
    <cellStyle name="PopCYDate" xfId="62" xr:uid="{00000000-0005-0000-0000-00003C000000}"/>
    <cellStyle name="PopCYTextUnlock" xfId="41" xr:uid="{00000000-0005-0000-0000-00003D000000}"/>
    <cellStyle name="PopInputCYNumber" xfId="44" xr:uid="{00000000-0005-0000-0000-00003E000000}"/>
    <cellStyle name="PopInputFYDate" xfId="47" xr:uid="{00000000-0005-0000-0000-00003F000000}"/>
    <cellStyle name="PopInputFYNumber" xfId="42" xr:uid="{00000000-0005-0000-0000-000040000000}"/>
    <cellStyle name="PopInputFYText" xfId="46" xr:uid="{00000000-0005-0000-0000-000041000000}"/>
    <cellStyle name="PopInputPPY" xfId="69" xr:uid="{00000000-0005-0000-0000-000042000000}"/>
    <cellStyle name="PopInputPYNewFT" xfId="68" xr:uid="{00000000-0005-0000-0000-000043000000}"/>
    <cellStyle name="PopInputPYNumber" xfId="63" xr:uid="{00000000-0005-0000-0000-000044000000}"/>
    <cellStyle name="PopInputPYText" xfId="72" xr:uid="{00000000-0005-0000-0000-000045000000}"/>
    <cellStyle name="PopInputYY/YY" xfId="48" xr:uid="{00000000-0005-0000-0000-000046000000}"/>
    <cellStyle name="TableEnd" xfId="30" xr:uid="{00000000-0005-0000-0000-000047000000}"/>
    <cellStyle name="TableID" xfId="26" xr:uid="{00000000-0005-0000-0000-000048000000}"/>
    <cellStyle name="Total" xfId="18" builtinId="25" customBuiltin="1"/>
    <cellStyle name="Validations" xfId="29" xr:uid="{00000000-0005-0000-0000-00004A000000}"/>
    <cellStyle name="Warning Text" xfId="16" builtinId="11" customBuiltin="1"/>
  </cellStyles>
  <dxfs count="32">
    <dxf>
      <font>
        <color theme="2"/>
      </font>
      <fill>
        <patternFill>
          <bgColor theme="2"/>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lor theme="2"/>
      </font>
      <fill>
        <patternFill>
          <bgColor theme="2"/>
        </patternFill>
      </fill>
    </dxf>
    <dxf>
      <font>
        <color theme="2"/>
      </font>
      <fill>
        <patternFill>
          <bgColor theme="2"/>
        </patternFill>
      </fill>
    </dxf>
    <dxf>
      <font>
        <color theme="2"/>
      </font>
      <fill>
        <patternFill>
          <bgColor theme="2"/>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lor theme="2"/>
      </font>
      <fill>
        <patternFill>
          <bgColor theme="2"/>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lor theme="2"/>
      </font>
      <fill>
        <patternFill>
          <bgColor theme="2"/>
        </patternFill>
      </fill>
    </dxf>
    <dxf>
      <font>
        <color theme="2"/>
      </font>
      <fill>
        <patternFill>
          <bgColor theme="2"/>
        </patternFill>
      </fill>
    </dxf>
    <dxf>
      <font>
        <color rgb="FFFF0000"/>
      </font>
    </dxf>
    <dxf>
      <font>
        <b/>
        <i val="0"/>
        <color theme="0"/>
      </font>
      <fill>
        <patternFill>
          <bgColor rgb="FF00B050"/>
        </patternFill>
      </fill>
    </dxf>
    <dxf>
      <font>
        <b/>
        <i val="0"/>
        <color theme="0"/>
      </font>
      <fill>
        <patternFill>
          <bgColor rgb="FFFF0000"/>
        </patternFill>
      </fill>
    </dxf>
    <dxf>
      <font>
        <color theme="2"/>
      </font>
      <fill>
        <patternFill>
          <bgColor theme="2"/>
        </patternFill>
      </fill>
    </dxf>
    <dxf>
      <font>
        <color theme="2"/>
      </font>
      <fill>
        <patternFill>
          <bgColor theme="2"/>
        </patternFill>
      </fill>
    </dxf>
    <dxf>
      <font>
        <color theme="2"/>
      </font>
      <fill>
        <patternFill>
          <bgColor theme="2"/>
        </patternFill>
      </fill>
    </dxf>
    <dxf>
      <font>
        <color rgb="FFFF0000"/>
      </font>
    </dxf>
    <dxf>
      <font>
        <color rgb="FFFF0000"/>
      </font>
    </dxf>
    <dxf>
      <font>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1" defaultTableStyle="TableStyleMedium2" defaultPivotStyle="PivotStyleLight16">
    <tableStyle name="Invisible" pivot="0" table="0" count="0" xr9:uid="{AFA3ED13-DF32-460E-8186-601FE6B7F5B4}"/>
  </tableStyles>
  <colors>
    <mruColors>
      <color rgb="FF0000FF"/>
      <color rgb="FFFF7C80"/>
      <color rgb="FFFFFF99"/>
      <color rgb="FFFF9999"/>
      <color rgb="FFFF66FF"/>
      <color rgb="FFFF9900"/>
      <color rgb="FF0066FF"/>
      <color rgb="FFFFCCFF"/>
      <color rgb="FF97D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4545-47D3-4A7F-A0AD-4C05F9347459}">
  <dimension ref="B3:V16"/>
  <sheetViews>
    <sheetView showGridLines="0" tabSelected="1" zoomScale="85" zoomScaleNormal="85" workbookViewId="0"/>
  </sheetViews>
  <sheetFormatPr defaultColWidth="9.1796875" defaultRowHeight="12.5" x14ac:dyDescent="0.25"/>
  <cols>
    <col min="1" max="16384" width="9.1796875" style="628"/>
  </cols>
  <sheetData>
    <row r="3" spans="2:22" ht="23" x14ac:dyDescent="0.5">
      <c r="B3" s="626" t="s">
        <v>0</v>
      </c>
      <c r="C3" s="627"/>
      <c r="D3" s="627"/>
      <c r="E3" s="627"/>
      <c r="F3" s="627"/>
      <c r="G3" s="627"/>
      <c r="H3" s="627"/>
      <c r="I3" s="627"/>
      <c r="J3" s="627"/>
      <c r="K3" s="627"/>
      <c r="L3" s="627"/>
      <c r="M3" s="627"/>
      <c r="N3" s="627"/>
    </row>
    <row r="4" spans="2:22" ht="15.5" x14ac:dyDescent="0.35">
      <c r="B4" s="629"/>
      <c r="C4" s="627"/>
      <c r="D4" s="627"/>
      <c r="E4" s="627"/>
      <c r="F4" s="627"/>
      <c r="G4" s="627"/>
      <c r="H4" s="627"/>
      <c r="I4" s="627"/>
      <c r="J4" s="627"/>
      <c r="K4" s="627"/>
      <c r="L4" s="627"/>
      <c r="M4" s="627"/>
      <c r="N4" s="627"/>
    </row>
    <row r="5" spans="2:22" ht="15.5" x14ac:dyDescent="0.35">
      <c r="B5" s="629"/>
      <c r="C5" s="627"/>
      <c r="D5" s="627"/>
      <c r="E5" s="627"/>
      <c r="F5" s="627"/>
      <c r="G5" s="627"/>
      <c r="H5" s="627"/>
      <c r="I5" s="627"/>
      <c r="J5" s="627"/>
      <c r="K5" s="627"/>
      <c r="L5" s="627"/>
      <c r="M5" s="627"/>
      <c r="N5" s="627"/>
    </row>
    <row r="6" spans="2:22" ht="19.5" customHeight="1" x14ac:dyDescent="0.4">
      <c r="B6" s="630" t="s">
        <v>1</v>
      </c>
      <c r="C6" s="631"/>
      <c r="D6" s="631"/>
      <c r="E6" s="631"/>
      <c r="F6" s="631"/>
      <c r="G6" s="631"/>
      <c r="H6" s="631"/>
      <c r="I6" s="631"/>
      <c r="J6" s="631"/>
      <c r="K6" s="631"/>
      <c r="L6" s="631"/>
      <c r="M6" s="631"/>
      <c r="N6" s="631"/>
    </row>
    <row r="7" spans="2:22" ht="19.5" customHeight="1" x14ac:dyDescent="0.35">
      <c r="B7" s="632"/>
      <c r="C7" s="631"/>
      <c r="D7" s="631"/>
      <c r="E7" s="631"/>
      <c r="F7" s="631"/>
      <c r="G7" s="631"/>
      <c r="H7" s="631"/>
      <c r="I7" s="631"/>
      <c r="J7" s="631"/>
      <c r="K7" s="631"/>
      <c r="L7" s="631"/>
      <c r="M7" s="631"/>
      <c r="N7" s="631"/>
    </row>
    <row r="8" spans="2:22" ht="19.5" customHeight="1" x14ac:dyDescent="0.35">
      <c r="B8" s="632" t="s">
        <v>2</v>
      </c>
      <c r="C8" s="631"/>
      <c r="D8" s="631"/>
      <c r="E8" s="631"/>
      <c r="F8" s="631"/>
      <c r="G8" s="631"/>
      <c r="H8" s="631"/>
      <c r="I8" s="631"/>
      <c r="J8" s="631"/>
      <c r="K8" s="631"/>
      <c r="L8" s="631"/>
      <c r="M8" s="631"/>
      <c r="N8" s="631"/>
    </row>
    <row r="9" spans="2:22" ht="19.5" customHeight="1" x14ac:dyDescent="0.25">
      <c r="B9" s="633" t="s">
        <v>2652</v>
      </c>
      <c r="C9" s="633"/>
      <c r="D9" s="633"/>
      <c r="E9" s="633"/>
      <c r="F9" s="633"/>
      <c r="G9" s="633"/>
      <c r="H9" s="633"/>
      <c r="I9" s="633"/>
      <c r="J9" s="633"/>
      <c r="K9" s="633"/>
      <c r="L9" s="633"/>
      <c r="M9" s="633"/>
      <c r="N9" s="633"/>
      <c r="O9" s="633"/>
      <c r="P9" s="633"/>
      <c r="Q9" s="633"/>
      <c r="R9" s="633"/>
      <c r="S9" s="633"/>
      <c r="T9" s="633"/>
      <c r="U9" s="633"/>
      <c r="V9" s="633"/>
    </row>
    <row r="10" spans="2:22" ht="19.5" customHeight="1" x14ac:dyDescent="0.25">
      <c r="B10" s="633"/>
      <c r="C10" s="633"/>
      <c r="D10" s="633"/>
      <c r="E10" s="633"/>
      <c r="F10" s="633"/>
      <c r="G10" s="633"/>
      <c r="H10" s="633"/>
      <c r="I10" s="633"/>
      <c r="J10" s="633"/>
      <c r="K10" s="633"/>
      <c r="L10" s="633"/>
      <c r="M10" s="633"/>
      <c r="N10" s="633"/>
      <c r="O10" s="633"/>
      <c r="P10" s="633"/>
      <c r="Q10" s="633"/>
      <c r="R10" s="633"/>
      <c r="S10" s="633"/>
      <c r="T10" s="633"/>
      <c r="U10" s="633"/>
      <c r="V10" s="633"/>
    </row>
    <row r="11" spans="2:22" ht="19.5" customHeight="1" x14ac:dyDescent="0.35">
      <c r="B11" s="632" t="s">
        <v>3</v>
      </c>
      <c r="C11" s="631"/>
      <c r="D11" s="631"/>
      <c r="E11" s="631"/>
      <c r="F11" s="631"/>
      <c r="G11" s="631"/>
      <c r="H11" s="631"/>
      <c r="I11" s="631"/>
      <c r="J11" s="631"/>
      <c r="K11" s="631"/>
      <c r="L11" s="631"/>
      <c r="M11" s="631"/>
      <c r="N11" s="631"/>
    </row>
    <row r="12" spans="2:22" ht="19.5" customHeight="1" x14ac:dyDescent="0.35">
      <c r="B12" s="632"/>
      <c r="C12" s="631"/>
      <c r="D12" s="631"/>
      <c r="E12" s="631"/>
      <c r="F12" s="631"/>
      <c r="G12" s="631"/>
      <c r="H12" s="631"/>
      <c r="I12" s="631"/>
      <c r="J12" s="631"/>
      <c r="K12" s="631"/>
      <c r="L12" s="631"/>
      <c r="M12" s="631"/>
      <c r="N12" s="631"/>
    </row>
    <row r="13" spans="2:22" ht="19.5" customHeight="1" x14ac:dyDescent="0.35">
      <c r="B13" s="632" t="s">
        <v>2653</v>
      </c>
      <c r="C13" s="631"/>
      <c r="D13" s="631"/>
      <c r="E13" s="631"/>
      <c r="F13" s="631"/>
      <c r="G13" s="631"/>
      <c r="H13" s="631"/>
      <c r="I13" s="631"/>
      <c r="J13" s="631"/>
      <c r="K13" s="631"/>
      <c r="L13" s="631"/>
      <c r="M13" s="631"/>
      <c r="N13" s="631"/>
    </row>
    <row r="14" spans="2:22" ht="19.5" customHeight="1" x14ac:dyDescent="0.35">
      <c r="B14" s="632" t="s">
        <v>2654</v>
      </c>
      <c r="C14" s="631"/>
      <c r="D14" s="631"/>
      <c r="E14" s="631"/>
      <c r="F14" s="631"/>
      <c r="G14" s="631"/>
      <c r="H14" s="631"/>
      <c r="I14" s="631"/>
      <c r="J14" s="631"/>
      <c r="K14" s="631"/>
      <c r="L14" s="631"/>
      <c r="M14" s="631"/>
      <c r="N14" s="631"/>
    </row>
    <row r="15" spans="2:22" ht="19.5" customHeight="1" x14ac:dyDescent="0.35">
      <c r="B15" s="632"/>
      <c r="C15" s="631"/>
      <c r="D15" s="631"/>
      <c r="E15" s="631"/>
      <c r="F15" s="631"/>
      <c r="G15" s="631"/>
      <c r="H15" s="631"/>
      <c r="I15" s="631"/>
      <c r="J15" s="631"/>
      <c r="K15" s="631"/>
      <c r="L15" s="631"/>
      <c r="M15" s="631"/>
      <c r="N15" s="631"/>
    </row>
    <row r="16" spans="2:22" ht="19.5" customHeight="1" x14ac:dyDescent="0.4">
      <c r="B16" s="630" t="s">
        <v>4</v>
      </c>
      <c r="C16" s="631"/>
      <c r="D16" s="631"/>
      <c r="E16" s="631"/>
      <c r="F16" s="631"/>
      <c r="G16" s="631"/>
      <c r="H16" s="631"/>
      <c r="I16" s="631"/>
      <c r="J16" s="631"/>
      <c r="K16" s="631"/>
      <c r="L16" s="631"/>
      <c r="M16" s="631"/>
      <c r="N16" s="631"/>
    </row>
  </sheetData>
  <mergeCells count="1">
    <mergeCell ref="B9:V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5553-8F82-4597-9BD3-881017B0A778}">
  <sheetPr codeName="Sheet70">
    <tabColor theme="2"/>
    <pageSetUpPr fitToPage="1"/>
  </sheetPr>
  <dimension ref="B1:I101"/>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27" width="13.26953125" style="15" customWidth="1"/>
    <col min="28"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TAC11 Finance &amp; other</v>
      </c>
    </row>
    <row r="4" spans="2:8" ht="18.75" customHeight="1" thickBot="1" x14ac:dyDescent="0.35">
      <c r="B4" s="17" t="s">
        <v>5</v>
      </c>
    </row>
    <row r="5" spans="2:8" ht="16.149999999999999" customHeight="1" thickTop="1" thickBot="1" x14ac:dyDescent="0.35">
      <c r="B5" s="36"/>
      <c r="C5" s="36"/>
      <c r="D5" s="36"/>
      <c r="E5" s="36"/>
      <c r="F5" s="363" t="s">
        <v>6</v>
      </c>
      <c r="G5" s="374">
        <v>1</v>
      </c>
    </row>
    <row r="6" spans="2:8" ht="16.149999999999999" customHeight="1" thickTop="1" x14ac:dyDescent="0.25">
      <c r="B6" s="107" t="s">
        <v>847</v>
      </c>
      <c r="C6"/>
      <c r="D6"/>
      <c r="E6" s="434" t="s">
        <v>848</v>
      </c>
      <c r="F6" s="435" t="s">
        <v>849</v>
      </c>
      <c r="G6" s="436" t="s">
        <v>10</v>
      </c>
      <c r="H6" s="51"/>
    </row>
    <row r="7" spans="2:8" ht="13" x14ac:dyDescent="0.3">
      <c r="B7" s="114"/>
      <c r="C7"/>
      <c r="D7" s="581" t="s">
        <v>11</v>
      </c>
      <c r="E7" s="30" t="s">
        <v>181</v>
      </c>
      <c r="F7" s="30" t="s">
        <v>181</v>
      </c>
      <c r="G7" s="40"/>
      <c r="H7" s="51"/>
    </row>
    <row r="8" spans="2:8" ht="16.149999999999999" customHeight="1" x14ac:dyDescent="0.3">
      <c r="B8" s="39"/>
      <c r="C8"/>
      <c r="D8" s="581"/>
      <c r="E8" s="31" t="s">
        <v>13</v>
      </c>
      <c r="F8" s="31" t="s">
        <v>14</v>
      </c>
      <c r="G8" s="40"/>
      <c r="H8" s="51"/>
    </row>
    <row r="9" spans="2:8" ht="16.149999999999999" customHeight="1" thickBot="1" x14ac:dyDescent="0.35">
      <c r="B9" s="41"/>
      <c r="C9" s="315"/>
      <c r="D9" s="582"/>
      <c r="E9" s="316" t="s">
        <v>15</v>
      </c>
      <c r="F9" s="316" t="s">
        <v>15</v>
      </c>
      <c r="G9" s="417" t="s">
        <v>16</v>
      </c>
      <c r="H9" s="51"/>
    </row>
    <row r="10" spans="2:8" ht="16.149999999999999" customHeight="1" x14ac:dyDescent="0.25">
      <c r="B10" s="296" t="s">
        <v>850</v>
      </c>
      <c r="C10" s="290"/>
      <c r="D10" s="319" t="s">
        <v>18</v>
      </c>
      <c r="E10" s="430"/>
      <c r="F10" s="431"/>
      <c r="G10" s="417" t="s">
        <v>851</v>
      </c>
      <c r="H10" s="51"/>
    </row>
    <row r="11" spans="2:8" ht="16.149999999999999" customHeight="1" x14ac:dyDescent="0.25">
      <c r="B11" s="48" t="s">
        <v>852</v>
      </c>
      <c r="C11" s="34"/>
      <c r="D11" s="427" t="s">
        <v>18</v>
      </c>
      <c r="E11" s="430"/>
      <c r="F11" s="431"/>
      <c r="G11" s="417" t="s">
        <v>853</v>
      </c>
      <c r="H11" s="51"/>
    </row>
    <row r="12" spans="2:8" ht="16.149999999999999" customHeight="1" x14ac:dyDescent="0.25">
      <c r="B12" s="48" t="s">
        <v>854</v>
      </c>
      <c r="C12" s="34"/>
      <c r="D12" s="427" t="s">
        <v>18</v>
      </c>
      <c r="E12" s="430"/>
      <c r="F12" s="431"/>
      <c r="G12" s="417" t="s">
        <v>855</v>
      </c>
      <c r="H12" s="51"/>
    </row>
    <row r="13" spans="2:8" ht="16.149999999999999" customHeight="1" x14ac:dyDescent="0.25">
      <c r="B13" s="77" t="s">
        <v>856</v>
      </c>
      <c r="C13" s="78"/>
      <c r="D13" s="427" t="s">
        <v>18</v>
      </c>
      <c r="E13" s="430"/>
      <c r="F13" s="431"/>
      <c r="G13" s="417" t="s">
        <v>857</v>
      </c>
      <c r="H13" s="51"/>
    </row>
    <row r="14" spans="2:8" ht="16.149999999999999" customHeight="1" thickBot="1" x14ac:dyDescent="0.3">
      <c r="B14" s="43" t="s">
        <v>676</v>
      </c>
      <c r="C14"/>
      <c r="D14" s="427" t="s">
        <v>18</v>
      </c>
      <c r="E14" s="430"/>
      <c r="F14" s="431"/>
      <c r="G14" s="417" t="s">
        <v>858</v>
      </c>
      <c r="H14" s="51"/>
    </row>
    <row r="15" spans="2:8" ht="16.149999999999999" customHeight="1" thickBot="1" x14ac:dyDescent="0.3">
      <c r="B15" s="74" t="s">
        <v>859</v>
      </c>
      <c r="C15" s="44"/>
      <c r="D15" s="443" t="s">
        <v>18</v>
      </c>
      <c r="E15" s="325">
        <f>SUM(E10:E14)</f>
        <v>0</v>
      </c>
      <c r="F15" s="325">
        <f>SUM(F10:F14)</f>
        <v>0</v>
      </c>
      <c r="G15" s="417" t="s">
        <v>860</v>
      </c>
      <c r="H15" s="51"/>
    </row>
    <row r="16" spans="2:8" ht="16.149999999999999" customHeight="1" thickTop="1" thickBot="1" x14ac:dyDescent="0.3">
      <c r="B16" s="62"/>
      <c r="C16" s="62"/>
      <c r="D16" s="62"/>
      <c r="E16" s="62"/>
      <c r="F16" s="62"/>
      <c r="G16" s="63"/>
    </row>
    <row r="17" spans="2:8" ht="16.149999999999999" customHeight="1" thickTop="1" thickBot="1" x14ac:dyDescent="0.35">
      <c r="B17" s="36"/>
      <c r="C17" s="36"/>
      <c r="D17" s="36"/>
      <c r="E17" s="36"/>
      <c r="F17" s="363" t="s">
        <v>6</v>
      </c>
      <c r="G17" s="374">
        <v>2</v>
      </c>
    </row>
    <row r="18" spans="2:8" ht="16.149999999999999" customHeight="1" thickTop="1" x14ac:dyDescent="0.25">
      <c r="B18" s="107" t="s">
        <v>861</v>
      </c>
      <c r="C18"/>
      <c r="D18"/>
      <c r="E18" s="434" t="s">
        <v>848</v>
      </c>
      <c r="F18" s="435" t="s">
        <v>849</v>
      </c>
      <c r="G18" s="436" t="s">
        <v>10</v>
      </c>
      <c r="H18" s="51"/>
    </row>
    <row r="19" spans="2:8" ht="13" x14ac:dyDescent="0.3">
      <c r="B19" s="114"/>
      <c r="C19"/>
      <c r="D19" s="581" t="s">
        <v>11</v>
      </c>
      <c r="E19" s="30" t="s">
        <v>181</v>
      </c>
      <c r="F19" s="30" t="s">
        <v>181</v>
      </c>
      <c r="G19" s="40"/>
      <c r="H19" s="51"/>
    </row>
    <row r="20" spans="2:8" ht="16.149999999999999" customHeight="1" x14ac:dyDescent="0.3">
      <c r="B20" s="39"/>
      <c r="C20"/>
      <c r="D20" s="581"/>
      <c r="E20" s="31" t="s">
        <v>13</v>
      </c>
      <c r="F20" s="31" t="s">
        <v>14</v>
      </c>
      <c r="G20" s="40"/>
      <c r="H20" s="51"/>
    </row>
    <row r="21" spans="2:8" ht="16.149999999999999" customHeight="1" thickBot="1" x14ac:dyDescent="0.35">
      <c r="B21" s="41"/>
      <c r="C21" s="315"/>
      <c r="D21" s="582"/>
      <c r="E21" s="316" t="s">
        <v>15</v>
      </c>
      <c r="F21" s="316" t="s">
        <v>15</v>
      </c>
      <c r="G21" s="417" t="s">
        <v>16</v>
      </c>
      <c r="H21" s="51"/>
    </row>
    <row r="22" spans="2:8" ht="16.149999999999999" customHeight="1" x14ac:dyDescent="0.25">
      <c r="B22" s="289" t="s">
        <v>2593</v>
      </c>
      <c r="C22" s="292"/>
      <c r="D22"/>
      <c r="E22" s="7"/>
      <c r="F22" s="162"/>
      <c r="G22" s="130"/>
      <c r="H22" s="51"/>
    </row>
    <row r="23" spans="2:8" ht="16.149999999999999" customHeight="1" x14ac:dyDescent="0.25">
      <c r="B23" s="43" t="s">
        <v>862</v>
      </c>
      <c r="C23"/>
      <c r="D23" s="427" t="s">
        <v>18</v>
      </c>
      <c r="E23" s="430"/>
      <c r="F23" s="431"/>
      <c r="G23" s="417" t="s">
        <v>863</v>
      </c>
      <c r="H23" s="51"/>
    </row>
    <row r="24" spans="2:8" ht="16.149999999999999" customHeight="1" x14ac:dyDescent="0.25">
      <c r="B24" s="163" t="s">
        <v>864</v>
      </c>
      <c r="C24" s="44"/>
      <c r="D24" s="427" t="s">
        <v>18</v>
      </c>
      <c r="E24" s="430"/>
      <c r="F24" s="431"/>
      <c r="G24" s="417" t="s">
        <v>865</v>
      </c>
      <c r="H24" s="51"/>
    </row>
    <row r="25" spans="2:8" ht="16.149999999999999" customHeight="1" x14ac:dyDescent="0.25">
      <c r="B25" s="45" t="s">
        <v>866</v>
      </c>
      <c r="C25" s="32"/>
      <c r="D25"/>
      <c r="E25" s="7"/>
      <c r="F25" s="162"/>
      <c r="G25" s="130"/>
      <c r="H25" s="51"/>
    </row>
    <row r="26" spans="2:8" ht="16.149999999999999" customHeight="1" x14ac:dyDescent="0.25">
      <c r="B26" s="48" t="s">
        <v>354</v>
      </c>
      <c r="C26" s="34"/>
      <c r="D26" s="427" t="s">
        <v>18</v>
      </c>
      <c r="E26" s="430"/>
      <c r="F26" s="431"/>
      <c r="G26" s="417" t="s">
        <v>867</v>
      </c>
      <c r="H26" s="51"/>
    </row>
    <row r="27" spans="2:8" ht="16.149999999999999" customHeight="1" x14ac:dyDescent="0.25">
      <c r="B27" s="48" t="s">
        <v>868</v>
      </c>
      <c r="C27" s="34"/>
      <c r="D27" s="427" t="s">
        <v>18</v>
      </c>
      <c r="E27" s="430"/>
      <c r="F27" s="431"/>
      <c r="G27" s="417" t="s">
        <v>869</v>
      </c>
      <c r="H27" s="51"/>
    </row>
    <row r="28" spans="2:8" ht="16.149999999999999" customHeight="1" x14ac:dyDescent="0.25">
      <c r="B28" s="48" t="s">
        <v>870</v>
      </c>
      <c r="C28" s="422" t="s">
        <v>212</v>
      </c>
      <c r="D28" s="427" t="s">
        <v>18</v>
      </c>
      <c r="E28" s="430"/>
      <c r="F28" s="431"/>
      <c r="G28" s="417" t="s">
        <v>871</v>
      </c>
      <c r="H28" s="51"/>
    </row>
    <row r="29" spans="2:8" ht="16.149999999999999" customHeight="1" x14ac:dyDescent="0.25">
      <c r="B29" s="48" t="s">
        <v>872</v>
      </c>
      <c r="C29" s="34"/>
      <c r="D29" s="427" t="s">
        <v>18</v>
      </c>
      <c r="E29" s="430"/>
      <c r="F29" s="431"/>
      <c r="G29" s="417" t="s">
        <v>873</v>
      </c>
      <c r="H29" s="51"/>
    </row>
    <row r="30" spans="2:8" ht="16.149999999999999" customHeight="1" x14ac:dyDescent="0.25">
      <c r="B30" s="49" t="s">
        <v>874</v>
      </c>
      <c r="C30"/>
      <c r="D30"/>
      <c r="E30" s="7"/>
      <c r="F30" s="162"/>
      <c r="G30" s="130"/>
      <c r="H30" s="51"/>
    </row>
    <row r="31" spans="2:8" ht="16.149999999999999" customHeight="1" x14ac:dyDescent="0.25">
      <c r="B31" s="139" t="s">
        <v>875</v>
      </c>
      <c r="C31" s="34"/>
      <c r="D31" s="427" t="s">
        <v>18</v>
      </c>
      <c r="E31" s="430"/>
      <c r="F31" s="431"/>
      <c r="G31" s="417" t="s">
        <v>876</v>
      </c>
      <c r="H31" s="51"/>
    </row>
    <row r="32" spans="2:8" ht="16.149999999999999" customHeight="1" x14ac:dyDescent="0.25">
      <c r="B32" s="139" t="s">
        <v>2594</v>
      </c>
      <c r="C32" s="34"/>
      <c r="D32" s="427" t="s">
        <v>18</v>
      </c>
      <c r="E32" s="430"/>
      <c r="F32" s="431"/>
      <c r="G32" s="444" t="s">
        <v>877</v>
      </c>
      <c r="H32" s="51"/>
    </row>
    <row r="33" spans="2:9" ht="24.65" customHeight="1" thickBot="1" x14ac:dyDescent="0.3">
      <c r="B33" s="164" t="s">
        <v>2595</v>
      </c>
      <c r="C33" s="165"/>
      <c r="D33" s="427" t="s">
        <v>26</v>
      </c>
      <c r="E33" s="430"/>
      <c r="F33" s="431"/>
      <c r="G33" s="417" t="s">
        <v>878</v>
      </c>
      <c r="H33" s="51"/>
    </row>
    <row r="34" spans="2:9" ht="16.149999999999999" customHeight="1" x14ac:dyDescent="0.25">
      <c r="B34" s="45" t="s">
        <v>879</v>
      </c>
      <c r="C34" s="34"/>
      <c r="D34" s="427" t="s">
        <v>18</v>
      </c>
      <c r="E34" s="325">
        <f>SUM(E23:E33)</f>
        <v>0</v>
      </c>
      <c r="F34" s="325">
        <f>SUM(F23:F33)</f>
        <v>0</v>
      </c>
      <c r="G34" s="417" t="s">
        <v>880</v>
      </c>
      <c r="H34" s="51"/>
    </row>
    <row r="35" spans="2:9" ht="16.149999999999999" customHeight="1" x14ac:dyDescent="0.25">
      <c r="B35" s="43" t="s">
        <v>881</v>
      </c>
      <c r="C35"/>
      <c r="D35" s="427" t="s">
        <v>26</v>
      </c>
      <c r="E35" s="430"/>
      <c r="F35" s="431"/>
      <c r="G35" s="417" t="s">
        <v>882</v>
      </c>
      <c r="H35" s="51"/>
    </row>
    <row r="36" spans="2:9" ht="16.149999999999999" customHeight="1" thickBot="1" x14ac:dyDescent="0.3">
      <c r="B36" s="92" t="s">
        <v>883</v>
      </c>
      <c r="C36" s="422" t="s">
        <v>212</v>
      </c>
      <c r="D36" s="427" t="s">
        <v>18</v>
      </c>
      <c r="E36" s="430"/>
      <c r="F36" s="431"/>
      <c r="G36" s="417" t="s">
        <v>884</v>
      </c>
      <c r="H36" s="51"/>
    </row>
    <row r="37" spans="2:9" ht="16.149999999999999" customHeight="1" thickBot="1" x14ac:dyDescent="0.3">
      <c r="B37" s="49" t="s">
        <v>885</v>
      </c>
      <c r="C37"/>
      <c r="D37" s="443" t="s">
        <v>18</v>
      </c>
      <c r="E37" s="325">
        <f>SUM(E34:E36)</f>
        <v>0</v>
      </c>
      <c r="F37" s="325">
        <f>SUM(F34:F36)</f>
        <v>0</v>
      </c>
      <c r="G37" s="417" t="s">
        <v>886</v>
      </c>
      <c r="H37" s="51"/>
    </row>
    <row r="38" spans="2:9" ht="16.149999999999999" customHeight="1" thickTop="1" thickBot="1" x14ac:dyDescent="0.3">
      <c r="B38" s="62"/>
      <c r="C38" s="62"/>
      <c r="D38" s="62"/>
      <c r="E38" s="62"/>
      <c r="F38" s="62"/>
      <c r="G38" s="62"/>
    </row>
    <row r="39" spans="2:9" ht="16.149999999999999" customHeight="1" thickTop="1" thickBot="1" x14ac:dyDescent="0.35">
      <c r="C39" s="36"/>
      <c r="D39" s="36"/>
      <c r="E39" s="236"/>
      <c r="F39" s="363" t="s">
        <v>6</v>
      </c>
      <c r="G39" s="380">
        <v>3</v>
      </c>
      <c r="H39" s="51"/>
    </row>
    <row r="40" spans="2:9" ht="16.149999999999999" customHeight="1" thickTop="1" x14ac:dyDescent="0.25">
      <c r="B40" s="588" t="s">
        <v>887</v>
      </c>
      <c r="C40" s="422" t="s">
        <v>212</v>
      </c>
      <c r="D40"/>
      <c r="E40" s="434" t="s">
        <v>848</v>
      </c>
      <c r="F40" s="435" t="s">
        <v>849</v>
      </c>
      <c r="G40" s="436" t="s">
        <v>10</v>
      </c>
      <c r="H40" s="51"/>
    </row>
    <row r="41" spans="2:9" ht="16.149999999999999" customHeight="1" x14ac:dyDescent="0.3">
      <c r="B41" s="589"/>
      <c r="C41"/>
      <c r="D41" s="581" t="s">
        <v>11</v>
      </c>
      <c r="E41" s="30" t="s">
        <v>181</v>
      </c>
      <c r="F41" s="30" t="s">
        <v>181</v>
      </c>
      <c r="G41" s="40"/>
      <c r="H41" s="51"/>
    </row>
    <row r="42" spans="2:9" ht="16.149999999999999" customHeight="1" x14ac:dyDescent="0.3">
      <c r="B42" s="589"/>
      <c r="C42"/>
      <c r="D42" s="581"/>
      <c r="E42" s="31" t="s">
        <v>13</v>
      </c>
      <c r="F42" s="31" t="s">
        <v>14</v>
      </c>
      <c r="G42" s="40"/>
      <c r="H42" s="51"/>
    </row>
    <row r="43" spans="2:9" ht="16.149999999999999" customHeight="1" thickBot="1" x14ac:dyDescent="0.35">
      <c r="B43" s="596"/>
      <c r="C43" s="315"/>
      <c r="D43" s="582"/>
      <c r="E43" s="316" t="s">
        <v>15</v>
      </c>
      <c r="F43" s="316" t="s">
        <v>15</v>
      </c>
      <c r="G43" s="417" t="s">
        <v>16</v>
      </c>
      <c r="H43" s="51"/>
    </row>
    <row r="44" spans="2:9" ht="25" x14ac:dyDescent="0.25">
      <c r="B44" s="333" t="s">
        <v>888</v>
      </c>
      <c r="C44" s="334"/>
      <c r="D44" s="427" t="s">
        <v>18</v>
      </c>
      <c r="E44" s="430"/>
      <c r="F44" s="431"/>
      <c r="G44" s="417" t="s">
        <v>889</v>
      </c>
      <c r="H44" s="51"/>
    </row>
    <row r="45" spans="2:9" ht="25" x14ac:dyDescent="0.25">
      <c r="B45" s="120" t="s">
        <v>890</v>
      </c>
      <c r="C45" s="34"/>
      <c r="D45" s="427" t="s">
        <v>18</v>
      </c>
      <c r="E45" s="416">
        <f>E29</f>
        <v>0</v>
      </c>
      <c r="F45" s="416">
        <f>F29</f>
        <v>0</v>
      </c>
      <c r="G45" s="417" t="s">
        <v>891</v>
      </c>
      <c r="H45" s="51"/>
      <c r="I45" s="166"/>
    </row>
    <row r="46" spans="2:9" ht="15.75" customHeight="1" thickBot="1" x14ac:dyDescent="0.3">
      <c r="B46" s="121" t="s">
        <v>892</v>
      </c>
      <c r="C46" s="61"/>
      <c r="D46" s="385" t="s">
        <v>18</v>
      </c>
      <c r="E46" s="415"/>
      <c r="F46" s="423"/>
      <c r="G46" s="417" t="s">
        <v>893</v>
      </c>
      <c r="H46" s="51"/>
    </row>
    <row r="47" spans="2:9" ht="13.5" thickTop="1" thickBot="1" x14ac:dyDescent="0.3">
      <c r="B47" s="62"/>
      <c r="C47" s="62"/>
      <c r="D47" s="62"/>
      <c r="E47" s="62"/>
      <c r="F47" s="62"/>
      <c r="G47" s="63"/>
    </row>
    <row r="48" spans="2:9" ht="14" thickTop="1" thickBot="1" x14ac:dyDescent="0.35">
      <c r="B48" s="36"/>
      <c r="C48" s="36"/>
      <c r="D48" s="36"/>
      <c r="E48" s="36"/>
      <c r="F48" s="363" t="s">
        <v>6</v>
      </c>
      <c r="G48" s="374">
        <v>4</v>
      </c>
    </row>
    <row r="49" spans="2:8" ht="16.149999999999999" customHeight="1" thickTop="1" x14ac:dyDescent="0.25">
      <c r="B49" s="107" t="s">
        <v>894</v>
      </c>
      <c r="C49"/>
      <c r="D49"/>
      <c r="E49" s="434" t="s">
        <v>848</v>
      </c>
      <c r="F49" s="435" t="s">
        <v>849</v>
      </c>
      <c r="G49" s="436" t="s">
        <v>10</v>
      </c>
      <c r="H49" s="51"/>
    </row>
    <row r="50" spans="2:8" ht="61.15" customHeight="1" x14ac:dyDescent="0.3">
      <c r="B50" s="114"/>
      <c r="C50"/>
      <c r="D50" s="581" t="s">
        <v>11</v>
      </c>
      <c r="E50" s="30" t="s">
        <v>181</v>
      </c>
      <c r="F50" s="30" t="s">
        <v>181</v>
      </c>
      <c r="G50" s="40"/>
      <c r="H50" s="51"/>
    </row>
    <row r="51" spans="2:8" ht="16.149999999999999" customHeight="1" x14ac:dyDescent="0.3">
      <c r="B51" s="39"/>
      <c r="C51"/>
      <c r="D51" s="581"/>
      <c r="E51" s="31" t="s">
        <v>13</v>
      </c>
      <c r="F51" s="31" t="s">
        <v>14</v>
      </c>
      <c r="G51" s="40"/>
      <c r="H51" s="51"/>
    </row>
    <row r="52" spans="2:8" ht="16.149999999999999" customHeight="1" thickBot="1" x14ac:dyDescent="0.35">
      <c r="B52" s="41"/>
      <c r="C52" s="315"/>
      <c r="D52" s="582"/>
      <c r="E52" s="316" t="s">
        <v>15</v>
      </c>
      <c r="F52" s="316" t="s">
        <v>15</v>
      </c>
      <c r="G52" s="417" t="s">
        <v>16</v>
      </c>
      <c r="H52" s="51"/>
    </row>
    <row r="53" spans="2:8" ht="16.149999999999999" customHeight="1" x14ac:dyDescent="0.25">
      <c r="B53" s="296" t="s">
        <v>895</v>
      </c>
      <c r="C53" s="290"/>
      <c r="D53" s="427" t="s">
        <v>18</v>
      </c>
      <c r="E53" s="415"/>
      <c r="F53" s="423"/>
      <c r="G53" s="417" t="s">
        <v>896</v>
      </c>
      <c r="H53" s="51"/>
    </row>
    <row r="54" spans="2:8" ht="16.149999999999999" customHeight="1" x14ac:dyDescent="0.25">
      <c r="B54" s="48" t="s">
        <v>897</v>
      </c>
      <c r="C54" s="34"/>
      <c r="D54" s="427" t="s">
        <v>18</v>
      </c>
      <c r="E54" s="415"/>
      <c r="F54" s="423"/>
      <c r="G54" s="417" t="s">
        <v>898</v>
      </c>
      <c r="H54" s="51"/>
    </row>
    <row r="55" spans="2:8" ht="16.149999999999999" customHeight="1" x14ac:dyDescent="0.25">
      <c r="B55" s="48" t="s">
        <v>899</v>
      </c>
      <c r="C55" s="34"/>
      <c r="D55" s="427" t="s">
        <v>18</v>
      </c>
      <c r="E55" s="415"/>
      <c r="F55" s="423"/>
      <c r="G55" s="417" t="s">
        <v>900</v>
      </c>
      <c r="H55" s="51"/>
    </row>
    <row r="56" spans="2:8" ht="16.149999999999999" customHeight="1" x14ac:dyDescent="0.25">
      <c r="B56" s="48" t="s">
        <v>901</v>
      </c>
      <c r="C56" s="422" t="s">
        <v>212</v>
      </c>
      <c r="D56" s="427" t="s">
        <v>18</v>
      </c>
      <c r="E56" s="415"/>
      <c r="F56" s="423"/>
      <c r="G56" s="417" t="s">
        <v>902</v>
      </c>
      <c r="H56" s="51"/>
    </row>
    <row r="57" spans="2:8" ht="16.149999999999999" customHeight="1" x14ac:dyDescent="0.25">
      <c r="B57" s="48" t="s">
        <v>903</v>
      </c>
      <c r="C57" s="34"/>
      <c r="D57" s="427" t="s">
        <v>18</v>
      </c>
      <c r="E57" s="415"/>
      <c r="F57" s="423"/>
      <c r="G57" s="417" t="s">
        <v>904</v>
      </c>
      <c r="H57" s="51"/>
    </row>
    <row r="58" spans="2:8" ht="16.149999999999999" customHeight="1" x14ac:dyDescent="0.25">
      <c r="B58" s="48" t="s">
        <v>905</v>
      </c>
      <c r="C58" s="34"/>
      <c r="D58" s="427" t="s">
        <v>18</v>
      </c>
      <c r="E58" s="415"/>
      <c r="F58" s="423"/>
      <c r="G58" s="417" t="s">
        <v>906</v>
      </c>
      <c r="H58" s="51"/>
    </row>
    <row r="59" spans="2:8" ht="16.149999999999999" customHeight="1" x14ac:dyDescent="0.25">
      <c r="B59" s="48" t="s">
        <v>907</v>
      </c>
      <c r="C59" s="422" t="s">
        <v>212</v>
      </c>
      <c r="D59" s="427" t="s">
        <v>18</v>
      </c>
      <c r="E59" s="415"/>
      <c r="F59" s="423"/>
      <c r="G59" s="417" t="s">
        <v>908</v>
      </c>
      <c r="H59" s="51"/>
    </row>
    <row r="60" spans="2:8" ht="16.149999999999999" customHeight="1" x14ac:dyDescent="0.25">
      <c r="B60" s="93" t="s">
        <v>909</v>
      </c>
      <c r="C60" s="422" t="s">
        <v>212</v>
      </c>
      <c r="D60" s="427" t="s">
        <v>18</v>
      </c>
      <c r="E60" s="415"/>
      <c r="F60" s="423"/>
      <c r="G60" s="417" t="s">
        <v>910</v>
      </c>
      <c r="H60" s="51"/>
    </row>
    <row r="61" spans="2:8" ht="16.149999999999999" customHeight="1" x14ac:dyDescent="0.25">
      <c r="B61" s="93" t="s">
        <v>911</v>
      </c>
      <c r="C61" s="34"/>
      <c r="D61" s="427" t="s">
        <v>18</v>
      </c>
      <c r="E61" s="415"/>
      <c r="F61" s="423"/>
      <c r="G61" s="417" t="s">
        <v>912</v>
      </c>
      <c r="H61" s="51"/>
    </row>
    <row r="62" spans="2:8" ht="16.149999999999999" customHeight="1" x14ac:dyDescent="0.25">
      <c r="B62" s="76" t="s">
        <v>913</v>
      </c>
      <c r="C62"/>
      <c r="D62" s="427" t="s">
        <v>23</v>
      </c>
      <c r="E62" s="415"/>
      <c r="F62" s="423"/>
      <c r="G62" s="417" t="s">
        <v>914</v>
      </c>
      <c r="H62" s="51"/>
    </row>
    <row r="63" spans="2:8" ht="16.149999999999999" customHeight="1" x14ac:dyDescent="0.25">
      <c r="B63" s="48" t="s">
        <v>915</v>
      </c>
      <c r="C63" s="34"/>
      <c r="D63" s="427" t="s">
        <v>23</v>
      </c>
      <c r="E63" s="415"/>
      <c r="F63" s="423"/>
      <c r="G63" s="417" t="s">
        <v>916</v>
      </c>
      <c r="H63" s="51"/>
    </row>
    <row r="64" spans="2:8" ht="16.149999999999999" customHeight="1" x14ac:dyDescent="0.25">
      <c r="B64" s="93" t="s">
        <v>917</v>
      </c>
      <c r="C64" s="34"/>
      <c r="D64" s="427" t="s">
        <v>23</v>
      </c>
      <c r="E64" s="415"/>
      <c r="F64" s="423"/>
      <c r="G64" s="417" t="s">
        <v>918</v>
      </c>
      <c r="H64" s="51"/>
    </row>
    <row r="65" spans="2:8" ht="16.149999999999999" customHeight="1" x14ac:dyDescent="0.25">
      <c r="B65" s="48" t="s">
        <v>919</v>
      </c>
      <c r="C65" s="422" t="s">
        <v>212</v>
      </c>
      <c r="D65" s="427" t="s">
        <v>23</v>
      </c>
      <c r="E65" s="415"/>
      <c r="F65" s="423"/>
      <c r="G65" s="417" t="s">
        <v>920</v>
      </c>
      <c r="H65" s="51"/>
    </row>
    <row r="66" spans="2:8" ht="16.149999999999999" customHeight="1" x14ac:dyDescent="0.25">
      <c r="B66" s="48" t="s">
        <v>921</v>
      </c>
      <c r="C66" s="34"/>
      <c r="D66" s="427" t="s">
        <v>23</v>
      </c>
      <c r="E66" s="415"/>
      <c r="F66" s="423"/>
      <c r="G66" s="417" t="s">
        <v>922</v>
      </c>
      <c r="H66" s="51"/>
    </row>
    <row r="67" spans="2:8" ht="16.149999999999999" customHeight="1" x14ac:dyDescent="0.25">
      <c r="B67" s="93" t="s">
        <v>923</v>
      </c>
      <c r="C67" s="34"/>
      <c r="D67" s="427" t="s">
        <v>23</v>
      </c>
      <c r="E67" s="415"/>
      <c r="F67" s="423"/>
      <c r="G67" s="417" t="s">
        <v>924</v>
      </c>
      <c r="H67" s="51"/>
    </row>
    <row r="68" spans="2:8" ht="16.149999999999999" customHeight="1" x14ac:dyDescent="0.25">
      <c r="B68" s="93" t="s">
        <v>925</v>
      </c>
      <c r="C68" s="422" t="s">
        <v>212</v>
      </c>
      <c r="D68" s="427" t="s">
        <v>23</v>
      </c>
      <c r="E68" s="415"/>
      <c r="F68" s="423"/>
      <c r="G68" s="417" t="s">
        <v>926</v>
      </c>
      <c r="H68" s="51"/>
    </row>
    <row r="69" spans="2:8" ht="16.149999999999999" customHeight="1" x14ac:dyDescent="0.25">
      <c r="B69" s="93" t="s">
        <v>927</v>
      </c>
      <c r="C69" s="422" t="s">
        <v>212</v>
      </c>
      <c r="D69" s="427" t="s">
        <v>23</v>
      </c>
      <c r="E69" s="415"/>
      <c r="F69" s="423"/>
      <c r="G69" s="417" t="s">
        <v>928</v>
      </c>
      <c r="H69" s="51"/>
    </row>
    <row r="70" spans="2:8" ht="16.149999999999999" customHeight="1" x14ac:dyDescent="0.25">
      <c r="B70" s="48" t="s">
        <v>929</v>
      </c>
      <c r="C70" s="34"/>
      <c r="D70" s="427" t="s">
        <v>23</v>
      </c>
      <c r="E70" s="415"/>
      <c r="F70" s="423"/>
      <c r="G70" s="417" t="s">
        <v>930</v>
      </c>
      <c r="H70" s="51"/>
    </row>
    <row r="71" spans="2:8" ht="30" customHeight="1" x14ac:dyDescent="0.25">
      <c r="B71" s="125" t="s">
        <v>931</v>
      </c>
      <c r="C71" s="301"/>
      <c r="D71" s="427" t="s">
        <v>23</v>
      </c>
      <c r="E71" s="415"/>
      <c r="F71" s="423"/>
      <c r="G71" s="417" t="s">
        <v>932</v>
      </c>
      <c r="H71" s="51"/>
    </row>
    <row r="72" spans="2:8" ht="15.65" customHeight="1" x14ac:dyDescent="0.25">
      <c r="B72" s="50" t="s">
        <v>2565</v>
      </c>
      <c r="C72" s="422" t="s">
        <v>212</v>
      </c>
      <c r="D72" s="427" t="s">
        <v>23</v>
      </c>
      <c r="E72" s="415"/>
      <c r="F72" s="423"/>
      <c r="G72" s="417" t="s">
        <v>933</v>
      </c>
      <c r="H72" s="51"/>
    </row>
    <row r="73" spans="2:8" ht="16.149999999999999" customHeight="1" thickBot="1" x14ac:dyDescent="0.3">
      <c r="B73" s="77" t="s">
        <v>2592</v>
      </c>
      <c r="C73" s="87"/>
      <c r="D73" s="427" t="s">
        <v>26</v>
      </c>
      <c r="E73" s="415"/>
      <c r="F73" s="423"/>
      <c r="G73" s="417" t="s">
        <v>934</v>
      </c>
      <c r="H73" s="51"/>
    </row>
    <row r="74" spans="2:8" ht="16.149999999999999" customHeight="1" x14ac:dyDescent="0.25">
      <c r="B74" s="74" t="s">
        <v>935</v>
      </c>
      <c r="C74" s="44"/>
      <c r="D74" s="427" t="s">
        <v>26</v>
      </c>
      <c r="E74" s="325">
        <f>SUM(E53:E73)</f>
        <v>0</v>
      </c>
      <c r="F74" s="325">
        <f>SUM(F53:F73)</f>
        <v>0</v>
      </c>
      <c r="G74" s="417" t="s">
        <v>936</v>
      </c>
      <c r="H74" s="51"/>
    </row>
    <row r="75" spans="2:8" ht="16.149999999999999" customHeight="1" x14ac:dyDescent="0.25">
      <c r="B75" s="73" t="s">
        <v>937</v>
      </c>
      <c r="C75" s="34"/>
      <c r="D75" s="427" t="s">
        <v>26</v>
      </c>
      <c r="E75" s="415"/>
      <c r="F75" s="423"/>
      <c r="G75" s="417" t="s">
        <v>938</v>
      </c>
      <c r="H75" s="51"/>
    </row>
    <row r="76" spans="2:8" ht="16.149999999999999" customHeight="1" x14ac:dyDescent="0.25">
      <c r="B76" s="48" t="s">
        <v>939</v>
      </c>
      <c r="C76" s="34"/>
      <c r="D76" s="427" t="s">
        <v>26</v>
      </c>
      <c r="E76" s="416">
        <f>SUM('TAC15 Investments &amp; groups'!E18:F19)</f>
        <v>0</v>
      </c>
      <c r="F76" s="416">
        <f>SUM('TAC15 Investments &amp; groups'!H18:I19)</f>
        <v>0</v>
      </c>
      <c r="G76" s="417" t="s">
        <v>940</v>
      </c>
      <c r="H76" s="51"/>
    </row>
    <row r="77" spans="2:8" ht="16.149999999999999" customHeight="1" x14ac:dyDescent="0.25">
      <c r="B77" s="48" t="s">
        <v>941</v>
      </c>
      <c r="C77" s="34"/>
      <c r="D77" s="427" t="s">
        <v>26</v>
      </c>
      <c r="E77" s="416">
        <f>SUM('TAC15 Investments &amp; groups'!E60:'TAC15 Investments &amp; groups'!E61)</f>
        <v>0</v>
      </c>
      <c r="F77" s="416">
        <f>SUM('TAC15 Investments &amp; groups'!G60:'TAC15 Investments &amp; groups'!G61)</f>
        <v>0</v>
      </c>
      <c r="G77" s="417" t="s">
        <v>942</v>
      </c>
      <c r="H77" s="51"/>
    </row>
    <row r="78" spans="2:8" ht="28.9" customHeight="1" x14ac:dyDescent="0.25">
      <c r="B78" s="167" t="s">
        <v>943</v>
      </c>
      <c r="C78" s="78"/>
      <c r="D78" s="427" t="s">
        <v>26</v>
      </c>
      <c r="E78" s="415"/>
      <c r="F78" s="423"/>
      <c r="G78" s="417" t="s">
        <v>944</v>
      </c>
      <c r="H78" s="51"/>
    </row>
    <row r="79" spans="2:8" ht="16.149999999999999" customHeight="1" x14ac:dyDescent="0.25">
      <c r="B79" s="43" t="s">
        <v>2566</v>
      </c>
      <c r="C79"/>
      <c r="D79" s="427" t="s">
        <v>26</v>
      </c>
      <c r="E79" s="415"/>
      <c r="F79" s="423"/>
      <c r="G79" s="417" t="s">
        <v>945</v>
      </c>
      <c r="H79" s="51"/>
    </row>
    <row r="80" spans="2:8" ht="25" x14ac:dyDescent="0.25">
      <c r="B80" s="50" t="s">
        <v>946</v>
      </c>
      <c r="C80" s="34"/>
      <c r="D80" s="427" t="s">
        <v>26</v>
      </c>
      <c r="E80" s="416">
        <f>-'TAC04 SOCIE'!J27</f>
        <v>0</v>
      </c>
      <c r="F80" s="416">
        <f>-'TAC04 SOCIE'!J67</f>
        <v>0</v>
      </c>
      <c r="G80" s="417" t="s">
        <v>947</v>
      </c>
      <c r="H80" s="51"/>
    </row>
    <row r="81" spans="2:8" ht="25" x14ac:dyDescent="0.25">
      <c r="B81" s="167" t="s">
        <v>948</v>
      </c>
      <c r="C81" s="78"/>
      <c r="D81" s="427" t="s">
        <v>26</v>
      </c>
      <c r="E81" s="415"/>
      <c r="F81" s="423"/>
      <c r="G81" s="417" t="s">
        <v>949</v>
      </c>
      <c r="H81" s="51"/>
    </row>
    <row r="82" spans="2:8" ht="16.899999999999999" customHeight="1" x14ac:dyDescent="0.25">
      <c r="B82" s="594" t="s">
        <v>950</v>
      </c>
      <c r="C82" s="595"/>
      <c r="D82" s="427" t="s">
        <v>26</v>
      </c>
      <c r="E82" s="416">
        <f>'TAC18 Receivables'!E150</f>
        <v>0</v>
      </c>
      <c r="F82" s="416">
        <f>'TAC18 Receivables'!E172</f>
        <v>0</v>
      </c>
      <c r="G82" s="417" t="s">
        <v>951</v>
      </c>
      <c r="H82" s="51"/>
    </row>
    <row r="83" spans="2:8" ht="16.899999999999999" customHeight="1" x14ac:dyDescent="0.25">
      <c r="B83" s="50" t="s">
        <v>952</v>
      </c>
      <c r="C83" s="34"/>
      <c r="D83" s="427" t="s">
        <v>26</v>
      </c>
      <c r="E83" s="415"/>
      <c r="F83" s="423"/>
      <c r="G83" s="417" t="s">
        <v>953</v>
      </c>
      <c r="H83" s="51"/>
    </row>
    <row r="84" spans="2:8" ht="16.899999999999999" customHeight="1" x14ac:dyDescent="0.25">
      <c r="B84" s="50" t="s">
        <v>954</v>
      </c>
      <c r="C84" s="34"/>
      <c r="D84" s="427" t="s">
        <v>18</v>
      </c>
      <c r="E84" s="415"/>
      <c r="F84" s="423"/>
      <c r="G84" s="417" t="s">
        <v>955</v>
      </c>
      <c r="H84" s="51"/>
    </row>
    <row r="85" spans="2:8" ht="25" x14ac:dyDescent="0.25">
      <c r="B85" s="167" t="s">
        <v>956</v>
      </c>
      <c r="C85" s="168"/>
      <c r="D85" s="427" t="s">
        <v>23</v>
      </c>
      <c r="E85" s="415"/>
      <c r="F85" s="423"/>
      <c r="G85" s="417" t="s">
        <v>957</v>
      </c>
      <c r="H85" s="51"/>
    </row>
    <row r="86" spans="2:8" ht="16.149999999999999" customHeight="1" thickBot="1" x14ac:dyDescent="0.3">
      <c r="B86" s="50" t="s">
        <v>2631</v>
      </c>
      <c r="C86" s="422" t="s">
        <v>212</v>
      </c>
      <c r="D86" s="427" t="s">
        <v>26</v>
      </c>
      <c r="E86" s="415"/>
      <c r="F86" s="423"/>
      <c r="G86" s="417" t="s">
        <v>958</v>
      </c>
      <c r="H86" s="51"/>
    </row>
    <row r="87" spans="2:8" ht="16.149999999999999" customHeight="1" thickBot="1" x14ac:dyDescent="0.3">
      <c r="B87" s="64" t="s">
        <v>959</v>
      </c>
      <c r="C87" s="61"/>
      <c r="D87" s="427" t="s">
        <v>26</v>
      </c>
      <c r="E87" s="325">
        <f>SUM(E74:E86)</f>
        <v>0</v>
      </c>
      <c r="F87" s="325">
        <f>SUM(F74:F86)</f>
        <v>0</v>
      </c>
      <c r="G87" s="417" t="s">
        <v>960</v>
      </c>
      <c r="H87" s="51"/>
    </row>
    <row r="88" spans="2:8" ht="16.149999999999999" customHeight="1" thickTop="1" thickBot="1" x14ac:dyDescent="0.3">
      <c r="B88" s="62"/>
      <c r="C88" s="62"/>
      <c r="D88" s="62"/>
      <c r="E88" s="62"/>
      <c r="F88" s="62"/>
      <c r="G88" s="62"/>
    </row>
    <row r="89" spans="2:8" ht="16.149999999999999" customHeight="1" thickTop="1" thickBot="1" x14ac:dyDescent="0.35">
      <c r="B89" s="36"/>
      <c r="C89" s="36"/>
      <c r="D89" s="36"/>
      <c r="E89" s="36"/>
      <c r="F89" s="363" t="s">
        <v>6</v>
      </c>
      <c r="G89" s="374">
        <v>5</v>
      </c>
    </row>
    <row r="90" spans="2:8" ht="16.149999999999999" customHeight="1" thickTop="1" x14ac:dyDescent="0.25">
      <c r="B90" s="106" t="s">
        <v>2567</v>
      </c>
      <c r="C90" s="38"/>
      <c r="D90" s="38"/>
      <c r="E90" s="434" t="s">
        <v>848</v>
      </c>
      <c r="F90" s="435" t="s">
        <v>849</v>
      </c>
      <c r="G90" s="436" t="s">
        <v>10</v>
      </c>
      <c r="H90" s="51"/>
    </row>
    <row r="91" spans="2:8" ht="16.149999999999999" customHeight="1" x14ac:dyDescent="0.3">
      <c r="B91" s="114"/>
      <c r="C91"/>
      <c r="D91" s="581" t="s">
        <v>11</v>
      </c>
      <c r="E91" s="30" t="s">
        <v>181</v>
      </c>
      <c r="F91" s="30" t="s">
        <v>181</v>
      </c>
      <c r="G91" s="40"/>
      <c r="H91" s="51"/>
    </row>
    <row r="92" spans="2:8" ht="16.149999999999999" customHeight="1" x14ac:dyDescent="0.3">
      <c r="B92" s="39"/>
      <c r="C92"/>
      <c r="D92" s="581"/>
      <c r="E92" s="31" t="s">
        <v>13</v>
      </c>
      <c r="F92" s="31" t="s">
        <v>14</v>
      </c>
      <c r="G92" s="40"/>
      <c r="H92" s="51"/>
    </row>
    <row r="93" spans="2:8" ht="16.149999999999999" customHeight="1" thickBot="1" x14ac:dyDescent="0.35">
      <c r="B93" s="41"/>
      <c r="C93" s="315"/>
      <c r="D93" s="582"/>
      <c r="E93" s="316" t="s">
        <v>15</v>
      </c>
      <c r="F93" s="316" t="s">
        <v>15</v>
      </c>
      <c r="G93" s="417" t="s">
        <v>16</v>
      </c>
      <c r="H93" s="51"/>
    </row>
    <row r="94" spans="2:8" ht="16.149999999999999" customHeight="1" x14ac:dyDescent="0.25">
      <c r="B94" s="296" t="s">
        <v>961</v>
      </c>
      <c r="C94" s="290"/>
      <c r="D94" s="427" t="s">
        <v>18</v>
      </c>
      <c r="E94" s="416">
        <f>'TAC07 Op Inc 2'!E38+'TAC06 Op Inc 1'!E55</f>
        <v>0</v>
      </c>
      <c r="F94" s="416">
        <f>'TAC07 Op Inc 2'!F38+'TAC06 Op Inc 1'!F55</f>
        <v>0</v>
      </c>
      <c r="G94" s="417" t="s">
        <v>962</v>
      </c>
      <c r="H94" s="51"/>
    </row>
    <row r="95" spans="2:8" ht="16.149999999999999" customHeight="1" x14ac:dyDescent="0.25">
      <c r="B95" s="43" t="s">
        <v>963</v>
      </c>
      <c r="C95"/>
      <c r="D95" s="427" t="s">
        <v>23</v>
      </c>
      <c r="E95" s="416">
        <f>-'TAC08 Op Exp'!E73</f>
        <v>0</v>
      </c>
      <c r="F95" s="416">
        <f>-'TAC08 Op Exp'!F73</f>
        <v>0</v>
      </c>
      <c r="G95" s="417" t="s">
        <v>964</v>
      </c>
      <c r="H95" s="51"/>
    </row>
    <row r="96" spans="2:8" ht="16.149999999999999" customHeight="1" x14ac:dyDescent="0.25">
      <c r="B96" s="48" t="s">
        <v>965</v>
      </c>
      <c r="C96" s="34"/>
      <c r="D96" s="427" t="s">
        <v>18</v>
      </c>
      <c r="E96" s="415"/>
      <c r="F96" s="423"/>
      <c r="G96" s="417" t="s">
        <v>966</v>
      </c>
      <c r="H96" s="51"/>
    </row>
    <row r="97" spans="2:8" ht="16.149999999999999" customHeight="1" x14ac:dyDescent="0.25">
      <c r="B97" s="43" t="s">
        <v>967</v>
      </c>
      <c r="C97"/>
      <c r="D97" s="427" t="s">
        <v>23</v>
      </c>
      <c r="E97" s="415"/>
      <c r="F97" s="423"/>
      <c r="G97" s="417" t="s">
        <v>968</v>
      </c>
      <c r="H97" s="51"/>
    </row>
    <row r="98" spans="2:8" ht="16.149999999999999" customHeight="1" thickBot="1" x14ac:dyDescent="0.3">
      <c r="B98" s="48" t="s">
        <v>969</v>
      </c>
      <c r="C98" s="34"/>
      <c r="D98" s="427" t="s">
        <v>26</v>
      </c>
      <c r="E98" s="415"/>
      <c r="F98" s="423"/>
      <c r="G98" s="417" t="s">
        <v>970</v>
      </c>
      <c r="H98" s="51"/>
    </row>
    <row r="99" spans="2:8" ht="16.149999999999999" customHeight="1" thickBot="1" x14ac:dyDescent="0.3">
      <c r="B99" s="64" t="s">
        <v>181</v>
      </c>
      <c r="C99" s="61"/>
      <c r="D99" s="385" t="s">
        <v>26</v>
      </c>
      <c r="E99" s="325">
        <f>SUM(E94:E98)</f>
        <v>0</v>
      </c>
      <c r="F99" s="325">
        <f>SUM(F94:F98)</f>
        <v>0</v>
      </c>
      <c r="G99" s="417" t="s">
        <v>971</v>
      </c>
      <c r="H99" s="51"/>
    </row>
    <row r="100" spans="2:8" ht="16.149999999999999" customHeight="1" thickTop="1" x14ac:dyDescent="0.25">
      <c r="B100" s="62"/>
      <c r="C100" s="62"/>
      <c r="D100" s="62"/>
      <c r="E100" s="62"/>
      <c r="F100" s="62"/>
      <c r="G100" s="63"/>
    </row>
    <row r="101" spans="2:8" ht="16.149999999999999" customHeight="1" x14ac:dyDescent="0.25">
      <c r="B101" s="21"/>
    </row>
  </sheetData>
  <mergeCells count="7">
    <mergeCell ref="D50:D52"/>
    <mergeCell ref="B82:C82"/>
    <mergeCell ref="D91:D93"/>
    <mergeCell ref="D7:D9"/>
    <mergeCell ref="D19:D21"/>
    <mergeCell ref="B40:B43"/>
    <mergeCell ref="D41:D43"/>
  </mergeCells>
  <dataValidations count="12">
    <dataValidation allowBlank="1" showInputMessage="1" showErrorMessage="1" promptTitle="Capital grants/donations in kind" prompt="This relates to the expense incurred when derecognising a non-current asset that has been gifted/granted to another body._x000a__x000a_If you require this row to be unlocked please contact NHS England (england.provider.accounts@nhs.net)." sqref="C72" xr:uid="{240EFB1C-AB52-4163-B117-71A1BB3E059D}"/>
    <dataValidation allowBlank="1" showInputMessage="1" showErrorMessage="1" promptTitle="Counterparty" prompt="Please enter the figure according to whom the asset is subleased TO." sqref="C65 C56" xr:uid="{AE979B9E-CA5E-41B0-92C5-07EEF9118A50}"/>
    <dataValidation allowBlank="1" showInputMessage="1" showErrorMessage="1" promptTitle="Interest on leases" prompt="This is now fed from the movement in the lease liability - there should be no separate contingent rent recognised as a financing cost. Variable lease payments not included in the liability should be recorded in TAC08." sqref="C28" xr:uid="{AC18222E-2DE1-4223-9B66-732D5ACD1779}"/>
    <dataValidation allowBlank="1" showInputMessage="1" showErrorMessage="1" promptTitle="Other financial assets" prompt="Should include losses recognised on the disposal of financial assets held at fair value through I&amp;E and sales of interests in equity accounted joint ventures and associates" sqref="C69" xr:uid="{18D7100E-E536-4D4A-91F9-0487EF55339C}"/>
    <dataValidation allowBlank="1" showInputMessage="1" showErrorMessage="1" promptTitle="Other financial assets" prompt="Should include gains recognised on the disposal of financial assets held at fair value through I&amp;E and sales of interests in equity accounted joint ventures and associates" sqref="C60" xr:uid="{87FC43FF-CB12-4563-B76B-2E97DE6B2408}"/>
    <dataValidation allowBlank="1" showInputMessage="1" showErrorMessage="1" promptTitle="Held at amortised costs" prompt="Paragraph 20A of IFRS 7 requires the losses on disposal of financial assets held at amortised cost to be separately disclosed and reasons for derecognition explained." sqref="C68" xr:uid="{4973A64D-C39C-4707-95C4-DD9BFBE9651C}"/>
    <dataValidation allowBlank="1" showInputMessage="1" showErrorMessage="1" promptTitle="Held at amortised costs" prompt="Paragraph 20A of IFRS 7 requires the gains on disposal of financial assets held at amortised cost to be separately disclosed and reasons for derecognition explained" sqref="C59" xr:uid="{B110BB40-1BB6-4434-980E-1FD82208447C}"/>
    <dataValidation allowBlank="1" showInputMessage="1" showErrorMessage="1" promptTitle="Late payment of commercial debt" prompt="This note covers the disclosure requirements required by the GAM para 5.207 - 5.210 (NHS trusts), and the FT ARM para 2.27 (FTs)." sqref="C40" xr:uid="{F0749553-F59E-4860-98AD-03501D1DFF22}"/>
    <dataValidation allowBlank="1" showInputMessage="1" showErrorMessage="1" promptTitle="Other finance costs" prompt="This should include any 1% commitment fees for the issue of PDC." sqref="C36" xr:uid="{497A1D50-6632-400A-A940-62D130227615}"/>
    <dataValidation type="decimal" operator="greaterThanOrEqual" allowBlank="1" showInputMessage="1" showErrorMessage="1" sqref="E96" xr:uid="{964FB5A2-085A-4121-890E-9394981F3260}">
      <formula1>0</formula1>
    </dataValidation>
    <dataValidation type="decimal" operator="lessThanOrEqual" allowBlank="1" showInputMessage="1" showErrorMessage="1" sqref="E97" xr:uid="{3B0CA4F2-B0F6-487A-B756-8AECE4ABB8A8}">
      <formula1>0</formula1>
    </dataValidation>
    <dataValidation allowBlank="1" showInputMessage="1" showErrorMessage="1" promptTitle="Other gains or losses" prompt="This row should be rarely used. If you believe you require this row please contact NHS England (england.provider.accounts@nhs.net)." sqref="C86" xr:uid="{9590C66E-F2DD-4ADB-A048-96D130924DB2}"/>
  </dataValidations>
  <pageMargins left="0.25" right="0.25" top="0.75" bottom="0.75" header="0.3" footer="0.3"/>
  <pageSetup paperSize="9" scale="6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99FE-6E21-4B78-B128-A8F8984DE214}">
  <sheetPr codeName="Sheet71">
    <tabColor theme="2"/>
    <pageSetUpPr fitToPage="1"/>
  </sheetPr>
  <dimension ref="B1:K22"/>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9.26953125" style="15" customWidth="1"/>
    <col min="4" max="38" width="13.26953125" style="15" customWidth="1"/>
    <col min="39" max="16384" width="9.26953125" style="15"/>
  </cols>
  <sheetData>
    <row r="1" spans="2:11" ht="18.75" customHeight="1" x14ac:dyDescent="0.3">
      <c r="B1" s="308"/>
    </row>
    <row r="2" spans="2:11" ht="18.75" customHeight="1" x14ac:dyDescent="0.35">
      <c r="B2" s="16" t="s">
        <v>0</v>
      </c>
    </row>
    <row r="3" spans="2:11" ht="18.75" customHeight="1" x14ac:dyDescent="0.35">
      <c r="B3" s="16" t="str">
        <f ca="1">MID(CELL("filename",D3),FIND("]",CELL("filename",D4))+1,99)</f>
        <v>TAC12 Impairment</v>
      </c>
    </row>
    <row r="4" spans="2:11" ht="18.75" customHeight="1" thickBot="1" x14ac:dyDescent="0.35">
      <c r="B4" s="17" t="s">
        <v>5</v>
      </c>
    </row>
    <row r="5" spans="2:11" ht="16.149999999999999" customHeight="1" thickTop="1" thickBot="1" x14ac:dyDescent="0.35">
      <c r="B5" s="36"/>
      <c r="C5" s="36"/>
      <c r="D5" s="36"/>
      <c r="E5" s="36"/>
      <c r="F5" s="36"/>
      <c r="G5" s="36"/>
      <c r="H5" s="36"/>
      <c r="I5" s="363" t="s">
        <v>6</v>
      </c>
      <c r="J5" s="374">
        <v>1</v>
      </c>
    </row>
    <row r="6" spans="2:11" ht="16.149999999999999" customHeight="1" thickTop="1" x14ac:dyDescent="0.25">
      <c r="B6" s="106" t="s">
        <v>972</v>
      </c>
      <c r="C6" s="38"/>
      <c r="D6" s="434" t="s">
        <v>973</v>
      </c>
      <c r="E6" s="434" t="s">
        <v>974</v>
      </c>
      <c r="F6" s="434" t="s">
        <v>975</v>
      </c>
      <c r="G6" s="435" t="s">
        <v>976</v>
      </c>
      <c r="H6" s="435" t="s">
        <v>977</v>
      </c>
      <c r="I6" s="435" t="s">
        <v>978</v>
      </c>
      <c r="J6" s="436" t="s">
        <v>10</v>
      </c>
      <c r="K6" s="51"/>
    </row>
    <row r="7" spans="2:11" ht="26" x14ac:dyDescent="0.3">
      <c r="B7" s="114"/>
      <c r="C7" s="581" t="s">
        <v>11</v>
      </c>
      <c r="D7" s="30" t="s">
        <v>197</v>
      </c>
      <c r="E7" s="30" t="s">
        <v>979</v>
      </c>
      <c r="F7" s="439" t="s">
        <v>980</v>
      </c>
      <c r="G7" s="438" t="s">
        <v>981</v>
      </c>
      <c r="H7" s="30" t="s">
        <v>979</v>
      </c>
      <c r="I7" s="30" t="s">
        <v>980</v>
      </c>
      <c r="J7" s="40"/>
      <c r="K7" s="51"/>
    </row>
    <row r="8" spans="2:11" ht="16.149999999999999" customHeight="1" x14ac:dyDescent="0.3">
      <c r="B8" s="39"/>
      <c r="C8" s="581"/>
      <c r="D8" s="31" t="s">
        <v>13</v>
      </c>
      <c r="E8" s="31" t="s">
        <v>13</v>
      </c>
      <c r="F8" s="31" t="s">
        <v>13</v>
      </c>
      <c r="G8" s="321" t="s">
        <v>14</v>
      </c>
      <c r="H8" s="31" t="s">
        <v>14</v>
      </c>
      <c r="I8" s="31" t="s">
        <v>14</v>
      </c>
      <c r="J8" s="40"/>
      <c r="K8" s="51"/>
    </row>
    <row r="9" spans="2:11" ht="16.149999999999999" customHeight="1" thickBot="1" x14ac:dyDescent="0.35">
      <c r="B9" s="41"/>
      <c r="C9" s="582"/>
      <c r="D9" s="316" t="s">
        <v>982</v>
      </c>
      <c r="E9" s="316" t="s">
        <v>983</v>
      </c>
      <c r="F9" s="316" t="s">
        <v>984</v>
      </c>
      <c r="G9" s="322" t="s">
        <v>982</v>
      </c>
      <c r="H9" s="316" t="s">
        <v>983</v>
      </c>
      <c r="I9" s="316" t="s">
        <v>984</v>
      </c>
      <c r="J9" s="417" t="s">
        <v>16</v>
      </c>
      <c r="K9" s="51"/>
    </row>
    <row r="10" spans="2:11" ht="16.149999999999999" customHeight="1" x14ac:dyDescent="0.3">
      <c r="B10" s="289" t="s">
        <v>985</v>
      </c>
      <c r="C10" s="29"/>
      <c r="D10" s="124"/>
      <c r="E10" s="124"/>
      <c r="F10" s="336"/>
      <c r="G10" s="124"/>
      <c r="H10" s="124"/>
      <c r="I10" s="124"/>
      <c r="J10" s="47"/>
      <c r="K10" s="51"/>
    </row>
    <row r="11" spans="2:11" ht="16.149999999999999" customHeight="1" x14ac:dyDescent="0.25">
      <c r="B11" s="43" t="s">
        <v>986</v>
      </c>
      <c r="C11" s="427" t="s">
        <v>26</v>
      </c>
      <c r="D11" s="414">
        <f>SUM(E11:F11)</f>
        <v>0</v>
      </c>
      <c r="E11" s="415"/>
      <c r="F11" s="445"/>
      <c r="G11" s="446">
        <f>SUM(H11:I11)</f>
        <v>0</v>
      </c>
      <c r="H11" s="424"/>
      <c r="I11" s="424"/>
      <c r="J11" s="417" t="s">
        <v>987</v>
      </c>
      <c r="K11" s="51"/>
    </row>
    <row r="12" spans="2:11" ht="16.149999999999999" customHeight="1" x14ac:dyDescent="0.25">
      <c r="B12" s="73" t="s">
        <v>988</v>
      </c>
      <c r="C12" s="319" t="s">
        <v>26</v>
      </c>
      <c r="D12" s="414">
        <f t="shared" ref="D12:D18" si="0">SUM(E12:F12)</f>
        <v>0</v>
      </c>
      <c r="E12" s="415"/>
      <c r="F12" s="445"/>
      <c r="G12" s="446">
        <f t="shared" ref="G12:G18" si="1">SUM(H12:I12)</f>
        <v>0</v>
      </c>
      <c r="H12" s="424"/>
      <c r="I12" s="424"/>
      <c r="J12" s="417" t="s">
        <v>989</v>
      </c>
      <c r="K12" s="51"/>
    </row>
    <row r="13" spans="2:11" ht="16.149999999999999" customHeight="1" x14ac:dyDescent="0.25">
      <c r="B13" s="48" t="s">
        <v>990</v>
      </c>
      <c r="C13" s="319" t="s">
        <v>26</v>
      </c>
      <c r="D13" s="414">
        <f t="shared" si="0"/>
        <v>0</v>
      </c>
      <c r="E13" s="415"/>
      <c r="F13" s="445"/>
      <c r="G13" s="446">
        <f t="shared" si="1"/>
        <v>0</v>
      </c>
      <c r="H13" s="424"/>
      <c r="I13" s="424"/>
      <c r="J13" s="417" t="s">
        <v>991</v>
      </c>
      <c r="K13" s="51"/>
    </row>
    <row r="14" spans="2:11" ht="16.149999999999999" customHeight="1" x14ac:dyDescent="0.25">
      <c r="B14" s="48" t="s">
        <v>992</v>
      </c>
      <c r="C14" s="319" t="s">
        <v>26</v>
      </c>
      <c r="D14" s="414">
        <f t="shared" si="0"/>
        <v>0</v>
      </c>
      <c r="E14" s="415"/>
      <c r="F14" s="445"/>
      <c r="G14" s="446">
        <f>SUM(H14:I14)</f>
        <v>0</v>
      </c>
      <c r="H14" s="424"/>
      <c r="I14" s="424"/>
      <c r="J14" s="417" t="s">
        <v>993</v>
      </c>
      <c r="K14" s="51"/>
    </row>
    <row r="15" spans="2:11" ht="16.149999999999999" customHeight="1" x14ac:dyDescent="0.25">
      <c r="B15" s="48" t="s">
        <v>994</v>
      </c>
      <c r="C15" s="319" t="s">
        <v>26</v>
      </c>
      <c r="D15" s="414">
        <f>SUM(E15:F15)</f>
        <v>0</v>
      </c>
      <c r="E15" s="415"/>
      <c r="F15" s="445"/>
      <c r="G15" s="446">
        <f t="shared" si="1"/>
        <v>0</v>
      </c>
      <c r="H15" s="424"/>
      <c r="I15" s="424"/>
      <c r="J15" s="417" t="s">
        <v>995</v>
      </c>
      <c r="K15" s="51"/>
    </row>
    <row r="16" spans="2:11" ht="16.149999999999999" customHeight="1" x14ac:dyDescent="0.25">
      <c r="B16" s="43" t="s">
        <v>676</v>
      </c>
      <c r="C16" s="319" t="s">
        <v>26</v>
      </c>
      <c r="D16" s="414">
        <f t="shared" si="0"/>
        <v>0</v>
      </c>
      <c r="E16" s="415"/>
      <c r="F16" s="445"/>
      <c r="G16" s="446">
        <f t="shared" si="1"/>
        <v>0</v>
      </c>
      <c r="H16" s="424"/>
      <c r="I16" s="424"/>
      <c r="J16" s="417" t="s">
        <v>996</v>
      </c>
      <c r="K16" s="51"/>
    </row>
    <row r="17" spans="2:11" ht="16.149999999999999" customHeight="1" x14ac:dyDescent="0.25">
      <c r="B17" s="48" t="s">
        <v>997</v>
      </c>
      <c r="C17" s="319" t="s">
        <v>26</v>
      </c>
      <c r="D17" s="414">
        <f>SUM(E17:F17)</f>
        <v>0</v>
      </c>
      <c r="E17" s="415"/>
      <c r="F17" s="445"/>
      <c r="G17" s="446">
        <f t="shared" si="1"/>
        <v>0</v>
      </c>
      <c r="H17" s="424"/>
      <c r="I17" s="424"/>
      <c r="J17" s="417" t="s">
        <v>998</v>
      </c>
      <c r="K17" s="51"/>
    </row>
    <row r="18" spans="2:11" ht="16.149999999999999" customHeight="1" thickBot="1" x14ac:dyDescent="0.3">
      <c r="B18" s="77" t="s">
        <v>999</v>
      </c>
      <c r="C18" s="319" t="s">
        <v>26</v>
      </c>
      <c r="D18" s="414">
        <f t="shared" si="0"/>
        <v>0</v>
      </c>
      <c r="E18" s="415"/>
      <c r="F18" s="445"/>
      <c r="G18" s="446">
        <f t="shared" si="1"/>
        <v>0</v>
      </c>
      <c r="H18" s="424"/>
      <c r="I18" s="424"/>
      <c r="J18" s="417" t="s">
        <v>1000</v>
      </c>
      <c r="K18" s="51"/>
    </row>
    <row r="19" spans="2:11" ht="26" x14ac:dyDescent="0.25">
      <c r="B19" s="170" t="s">
        <v>1001</v>
      </c>
      <c r="C19" s="319" t="s">
        <v>26</v>
      </c>
      <c r="D19" s="325">
        <f>SUM(E19:F19)</f>
        <v>0</v>
      </c>
      <c r="E19" s="325">
        <f>SUM(E11:E18)</f>
        <v>0</v>
      </c>
      <c r="F19" s="337">
        <f>SUM(F11:F18)</f>
        <v>0</v>
      </c>
      <c r="G19" s="329">
        <f>SUM(H19:I19)</f>
        <v>0</v>
      </c>
      <c r="H19" s="325">
        <f>SUM(H11:H18)</f>
        <v>0</v>
      </c>
      <c r="I19" s="325">
        <f>SUM(I11:I18)</f>
        <v>0</v>
      </c>
      <c r="J19" s="417" t="s">
        <v>1002</v>
      </c>
      <c r="K19" s="51"/>
    </row>
    <row r="20" spans="2:11" ht="16.149999999999999" customHeight="1" thickBot="1" x14ac:dyDescent="0.3">
      <c r="B20" s="43" t="s">
        <v>1003</v>
      </c>
      <c r="C20" s="319" t="s">
        <v>26</v>
      </c>
      <c r="D20" s="414">
        <f>SUM(E20:F20)</f>
        <v>0</v>
      </c>
      <c r="E20" s="415"/>
      <c r="F20" s="578"/>
      <c r="G20" s="579">
        <f>SUM(H20:I20)</f>
        <v>0</v>
      </c>
      <c r="H20" s="424"/>
      <c r="I20" s="424"/>
      <c r="J20" s="417" t="s">
        <v>1004</v>
      </c>
      <c r="K20" s="51"/>
    </row>
    <row r="21" spans="2:11" ht="16.149999999999999" customHeight="1" thickBot="1" x14ac:dyDescent="0.3">
      <c r="B21" s="74" t="s">
        <v>2568</v>
      </c>
      <c r="C21" s="307" t="s">
        <v>26</v>
      </c>
      <c r="D21" s="325">
        <f>SUM(E21:F21)</f>
        <v>0</v>
      </c>
      <c r="E21" s="325">
        <f>E19+E20</f>
        <v>0</v>
      </c>
      <c r="F21" s="337">
        <f>F19+F20</f>
        <v>0</v>
      </c>
      <c r="G21" s="329">
        <f>SUM(H21:I21)</f>
        <v>0</v>
      </c>
      <c r="H21" s="325">
        <f>H19+H20</f>
        <v>0</v>
      </c>
      <c r="I21" s="325">
        <f>I19+I20</f>
        <v>0</v>
      </c>
      <c r="J21" s="417" t="s">
        <v>1005</v>
      </c>
      <c r="K21" s="51"/>
    </row>
    <row r="22" spans="2:11" ht="16.149999999999999" customHeight="1" thickTop="1" x14ac:dyDescent="0.25">
      <c r="B22" s="62"/>
      <c r="C22" s="62"/>
      <c r="D22" s="62"/>
      <c r="E22" s="62"/>
      <c r="F22" s="62"/>
      <c r="G22" s="62"/>
      <c r="H22" s="62"/>
      <c r="I22" s="62"/>
      <c r="J22" s="62"/>
    </row>
  </sheetData>
  <mergeCells count="1">
    <mergeCell ref="C7:C9"/>
  </mergeCells>
  <pageMargins left="0.25" right="0.25" top="0.75" bottom="0.75" header="0.3" footer="0.3"/>
  <pageSetup paperSize="9"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05E99-3D5A-4343-BB71-52FF11A89A69}">
  <sheetPr codeName="Sheet72">
    <tabColor theme="2"/>
    <pageSetUpPr fitToPage="1"/>
  </sheetPr>
  <dimension ref="B1:Q108"/>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5" width="13.26953125" style="15"/>
    <col min="6" max="6" width="13.26953125" style="15" customWidth="1"/>
    <col min="7" max="16384" width="13.26953125" style="15"/>
  </cols>
  <sheetData>
    <row r="1" spans="2:17" ht="18.75" customHeight="1" x14ac:dyDescent="0.3">
      <c r="B1" s="308"/>
    </row>
    <row r="2" spans="2:17" ht="18.75" customHeight="1" x14ac:dyDescent="0.35">
      <c r="B2" s="16" t="s">
        <v>0</v>
      </c>
    </row>
    <row r="3" spans="2:17" ht="18.75" customHeight="1" x14ac:dyDescent="0.35">
      <c r="B3" s="16" t="str">
        <f ca="1">MID(CELL("filename",E3),FIND("]",CELL("filename",E4))+1,99)</f>
        <v>TAC13 Intangibles</v>
      </c>
    </row>
    <row r="4" spans="2:17" ht="18.75" customHeight="1" thickBot="1" x14ac:dyDescent="0.35">
      <c r="B4" s="17" t="s">
        <v>5</v>
      </c>
    </row>
    <row r="5" spans="2:17" ht="16.149999999999999" customHeight="1" thickTop="1" thickBot="1" x14ac:dyDescent="0.35">
      <c r="B5" s="36"/>
      <c r="C5" s="36"/>
      <c r="D5" s="36"/>
      <c r="E5" s="36"/>
      <c r="F5" s="36"/>
      <c r="G5" s="36"/>
      <c r="H5" s="36"/>
      <c r="I5" s="36"/>
      <c r="J5" s="36"/>
      <c r="K5" s="36"/>
      <c r="L5" s="36"/>
      <c r="M5" s="36"/>
      <c r="N5" s="36"/>
      <c r="O5" s="363" t="s">
        <v>6</v>
      </c>
      <c r="P5" s="374">
        <v>1</v>
      </c>
    </row>
    <row r="6" spans="2:17" ht="16.149999999999999" customHeight="1" thickTop="1" x14ac:dyDescent="0.3">
      <c r="B6" s="171" t="s">
        <v>1006</v>
      </c>
      <c r="C6" s="172"/>
      <c r="D6" s="172"/>
      <c r="E6" s="447" t="s">
        <v>1007</v>
      </c>
      <c r="F6" s="447" t="s">
        <v>1008</v>
      </c>
      <c r="G6" s="447" t="s">
        <v>1009</v>
      </c>
      <c r="H6" s="447" t="s">
        <v>1010</v>
      </c>
      <c r="I6" s="447" t="s">
        <v>1011</v>
      </c>
      <c r="J6" s="447" t="s">
        <v>1012</v>
      </c>
      <c r="K6" s="447" t="s">
        <v>1013</v>
      </c>
      <c r="L6" s="447" t="s">
        <v>1014</v>
      </c>
      <c r="M6" s="447" t="s">
        <v>1015</v>
      </c>
      <c r="N6" s="447" t="s">
        <v>1016</v>
      </c>
      <c r="O6" s="447" t="s">
        <v>1017</v>
      </c>
      <c r="P6" s="448" t="s">
        <v>10</v>
      </c>
      <c r="Q6" s="51"/>
    </row>
    <row r="7" spans="2:17" ht="52" x14ac:dyDescent="0.3">
      <c r="B7" s="173"/>
      <c r="C7" s="172"/>
      <c r="D7" s="581" t="s">
        <v>11</v>
      </c>
      <c r="E7" s="30" t="s">
        <v>181</v>
      </c>
      <c r="F7" s="30" t="s">
        <v>1018</v>
      </c>
      <c r="G7" s="30" t="s">
        <v>1019</v>
      </c>
      <c r="H7" s="30" t="s">
        <v>1020</v>
      </c>
      <c r="I7" s="30" t="s">
        <v>1021</v>
      </c>
      <c r="J7" s="30" t="s">
        <v>1022</v>
      </c>
      <c r="K7" s="30" t="s">
        <v>1023</v>
      </c>
      <c r="L7" s="30" t="s">
        <v>1024</v>
      </c>
      <c r="M7" s="30" t="s">
        <v>1025</v>
      </c>
      <c r="N7" s="30" t="s">
        <v>1026</v>
      </c>
      <c r="O7" s="68" t="s">
        <v>1027</v>
      </c>
      <c r="P7" s="40"/>
      <c r="Q7" s="51"/>
    </row>
    <row r="8" spans="2:17" ht="16.149999999999999" customHeight="1" x14ac:dyDescent="0.3">
      <c r="B8" s="173"/>
      <c r="C8" s="172"/>
      <c r="D8" s="581"/>
      <c r="E8" s="30" t="s">
        <v>13</v>
      </c>
      <c r="F8" s="30" t="s">
        <v>13</v>
      </c>
      <c r="G8" s="30" t="s">
        <v>13</v>
      </c>
      <c r="H8" s="30" t="s">
        <v>13</v>
      </c>
      <c r="I8" s="30" t="s">
        <v>13</v>
      </c>
      <c r="J8" s="30" t="s">
        <v>13</v>
      </c>
      <c r="K8" s="30" t="s">
        <v>13</v>
      </c>
      <c r="L8" s="30" t="s">
        <v>13</v>
      </c>
      <c r="M8" s="30" t="s">
        <v>13</v>
      </c>
      <c r="N8" s="30" t="s">
        <v>13</v>
      </c>
      <c r="O8" s="68" t="s">
        <v>13</v>
      </c>
      <c r="P8" s="40"/>
      <c r="Q8" s="51"/>
    </row>
    <row r="9" spans="2:17" ht="16.149999999999999" customHeight="1" thickBot="1" x14ac:dyDescent="0.35">
      <c r="B9" s="174"/>
      <c r="C9" s="338"/>
      <c r="D9" s="582"/>
      <c r="E9" s="339" t="s">
        <v>15</v>
      </c>
      <c r="F9" s="339" t="s">
        <v>15</v>
      </c>
      <c r="G9" s="339" t="s">
        <v>15</v>
      </c>
      <c r="H9" s="339" t="s">
        <v>15</v>
      </c>
      <c r="I9" s="339" t="s">
        <v>15</v>
      </c>
      <c r="J9" s="339" t="s">
        <v>15</v>
      </c>
      <c r="K9" s="339" t="s">
        <v>15</v>
      </c>
      <c r="L9" s="339" t="s">
        <v>15</v>
      </c>
      <c r="M9" s="339" t="s">
        <v>15</v>
      </c>
      <c r="N9" s="339" t="s">
        <v>15</v>
      </c>
      <c r="O9" s="340" t="s">
        <v>15</v>
      </c>
      <c r="P9" s="449" t="s">
        <v>16</v>
      </c>
      <c r="Q9" s="51"/>
    </row>
    <row r="10" spans="2:17" ht="16.149999999999999" customHeight="1" x14ac:dyDescent="0.25">
      <c r="B10" s="49" t="s">
        <v>1028</v>
      </c>
      <c r="C10"/>
      <c r="D10" s="311" t="s">
        <v>18</v>
      </c>
      <c r="E10" s="450">
        <f t="shared" ref="E10:E13" si="0">SUM(F10:O10)</f>
        <v>0</v>
      </c>
      <c r="F10" s="450">
        <f t="shared" ref="F10:O10" si="1">F72</f>
        <v>0</v>
      </c>
      <c r="G10" s="450">
        <f t="shared" si="1"/>
        <v>0</v>
      </c>
      <c r="H10" s="450">
        <f t="shared" si="1"/>
        <v>0</v>
      </c>
      <c r="I10" s="450">
        <f t="shared" si="1"/>
        <v>0</v>
      </c>
      <c r="J10" s="450">
        <f t="shared" si="1"/>
        <v>0</v>
      </c>
      <c r="K10" s="450">
        <f t="shared" si="1"/>
        <v>0</v>
      </c>
      <c r="L10" s="450">
        <f t="shared" si="1"/>
        <v>0</v>
      </c>
      <c r="M10" s="450">
        <f t="shared" si="1"/>
        <v>0</v>
      </c>
      <c r="N10" s="450">
        <f t="shared" si="1"/>
        <v>0</v>
      </c>
      <c r="O10" s="450">
        <f t="shared" si="1"/>
        <v>0</v>
      </c>
      <c r="P10" s="449" t="s">
        <v>1029</v>
      </c>
      <c r="Q10" s="51"/>
    </row>
    <row r="11" spans="2:17" ht="16.149999999999999" customHeight="1" x14ac:dyDescent="0.25">
      <c r="B11" s="48" t="s">
        <v>1030</v>
      </c>
      <c r="C11" s="34"/>
      <c r="D11" s="451" t="s">
        <v>18</v>
      </c>
      <c r="E11" s="450">
        <f t="shared" si="0"/>
        <v>0</v>
      </c>
      <c r="F11" s="452"/>
      <c r="G11" s="452"/>
      <c r="H11" s="452"/>
      <c r="I11" s="452"/>
      <c r="J11" s="452"/>
      <c r="K11" s="452"/>
      <c r="L11" s="452"/>
      <c r="M11" s="452"/>
      <c r="N11" s="452"/>
      <c r="O11" s="452"/>
      <c r="P11" s="449" t="s">
        <v>1031</v>
      </c>
      <c r="Q11" s="218"/>
    </row>
    <row r="12" spans="2:17" ht="16.149999999999999" customHeight="1" x14ac:dyDescent="0.25">
      <c r="B12" s="48" t="s">
        <v>1032</v>
      </c>
      <c r="C12" s="34"/>
      <c r="D12" s="451" t="s">
        <v>26</v>
      </c>
      <c r="E12" s="450">
        <f t="shared" si="0"/>
        <v>0</v>
      </c>
      <c r="F12" s="453"/>
      <c r="G12" s="453"/>
      <c r="H12" s="453"/>
      <c r="I12" s="453"/>
      <c r="J12" s="453"/>
      <c r="K12" s="453"/>
      <c r="L12" s="453"/>
      <c r="M12" s="453"/>
      <c r="N12" s="453"/>
      <c r="O12" s="453"/>
      <c r="P12" s="449" t="s">
        <v>1033</v>
      </c>
      <c r="Q12" s="51"/>
    </row>
    <row r="13" spans="2:17" ht="16.149999999999999" customHeight="1" x14ac:dyDescent="0.25">
      <c r="B13" s="48" t="s">
        <v>1034</v>
      </c>
      <c r="C13" s="34"/>
      <c r="D13" s="451" t="s">
        <v>18</v>
      </c>
      <c r="E13" s="450">
        <f t="shared" si="0"/>
        <v>0</v>
      </c>
      <c r="F13" s="453"/>
      <c r="G13" s="453"/>
      <c r="H13" s="453"/>
      <c r="I13" s="453"/>
      <c r="J13" s="453"/>
      <c r="K13" s="453"/>
      <c r="L13" s="453"/>
      <c r="M13" s="453"/>
      <c r="N13" s="453"/>
      <c r="O13" s="453"/>
      <c r="P13" s="449" t="s">
        <v>1035</v>
      </c>
      <c r="Q13" s="51"/>
    </row>
    <row r="14" spans="2:17" ht="16.149999999999999" customHeight="1" x14ac:dyDescent="0.25">
      <c r="B14" s="48" t="s">
        <v>1036</v>
      </c>
      <c r="C14" s="34"/>
      <c r="D14" s="451" t="s">
        <v>18</v>
      </c>
      <c r="E14" s="450">
        <f t="shared" ref="E14:E25" si="2">SUM(F14:O14)</f>
        <v>0</v>
      </c>
      <c r="F14" s="453"/>
      <c r="G14" s="453"/>
      <c r="H14" s="453"/>
      <c r="I14" s="453"/>
      <c r="J14" s="453"/>
      <c r="K14" s="453"/>
      <c r="L14" s="453"/>
      <c r="M14" s="453"/>
      <c r="N14" s="453"/>
      <c r="O14" s="453"/>
      <c r="P14" s="449" t="s">
        <v>1037</v>
      </c>
      <c r="Q14" s="51"/>
    </row>
    <row r="15" spans="2:17" ht="16.149999999999999" customHeight="1" x14ac:dyDescent="0.25">
      <c r="B15" s="48" t="s">
        <v>1038</v>
      </c>
      <c r="C15" s="34"/>
      <c r="D15" s="451" t="s">
        <v>18</v>
      </c>
      <c r="E15" s="450">
        <f t="shared" si="2"/>
        <v>0</v>
      </c>
      <c r="F15" s="453"/>
      <c r="G15" s="453"/>
      <c r="H15" s="453"/>
      <c r="I15" s="453"/>
      <c r="J15" s="453"/>
      <c r="K15" s="453"/>
      <c r="L15" s="453"/>
      <c r="M15" s="453"/>
      <c r="N15" s="453"/>
      <c r="O15" s="453"/>
      <c r="P15" s="449" t="s">
        <v>1039</v>
      </c>
      <c r="Q15" s="51"/>
    </row>
    <row r="16" spans="2:17" ht="28.5" customHeight="1" x14ac:dyDescent="0.25">
      <c r="B16" s="167" t="s">
        <v>1040</v>
      </c>
      <c r="C16" s="454" t="s">
        <v>212</v>
      </c>
      <c r="D16" s="455" t="s">
        <v>18</v>
      </c>
      <c r="E16" s="450">
        <f>SUM(F16:O16)</f>
        <v>0</v>
      </c>
      <c r="F16" s="453"/>
      <c r="G16" s="453"/>
      <c r="H16" s="453"/>
      <c r="I16" s="453"/>
      <c r="J16" s="453"/>
      <c r="K16" s="453"/>
      <c r="L16" s="453"/>
      <c r="M16" s="453"/>
      <c r="N16" s="453"/>
      <c r="O16" s="456">
        <f>-SUM(F16:N16)+O33</f>
        <v>0</v>
      </c>
      <c r="P16" s="449" t="s">
        <v>1041</v>
      </c>
      <c r="Q16" s="51"/>
    </row>
    <row r="17" spans="2:17" ht="16.149999999999999" customHeight="1" x14ac:dyDescent="0.25">
      <c r="B17" s="48" t="s">
        <v>1042</v>
      </c>
      <c r="C17" s="34"/>
      <c r="D17" s="451" t="s">
        <v>23</v>
      </c>
      <c r="E17" s="450">
        <f t="shared" si="2"/>
        <v>0</v>
      </c>
      <c r="F17" s="453"/>
      <c r="G17" s="453"/>
      <c r="H17" s="453"/>
      <c r="I17" s="453"/>
      <c r="J17" s="453"/>
      <c r="K17" s="453"/>
      <c r="L17" s="453"/>
      <c r="M17" s="453"/>
      <c r="N17" s="453"/>
      <c r="O17" s="453"/>
      <c r="P17" s="449" t="s">
        <v>1043</v>
      </c>
      <c r="Q17" s="51"/>
    </row>
    <row r="18" spans="2:17" ht="16.149999999999999" customHeight="1" x14ac:dyDescent="0.25">
      <c r="B18" s="43" t="s">
        <v>1044</v>
      </c>
      <c r="C18"/>
      <c r="D18" s="451" t="s">
        <v>23</v>
      </c>
      <c r="E18" s="450">
        <f t="shared" si="2"/>
        <v>0</v>
      </c>
      <c r="F18" s="453"/>
      <c r="G18" s="453"/>
      <c r="H18" s="453"/>
      <c r="I18" s="453"/>
      <c r="J18" s="453"/>
      <c r="K18" s="453"/>
      <c r="L18" s="453"/>
      <c r="M18" s="453"/>
      <c r="N18" s="453"/>
      <c r="O18" s="453"/>
      <c r="P18" s="449" t="s">
        <v>1045</v>
      </c>
      <c r="Q18" s="51"/>
    </row>
    <row r="19" spans="2:17" ht="16.149999999999999" customHeight="1" x14ac:dyDescent="0.25">
      <c r="B19" s="48" t="s">
        <v>1046</v>
      </c>
      <c r="C19" s="34"/>
      <c r="D19" s="451" t="s">
        <v>18</v>
      </c>
      <c r="E19" s="450">
        <f t="shared" si="2"/>
        <v>0</v>
      </c>
      <c r="F19" s="453"/>
      <c r="G19" s="453"/>
      <c r="H19" s="453"/>
      <c r="I19" s="453"/>
      <c r="J19" s="453"/>
      <c r="K19" s="453"/>
      <c r="L19" s="453"/>
      <c r="M19" s="453"/>
      <c r="N19" s="453"/>
      <c r="O19" s="453"/>
      <c r="P19" s="449" t="s">
        <v>1047</v>
      </c>
      <c r="Q19" s="51"/>
    </row>
    <row r="20" spans="2:17" ht="16.149999999999999" customHeight="1" x14ac:dyDescent="0.25">
      <c r="B20" s="48" t="s">
        <v>1048</v>
      </c>
      <c r="C20" s="34"/>
      <c r="D20" s="451" t="s">
        <v>18</v>
      </c>
      <c r="E20" s="450">
        <f t="shared" si="2"/>
        <v>0</v>
      </c>
      <c r="F20" s="453"/>
      <c r="G20" s="453"/>
      <c r="H20" s="453"/>
      <c r="I20" s="453"/>
      <c r="J20" s="453"/>
      <c r="K20" s="453"/>
      <c r="L20" s="453"/>
      <c r="M20" s="453"/>
      <c r="N20" s="453"/>
      <c r="O20" s="453"/>
      <c r="P20" s="449" t="s">
        <v>1049</v>
      </c>
      <c r="Q20" s="51"/>
    </row>
    <row r="21" spans="2:17" ht="16.149999999999999" customHeight="1" x14ac:dyDescent="0.25">
      <c r="B21" s="43" t="s">
        <v>1050</v>
      </c>
      <c r="C21" s="454" t="s">
        <v>212</v>
      </c>
      <c r="D21" s="451" t="s">
        <v>26</v>
      </c>
      <c r="E21" s="450">
        <f t="shared" si="2"/>
        <v>0</v>
      </c>
      <c r="F21" s="453"/>
      <c r="G21" s="453"/>
      <c r="H21" s="453"/>
      <c r="I21" s="453"/>
      <c r="J21" s="453"/>
      <c r="K21" s="453"/>
      <c r="L21" s="453"/>
      <c r="M21" s="453"/>
      <c r="N21" s="453"/>
      <c r="O21" s="453"/>
      <c r="P21" s="449" t="s">
        <v>1051</v>
      </c>
      <c r="Q21" s="51"/>
    </row>
    <row r="22" spans="2:17" ht="16.149999999999999" customHeight="1" x14ac:dyDescent="0.25">
      <c r="B22" s="48" t="s">
        <v>1052</v>
      </c>
      <c r="C22" s="81"/>
      <c r="D22" s="451" t="s">
        <v>26</v>
      </c>
      <c r="E22" s="450">
        <f t="shared" si="2"/>
        <v>0</v>
      </c>
      <c r="F22" s="453"/>
      <c r="G22" s="453"/>
      <c r="H22" s="453"/>
      <c r="I22" s="453"/>
      <c r="J22" s="453"/>
      <c r="K22" s="453"/>
      <c r="L22" s="453"/>
      <c r="M22" s="453"/>
      <c r="N22" s="453"/>
      <c r="O22" s="453"/>
      <c r="P22" s="449" t="s">
        <v>1053</v>
      </c>
      <c r="Q22" s="51"/>
    </row>
    <row r="23" spans="2:17" ht="16.149999999999999" customHeight="1" x14ac:dyDescent="0.25">
      <c r="B23" s="48" t="s">
        <v>1054</v>
      </c>
      <c r="C23" s="34"/>
      <c r="D23" s="451" t="s">
        <v>26</v>
      </c>
      <c r="E23" s="450">
        <f t="shared" si="2"/>
        <v>0</v>
      </c>
      <c r="F23" s="453"/>
      <c r="G23" s="453"/>
      <c r="H23" s="453"/>
      <c r="I23" s="453"/>
      <c r="J23" s="453"/>
      <c r="K23" s="453"/>
      <c r="L23" s="453"/>
      <c r="M23" s="453"/>
      <c r="N23" s="453"/>
      <c r="O23" s="453"/>
      <c r="P23" s="449" t="s">
        <v>1055</v>
      </c>
      <c r="Q23" s="51"/>
    </row>
    <row r="24" spans="2:17" ht="16.149999999999999" customHeight="1" x14ac:dyDescent="0.25">
      <c r="B24" s="43" t="s">
        <v>1056</v>
      </c>
      <c r="C24"/>
      <c r="D24" s="451" t="s">
        <v>26</v>
      </c>
      <c r="E24" s="450">
        <f t="shared" si="2"/>
        <v>0</v>
      </c>
      <c r="F24" s="453"/>
      <c r="G24" s="453"/>
      <c r="H24" s="453"/>
      <c r="I24" s="453"/>
      <c r="J24" s="453"/>
      <c r="K24" s="453"/>
      <c r="L24" s="453"/>
      <c r="M24" s="453"/>
      <c r="N24" s="453"/>
      <c r="O24" s="453"/>
      <c r="P24" s="449" t="s">
        <v>1057</v>
      </c>
      <c r="Q24" s="51"/>
    </row>
    <row r="25" spans="2:17" ht="16.149999999999999" customHeight="1" x14ac:dyDescent="0.25">
      <c r="B25" s="73" t="s">
        <v>1058</v>
      </c>
      <c r="C25" s="44"/>
      <c r="D25" s="451" t="s">
        <v>23</v>
      </c>
      <c r="E25" s="450">
        <f>SUM(F25:O25)</f>
        <v>0</v>
      </c>
      <c r="F25" s="453"/>
      <c r="G25" s="453"/>
      <c r="H25" s="453"/>
      <c r="I25" s="453"/>
      <c r="J25" s="453"/>
      <c r="K25" s="453"/>
      <c r="L25" s="453"/>
      <c r="M25" s="453"/>
      <c r="N25" s="453"/>
      <c r="O25" s="453"/>
      <c r="P25" s="449" t="s">
        <v>1059</v>
      </c>
      <c r="Q25" s="51"/>
    </row>
    <row r="26" spans="2:17" ht="16.149999999999999" customHeight="1" thickBot="1" x14ac:dyDescent="0.3">
      <c r="B26" s="48" t="s">
        <v>228</v>
      </c>
      <c r="C26" s="34"/>
      <c r="D26" s="451" t="s">
        <v>23</v>
      </c>
      <c r="E26" s="450">
        <f>SUM(F26:O26)</f>
        <v>0</v>
      </c>
      <c r="F26" s="452"/>
      <c r="G26" s="452"/>
      <c r="H26" s="452"/>
      <c r="I26" s="452"/>
      <c r="J26" s="452"/>
      <c r="K26" s="452"/>
      <c r="L26" s="452"/>
      <c r="M26" s="452"/>
      <c r="N26" s="452"/>
      <c r="O26" s="452"/>
      <c r="P26" s="449" t="s">
        <v>1060</v>
      </c>
      <c r="Q26" s="218"/>
    </row>
    <row r="27" spans="2:17" ht="16.149999999999999" customHeight="1" x14ac:dyDescent="0.25">
      <c r="B27" s="49" t="s">
        <v>1061</v>
      </c>
      <c r="C27"/>
      <c r="D27" s="451" t="s">
        <v>18</v>
      </c>
      <c r="E27" s="325">
        <f>SUM(F27:O27)</f>
        <v>0</v>
      </c>
      <c r="F27" s="325">
        <f>SUM(F10:F26)</f>
        <v>0</v>
      </c>
      <c r="G27" s="325">
        <f t="shared" ref="G27:O27" si="3">SUM(G10:G26)</f>
        <v>0</v>
      </c>
      <c r="H27" s="325">
        <f t="shared" si="3"/>
        <v>0</v>
      </c>
      <c r="I27" s="325">
        <f t="shared" si="3"/>
        <v>0</v>
      </c>
      <c r="J27" s="325">
        <f t="shared" si="3"/>
        <v>0</v>
      </c>
      <c r="K27" s="325">
        <f t="shared" si="3"/>
        <v>0</v>
      </c>
      <c r="L27" s="325">
        <f t="shared" si="3"/>
        <v>0</v>
      </c>
      <c r="M27" s="325">
        <f t="shared" si="3"/>
        <v>0</v>
      </c>
      <c r="N27" s="325">
        <f t="shared" si="3"/>
        <v>0</v>
      </c>
      <c r="O27" s="325">
        <f t="shared" si="3"/>
        <v>0</v>
      </c>
      <c r="P27" s="449" t="s">
        <v>1062</v>
      </c>
      <c r="Q27" s="51"/>
    </row>
    <row r="28" spans="2:17" ht="16.149999999999999" customHeight="1" x14ac:dyDescent="0.25">
      <c r="B28" s="175"/>
      <c r="C28" s="32"/>
      <c r="D28" s="1"/>
      <c r="E28" s="1"/>
      <c r="F28" s="1"/>
      <c r="G28" s="1"/>
      <c r="H28" s="1"/>
      <c r="I28" s="1"/>
      <c r="J28" s="1"/>
      <c r="K28" s="1"/>
      <c r="L28" s="1"/>
      <c r="M28" s="1"/>
      <c r="N28" s="1"/>
      <c r="O28" s="1"/>
      <c r="P28" s="47"/>
      <c r="Q28" s="51"/>
    </row>
    <row r="29" spans="2:17" ht="16.149999999999999" customHeight="1" x14ac:dyDescent="0.25">
      <c r="B29" s="49" t="s">
        <v>1063</v>
      </c>
      <c r="C29"/>
      <c r="D29" s="451" t="s">
        <v>18</v>
      </c>
      <c r="E29" s="450">
        <f>SUM(F29:O29)</f>
        <v>0</v>
      </c>
      <c r="F29" s="450">
        <f t="shared" ref="F29:O29" si="4">F91</f>
        <v>0</v>
      </c>
      <c r="G29" s="450">
        <f t="shared" si="4"/>
        <v>0</v>
      </c>
      <c r="H29" s="450">
        <f t="shared" si="4"/>
        <v>0</v>
      </c>
      <c r="I29" s="450">
        <f t="shared" si="4"/>
        <v>0</v>
      </c>
      <c r="J29" s="450">
        <f t="shared" si="4"/>
        <v>0</v>
      </c>
      <c r="K29" s="450">
        <f t="shared" si="4"/>
        <v>0</v>
      </c>
      <c r="L29" s="450">
        <f t="shared" si="4"/>
        <v>0</v>
      </c>
      <c r="M29" s="450">
        <f t="shared" si="4"/>
        <v>0</v>
      </c>
      <c r="N29" s="450">
        <f t="shared" si="4"/>
        <v>0</v>
      </c>
      <c r="O29" s="450">
        <f t="shared" si="4"/>
        <v>0</v>
      </c>
      <c r="P29" s="449" t="s">
        <v>1064</v>
      </c>
      <c r="Q29" s="51"/>
    </row>
    <row r="30" spans="2:17" ht="16.149999999999999" customHeight="1" x14ac:dyDescent="0.25">
      <c r="B30" s="48" t="s">
        <v>1030</v>
      </c>
      <c r="C30" s="34"/>
      <c r="D30" s="451" t="s">
        <v>18</v>
      </c>
      <c r="E30" s="450">
        <f>SUM(F30:O30)</f>
        <v>0</v>
      </c>
      <c r="F30" s="452"/>
      <c r="G30" s="452"/>
      <c r="H30" s="452"/>
      <c r="I30" s="452"/>
      <c r="J30" s="452"/>
      <c r="K30" s="452"/>
      <c r="L30" s="452"/>
      <c r="M30" s="452"/>
      <c r="N30" s="452"/>
      <c r="O30" s="452"/>
      <c r="P30" s="417" t="s">
        <v>1065</v>
      </c>
      <c r="Q30" s="218"/>
    </row>
    <row r="31" spans="2:17" ht="16.149999999999999" customHeight="1" x14ac:dyDescent="0.25">
      <c r="B31" s="48" t="s">
        <v>1032</v>
      </c>
      <c r="C31" s="34"/>
      <c r="D31" s="451" t="s">
        <v>26</v>
      </c>
      <c r="E31" s="450">
        <f>SUM(F31:O31)</f>
        <v>0</v>
      </c>
      <c r="F31" s="453"/>
      <c r="G31" s="453"/>
      <c r="H31" s="453"/>
      <c r="I31" s="453"/>
      <c r="J31" s="453"/>
      <c r="K31" s="453"/>
      <c r="L31" s="453"/>
      <c r="M31" s="453"/>
      <c r="N31" s="453"/>
      <c r="O31" s="453"/>
      <c r="P31" s="449" t="s">
        <v>1066</v>
      </c>
      <c r="Q31" s="51"/>
    </row>
    <row r="32" spans="2:17" ht="16.149999999999999" customHeight="1" x14ac:dyDescent="0.25">
      <c r="B32" s="48" t="s">
        <v>1067</v>
      </c>
      <c r="C32" s="34"/>
      <c r="D32" s="451" t="s">
        <v>18</v>
      </c>
      <c r="E32" s="450">
        <f t="shared" ref="E32:E42" si="5">SUM(F32:O32)</f>
        <v>0</v>
      </c>
      <c r="F32" s="453"/>
      <c r="G32" s="453"/>
      <c r="H32" s="453"/>
      <c r="I32" s="453"/>
      <c r="J32" s="453"/>
      <c r="K32" s="457"/>
      <c r="L32" s="453"/>
      <c r="M32" s="457"/>
      <c r="N32" s="453"/>
      <c r="O32" s="453"/>
      <c r="P32" s="449" t="s">
        <v>1068</v>
      </c>
      <c r="Q32" s="51"/>
    </row>
    <row r="33" spans="2:17" ht="28.5" customHeight="1" x14ac:dyDescent="0.25">
      <c r="B33" s="167" t="s">
        <v>1040</v>
      </c>
      <c r="C33" s="454" t="s">
        <v>212</v>
      </c>
      <c r="D33" s="451" t="s">
        <v>23</v>
      </c>
      <c r="E33" s="450">
        <f>SUM(F33:O33)</f>
        <v>0</v>
      </c>
      <c r="F33" s="457"/>
      <c r="G33" s="457"/>
      <c r="H33" s="457"/>
      <c r="I33" s="457"/>
      <c r="J33" s="457"/>
      <c r="K33" s="457"/>
      <c r="L33" s="457"/>
      <c r="M33" s="457"/>
      <c r="N33" s="457"/>
      <c r="O33" s="453"/>
      <c r="P33" s="449" t="s">
        <v>1069</v>
      </c>
      <c r="Q33" s="51"/>
    </row>
    <row r="34" spans="2:17" ht="16.149999999999999" customHeight="1" x14ac:dyDescent="0.25">
      <c r="B34" s="43" t="s">
        <v>1042</v>
      </c>
      <c r="C34"/>
      <c r="D34" s="451" t="s">
        <v>18</v>
      </c>
      <c r="E34" s="450">
        <f t="shared" si="5"/>
        <v>0</v>
      </c>
      <c r="F34" s="453"/>
      <c r="G34" s="453"/>
      <c r="H34" s="453"/>
      <c r="I34" s="453"/>
      <c r="J34" s="453"/>
      <c r="K34" s="453"/>
      <c r="L34" s="453"/>
      <c r="M34" s="453"/>
      <c r="N34" s="453"/>
      <c r="O34" s="453"/>
      <c r="P34" s="449" t="s">
        <v>1070</v>
      </c>
      <c r="Q34" s="51"/>
    </row>
    <row r="35" spans="2:17" ht="16.149999999999999" customHeight="1" x14ac:dyDescent="0.25">
      <c r="B35" s="48" t="s">
        <v>1044</v>
      </c>
      <c r="C35" s="34"/>
      <c r="D35" s="451" t="s">
        <v>18</v>
      </c>
      <c r="E35" s="450">
        <f t="shared" si="5"/>
        <v>0</v>
      </c>
      <c r="F35" s="453"/>
      <c r="G35" s="453"/>
      <c r="H35" s="453"/>
      <c r="I35" s="453"/>
      <c r="J35" s="453"/>
      <c r="K35" s="453"/>
      <c r="L35" s="453"/>
      <c r="M35" s="453"/>
      <c r="N35" s="453"/>
      <c r="O35" s="453"/>
      <c r="P35" s="449" t="s">
        <v>1071</v>
      </c>
      <c r="Q35" s="51"/>
    </row>
    <row r="36" spans="2:17" ht="16.149999999999999" customHeight="1" x14ac:dyDescent="0.25">
      <c r="B36" s="48" t="s">
        <v>1046</v>
      </c>
      <c r="C36" s="34"/>
      <c r="D36" s="451" t="s">
        <v>23</v>
      </c>
      <c r="E36" s="450">
        <f t="shared" si="5"/>
        <v>0</v>
      </c>
      <c r="F36" s="453"/>
      <c r="G36" s="453"/>
      <c r="H36" s="453"/>
      <c r="I36" s="453"/>
      <c r="J36" s="453"/>
      <c r="K36" s="453"/>
      <c r="L36" s="453"/>
      <c r="M36" s="453"/>
      <c r="N36" s="453"/>
      <c r="O36" s="453"/>
      <c r="P36" s="449" t="s">
        <v>1072</v>
      </c>
      <c r="Q36" s="51"/>
    </row>
    <row r="37" spans="2:17" ht="16.149999999999999" customHeight="1" x14ac:dyDescent="0.25">
      <c r="B37" s="43" t="s">
        <v>1048</v>
      </c>
      <c r="C37"/>
      <c r="D37" s="451" t="s">
        <v>23</v>
      </c>
      <c r="E37" s="450">
        <f t="shared" si="5"/>
        <v>0</v>
      </c>
      <c r="F37" s="453"/>
      <c r="G37" s="453"/>
      <c r="H37" s="453"/>
      <c r="I37" s="453"/>
      <c r="J37" s="453"/>
      <c r="K37" s="453"/>
      <c r="L37" s="453"/>
      <c r="M37" s="453"/>
      <c r="N37" s="453"/>
      <c r="O37" s="453"/>
      <c r="P37" s="449" t="s">
        <v>1073</v>
      </c>
      <c r="Q37" s="51"/>
    </row>
    <row r="38" spans="2:17" ht="16.149999999999999" customHeight="1" x14ac:dyDescent="0.25">
      <c r="B38" s="48" t="s">
        <v>1050</v>
      </c>
      <c r="C38" s="454" t="s">
        <v>212</v>
      </c>
      <c r="D38" s="451" t="s">
        <v>26</v>
      </c>
      <c r="E38" s="450">
        <f t="shared" si="5"/>
        <v>0</v>
      </c>
      <c r="F38" s="453"/>
      <c r="G38" s="453"/>
      <c r="H38" s="453"/>
      <c r="I38" s="453"/>
      <c r="J38" s="453"/>
      <c r="K38" s="453"/>
      <c r="L38" s="453"/>
      <c r="M38" s="453"/>
      <c r="N38" s="453"/>
      <c r="O38" s="453"/>
      <c r="P38" s="449" t="s">
        <v>1074</v>
      </c>
      <c r="Q38" s="51"/>
    </row>
    <row r="39" spans="2:17" ht="16.149999999999999" customHeight="1" x14ac:dyDescent="0.25">
      <c r="B39" s="48" t="s">
        <v>1052</v>
      </c>
      <c r="C39" s="34"/>
      <c r="D39" s="451" t="s">
        <v>26</v>
      </c>
      <c r="E39" s="450">
        <f>SUM(F39:O39)</f>
        <v>0</v>
      </c>
      <c r="F39" s="453"/>
      <c r="G39" s="453"/>
      <c r="H39" s="453"/>
      <c r="I39" s="453"/>
      <c r="J39" s="453"/>
      <c r="K39" s="453"/>
      <c r="L39" s="453"/>
      <c r="M39" s="453"/>
      <c r="N39" s="453"/>
      <c r="O39" s="453"/>
      <c r="P39" s="449" t="s">
        <v>1075</v>
      </c>
      <c r="Q39" s="51"/>
    </row>
    <row r="40" spans="2:17" ht="16.149999999999999" customHeight="1" x14ac:dyDescent="0.25">
      <c r="B40" s="43" t="s">
        <v>1054</v>
      </c>
      <c r="C40"/>
      <c r="D40" s="451" t="s">
        <v>26</v>
      </c>
      <c r="E40" s="450">
        <f t="shared" si="5"/>
        <v>0</v>
      </c>
      <c r="F40" s="453"/>
      <c r="G40" s="453"/>
      <c r="H40" s="453"/>
      <c r="I40" s="453"/>
      <c r="J40" s="453"/>
      <c r="K40" s="453"/>
      <c r="L40" s="453"/>
      <c r="M40" s="453"/>
      <c r="N40" s="453"/>
      <c r="O40" s="453"/>
      <c r="P40" s="449" t="s">
        <v>1076</v>
      </c>
      <c r="Q40" s="51"/>
    </row>
    <row r="41" spans="2:17" ht="16.149999999999999" customHeight="1" x14ac:dyDescent="0.25">
      <c r="B41" s="48" t="s">
        <v>1056</v>
      </c>
      <c r="C41" s="34"/>
      <c r="D41" s="451" t="s">
        <v>26</v>
      </c>
      <c r="E41" s="450">
        <f t="shared" si="5"/>
        <v>0</v>
      </c>
      <c r="F41" s="453"/>
      <c r="G41" s="453"/>
      <c r="H41" s="453"/>
      <c r="I41" s="453"/>
      <c r="J41" s="453"/>
      <c r="K41" s="453"/>
      <c r="L41" s="453"/>
      <c r="M41" s="453"/>
      <c r="N41" s="453"/>
      <c r="O41" s="453"/>
      <c r="P41" s="449" t="s">
        <v>1077</v>
      </c>
      <c r="Q41" s="51"/>
    </row>
    <row r="42" spans="2:17" ht="16.149999999999999" customHeight="1" x14ac:dyDescent="0.25">
      <c r="B42" s="43" t="s">
        <v>1058</v>
      </c>
      <c r="C42"/>
      <c r="D42" s="451" t="s">
        <v>23</v>
      </c>
      <c r="E42" s="450">
        <f t="shared" si="5"/>
        <v>0</v>
      </c>
      <c r="F42" s="453"/>
      <c r="G42" s="453"/>
      <c r="H42" s="453"/>
      <c r="I42" s="453"/>
      <c r="J42" s="453"/>
      <c r="K42" s="453"/>
      <c r="L42" s="453"/>
      <c r="M42" s="453"/>
      <c r="N42" s="453"/>
      <c r="O42" s="453"/>
      <c r="P42" s="449" t="s">
        <v>1078</v>
      </c>
      <c r="Q42" s="51"/>
    </row>
    <row r="43" spans="2:17" ht="16.149999999999999" customHeight="1" thickBot="1" x14ac:dyDescent="0.3">
      <c r="B43" s="48" t="s">
        <v>228</v>
      </c>
      <c r="C43" s="34"/>
      <c r="D43" s="451" t="s">
        <v>23</v>
      </c>
      <c r="E43" s="450">
        <f t="shared" ref="E43" si="6">SUM(F43:O43)</f>
        <v>0</v>
      </c>
      <c r="F43" s="452"/>
      <c r="G43" s="452"/>
      <c r="H43" s="452"/>
      <c r="I43" s="452"/>
      <c r="J43" s="452"/>
      <c r="K43" s="452"/>
      <c r="L43" s="452"/>
      <c r="M43" s="452"/>
      <c r="N43" s="452"/>
      <c r="O43" s="452"/>
      <c r="P43" s="417" t="s">
        <v>1079</v>
      </c>
      <c r="Q43" s="218"/>
    </row>
    <row r="44" spans="2:17" ht="16.149999999999999" customHeight="1" x14ac:dyDescent="0.25">
      <c r="B44" s="49" t="s">
        <v>1080</v>
      </c>
      <c r="C44"/>
      <c r="D44" s="451" t="s">
        <v>18</v>
      </c>
      <c r="E44" s="325">
        <f>SUM(F44:O44)</f>
        <v>0</v>
      </c>
      <c r="F44" s="325">
        <f>SUM(F29:F43)</f>
        <v>0</v>
      </c>
      <c r="G44" s="325">
        <f t="shared" ref="G44:O44" si="7">SUM(G29:G43)</f>
        <v>0</v>
      </c>
      <c r="H44" s="325">
        <f t="shared" si="7"/>
        <v>0</v>
      </c>
      <c r="I44" s="325">
        <f t="shared" si="7"/>
        <v>0</v>
      </c>
      <c r="J44" s="325">
        <f t="shared" si="7"/>
        <v>0</v>
      </c>
      <c r="K44" s="325">
        <f t="shared" si="7"/>
        <v>0</v>
      </c>
      <c r="L44" s="325">
        <f t="shared" si="7"/>
        <v>0</v>
      </c>
      <c r="M44" s="325">
        <f t="shared" si="7"/>
        <v>0</v>
      </c>
      <c r="N44" s="325">
        <f t="shared" si="7"/>
        <v>0</v>
      </c>
      <c r="O44" s="325">
        <f t="shared" si="7"/>
        <v>0</v>
      </c>
      <c r="P44" s="449" t="s">
        <v>1081</v>
      </c>
      <c r="Q44" s="51"/>
    </row>
    <row r="45" spans="2:17" ht="16.149999999999999" customHeight="1" thickBot="1" x14ac:dyDescent="0.3">
      <c r="B45" s="140"/>
      <c r="C45" s="32"/>
      <c r="D45" s="11"/>
      <c r="E45" s="1"/>
      <c r="F45" s="1"/>
      <c r="G45" s="1"/>
      <c r="H45" s="1"/>
      <c r="I45" s="1"/>
      <c r="J45" s="1"/>
      <c r="K45" s="1"/>
      <c r="L45" s="1"/>
      <c r="M45" s="1"/>
      <c r="N45" s="1"/>
      <c r="O45" s="1"/>
      <c r="P45" s="47"/>
      <c r="Q45" s="51"/>
    </row>
    <row r="46" spans="2:17" ht="16.149999999999999" customHeight="1" thickBot="1" x14ac:dyDescent="0.3">
      <c r="B46" s="64" t="s">
        <v>1082</v>
      </c>
      <c r="C46" s="61"/>
      <c r="D46" s="377" t="s">
        <v>18</v>
      </c>
      <c r="E46" s="325">
        <f t="shared" ref="E46:O46" si="8">E27-E44</f>
        <v>0</v>
      </c>
      <c r="F46" s="325">
        <f t="shared" si="8"/>
        <v>0</v>
      </c>
      <c r="G46" s="325">
        <f t="shared" si="8"/>
        <v>0</v>
      </c>
      <c r="H46" s="325">
        <f t="shared" si="8"/>
        <v>0</v>
      </c>
      <c r="I46" s="325">
        <f t="shared" si="8"/>
        <v>0</v>
      </c>
      <c r="J46" s="325">
        <f t="shared" si="8"/>
        <v>0</v>
      </c>
      <c r="K46" s="325">
        <f t="shared" si="8"/>
        <v>0</v>
      </c>
      <c r="L46" s="325">
        <f t="shared" si="8"/>
        <v>0</v>
      </c>
      <c r="M46" s="325">
        <f t="shared" si="8"/>
        <v>0</v>
      </c>
      <c r="N46" s="325">
        <f t="shared" si="8"/>
        <v>0</v>
      </c>
      <c r="O46" s="325">
        <f t="shared" si="8"/>
        <v>0</v>
      </c>
      <c r="P46" s="449" t="s">
        <v>1083</v>
      </c>
      <c r="Q46" s="51"/>
    </row>
    <row r="47" spans="2:17" ht="16.149999999999999" customHeight="1" thickTop="1" thickBot="1" x14ac:dyDescent="0.3">
      <c r="B47" s="62"/>
      <c r="C47" s="62"/>
      <c r="D47" s="62"/>
      <c r="E47" s="62"/>
      <c r="F47" s="62"/>
      <c r="G47" s="62"/>
      <c r="H47" s="62"/>
      <c r="I47" s="62"/>
      <c r="J47" s="62"/>
      <c r="K47" s="62"/>
      <c r="L47" s="62"/>
      <c r="M47" s="62"/>
      <c r="N47" s="62"/>
      <c r="O47" s="62"/>
      <c r="P47" s="63"/>
    </row>
    <row r="48" spans="2:17" ht="16.149999999999999" customHeight="1" thickTop="1" thickBot="1" x14ac:dyDescent="0.35">
      <c r="B48" s="36"/>
      <c r="C48" s="36"/>
      <c r="D48" s="36"/>
      <c r="E48" s="36"/>
      <c r="F48" s="36"/>
      <c r="G48" s="36"/>
      <c r="H48" s="36"/>
      <c r="I48" s="36"/>
      <c r="J48" s="36"/>
      <c r="K48" s="36"/>
      <c r="L48" s="36"/>
      <c r="M48" s="36"/>
      <c r="N48" s="36"/>
      <c r="O48" s="363" t="s">
        <v>6</v>
      </c>
      <c r="P48" s="374">
        <v>3</v>
      </c>
    </row>
    <row r="49" spans="2:17" ht="16.149999999999999" customHeight="1" thickTop="1" x14ac:dyDescent="0.3">
      <c r="B49" s="171" t="s">
        <v>1084</v>
      </c>
      <c r="C49" s="172"/>
      <c r="D49" s="172"/>
      <c r="E49" s="458" t="s">
        <v>1085</v>
      </c>
      <c r="F49" s="458" t="s">
        <v>1086</v>
      </c>
      <c r="G49" s="458" t="s">
        <v>1087</v>
      </c>
      <c r="H49" s="458" t="s">
        <v>1088</v>
      </c>
      <c r="I49" s="458" t="s">
        <v>1089</v>
      </c>
      <c r="J49" s="458" t="s">
        <v>1090</v>
      </c>
      <c r="K49" s="458" t="s">
        <v>1091</v>
      </c>
      <c r="L49" s="458" t="s">
        <v>1092</v>
      </c>
      <c r="M49" s="458" t="s">
        <v>1093</v>
      </c>
      <c r="N49" s="458" t="s">
        <v>1094</v>
      </c>
      <c r="O49" s="458" t="s">
        <v>1095</v>
      </c>
      <c r="P49" s="448" t="s">
        <v>10</v>
      </c>
      <c r="Q49" s="51"/>
    </row>
    <row r="50" spans="2:17" ht="52" x14ac:dyDescent="0.3">
      <c r="B50" s="173"/>
      <c r="C50" s="172"/>
      <c r="D50" s="581" t="s">
        <v>11</v>
      </c>
      <c r="E50" s="30" t="s">
        <v>181</v>
      </c>
      <c r="F50" s="30" t="s">
        <v>1018</v>
      </c>
      <c r="G50" s="30" t="s">
        <v>1019</v>
      </c>
      <c r="H50" s="30" t="s">
        <v>1020</v>
      </c>
      <c r="I50" s="30" t="s">
        <v>1021</v>
      </c>
      <c r="J50" s="30" t="s">
        <v>1022</v>
      </c>
      <c r="K50" s="30" t="s">
        <v>1023</v>
      </c>
      <c r="L50" s="30" t="s">
        <v>1024</v>
      </c>
      <c r="M50" s="30" t="s">
        <v>1025</v>
      </c>
      <c r="N50" s="30" t="s">
        <v>1096</v>
      </c>
      <c r="O50" s="68" t="s">
        <v>1027</v>
      </c>
      <c r="P50" s="40"/>
      <c r="Q50" s="51"/>
    </row>
    <row r="51" spans="2:17" ht="16.149999999999999" customHeight="1" x14ac:dyDescent="0.3">
      <c r="B51" s="173"/>
      <c r="C51" s="172"/>
      <c r="D51" s="581"/>
      <c r="E51" s="30" t="s">
        <v>14</v>
      </c>
      <c r="F51" s="30" t="s">
        <v>14</v>
      </c>
      <c r="G51" s="30" t="s">
        <v>14</v>
      </c>
      <c r="H51" s="30" t="s">
        <v>14</v>
      </c>
      <c r="I51" s="30" t="s">
        <v>14</v>
      </c>
      <c r="J51" s="30" t="s">
        <v>14</v>
      </c>
      <c r="K51" s="30" t="s">
        <v>14</v>
      </c>
      <c r="L51" s="30" t="s">
        <v>14</v>
      </c>
      <c r="M51" s="30" t="s">
        <v>14</v>
      </c>
      <c r="N51" s="30" t="s">
        <v>14</v>
      </c>
      <c r="O51" s="68" t="s">
        <v>14</v>
      </c>
      <c r="P51" s="40"/>
      <c r="Q51" s="51"/>
    </row>
    <row r="52" spans="2:17" ht="16.149999999999999" customHeight="1" thickBot="1" x14ac:dyDescent="0.35">
      <c r="B52" s="174"/>
      <c r="C52" s="338"/>
      <c r="D52" s="582"/>
      <c r="E52" s="339" t="s">
        <v>15</v>
      </c>
      <c r="F52" s="339" t="s">
        <v>15</v>
      </c>
      <c r="G52" s="339" t="s">
        <v>15</v>
      </c>
      <c r="H52" s="339" t="s">
        <v>15</v>
      </c>
      <c r="I52" s="339" t="s">
        <v>15</v>
      </c>
      <c r="J52" s="339" t="s">
        <v>15</v>
      </c>
      <c r="K52" s="339" t="s">
        <v>15</v>
      </c>
      <c r="L52" s="339" t="s">
        <v>15</v>
      </c>
      <c r="M52" s="339" t="s">
        <v>15</v>
      </c>
      <c r="N52" s="339" t="s">
        <v>15</v>
      </c>
      <c r="O52" s="340" t="s">
        <v>15</v>
      </c>
      <c r="P52" s="449" t="s">
        <v>16</v>
      </c>
      <c r="Q52" s="51"/>
    </row>
    <row r="53" spans="2:17" ht="16.149999999999999" customHeight="1" x14ac:dyDescent="0.25">
      <c r="B53" s="49" t="s">
        <v>1097</v>
      </c>
      <c r="C53"/>
      <c r="D53" s="311" t="s">
        <v>18</v>
      </c>
      <c r="E53" s="450">
        <f>SUM(F53:O53)</f>
        <v>0</v>
      </c>
      <c r="F53" s="459"/>
      <c r="G53" s="459"/>
      <c r="H53" s="459"/>
      <c r="I53" s="459"/>
      <c r="J53" s="459"/>
      <c r="K53" s="459"/>
      <c r="L53" s="459"/>
      <c r="M53" s="459"/>
      <c r="N53" s="459"/>
      <c r="O53" s="459"/>
      <c r="P53" s="449" t="s">
        <v>1029</v>
      </c>
      <c r="Q53" s="51"/>
    </row>
    <row r="54" spans="2:17" ht="16.149999999999999" customHeight="1" thickBot="1" x14ac:dyDescent="0.3">
      <c r="B54" s="48" t="s">
        <v>243</v>
      </c>
      <c r="C54" s="34"/>
      <c r="D54" s="451" t="s">
        <v>26</v>
      </c>
      <c r="E54" s="450">
        <f>SUM(F54:O54)</f>
        <v>0</v>
      </c>
      <c r="F54" s="459"/>
      <c r="G54" s="459"/>
      <c r="H54" s="459"/>
      <c r="I54" s="459"/>
      <c r="J54" s="459"/>
      <c r="K54" s="459"/>
      <c r="L54" s="459"/>
      <c r="M54" s="459"/>
      <c r="N54" s="459"/>
      <c r="O54" s="457"/>
      <c r="P54" s="449" t="s">
        <v>1098</v>
      </c>
      <c r="Q54" s="51"/>
    </row>
    <row r="55" spans="2:17" ht="16.149999999999999" customHeight="1" x14ac:dyDescent="0.25">
      <c r="B55" s="49" t="s">
        <v>1099</v>
      </c>
      <c r="C55"/>
      <c r="D55" s="311" t="s">
        <v>18</v>
      </c>
      <c r="E55" s="450">
        <f>SUM(F55:O55)</f>
        <v>0</v>
      </c>
      <c r="F55" s="325">
        <f t="shared" ref="F55:O55" si="9">SUM(F53:F54)</f>
        <v>0</v>
      </c>
      <c r="G55" s="325">
        <f t="shared" si="9"/>
        <v>0</v>
      </c>
      <c r="H55" s="325">
        <f>SUM(H53:H54)</f>
        <v>0</v>
      </c>
      <c r="I55" s="325">
        <f t="shared" si="9"/>
        <v>0</v>
      </c>
      <c r="J55" s="325">
        <f t="shared" si="9"/>
        <v>0</v>
      </c>
      <c r="K55" s="325">
        <f t="shared" si="9"/>
        <v>0</v>
      </c>
      <c r="L55" s="325">
        <f>SUM(L53:L54)</f>
        <v>0</v>
      </c>
      <c r="M55" s="325">
        <f t="shared" si="9"/>
        <v>0</v>
      </c>
      <c r="N55" s="325">
        <f t="shared" si="9"/>
        <v>0</v>
      </c>
      <c r="O55" s="325">
        <f t="shared" si="9"/>
        <v>0</v>
      </c>
      <c r="P55" s="449" t="s">
        <v>1100</v>
      </c>
      <c r="Q55" s="51"/>
    </row>
    <row r="56" spans="2:17" ht="16.149999999999999" customHeight="1" x14ac:dyDescent="0.25">
      <c r="B56" s="48" t="s">
        <v>1030</v>
      </c>
      <c r="C56" s="34"/>
      <c r="D56" s="451" t="s">
        <v>18</v>
      </c>
      <c r="E56" s="450">
        <f>SUM(F56:O56)</f>
        <v>0</v>
      </c>
      <c r="F56" s="580"/>
      <c r="G56" s="580"/>
      <c r="H56" s="580"/>
      <c r="I56" s="580"/>
      <c r="J56" s="580"/>
      <c r="K56" s="580"/>
      <c r="L56" s="580"/>
      <c r="M56" s="580"/>
      <c r="N56" s="580"/>
      <c r="O56" s="580"/>
      <c r="P56" s="417" t="s">
        <v>1031</v>
      </c>
      <c r="Q56" s="218"/>
    </row>
    <row r="57" spans="2:17" ht="16.149999999999999" customHeight="1" x14ac:dyDescent="0.25">
      <c r="B57" s="48" t="s">
        <v>1032</v>
      </c>
      <c r="C57" s="34"/>
      <c r="D57" s="451" t="s">
        <v>26</v>
      </c>
      <c r="E57" s="450">
        <f t="shared" ref="E57:E70" si="10">SUM(F57:O57)</f>
        <v>0</v>
      </c>
      <c r="F57" s="459"/>
      <c r="G57" s="459"/>
      <c r="H57" s="459"/>
      <c r="I57" s="459"/>
      <c r="J57" s="459"/>
      <c r="K57" s="459"/>
      <c r="L57" s="459"/>
      <c r="M57" s="459"/>
      <c r="N57" s="459"/>
      <c r="O57" s="459"/>
      <c r="P57" s="449" t="s">
        <v>1033</v>
      </c>
      <c r="Q57" s="51"/>
    </row>
    <row r="58" spans="2:17" ht="16.149999999999999" customHeight="1" x14ac:dyDescent="0.25">
      <c r="B58" s="43" t="s">
        <v>1034</v>
      </c>
      <c r="C58"/>
      <c r="D58" s="451" t="s">
        <v>18</v>
      </c>
      <c r="E58" s="450">
        <f t="shared" si="10"/>
        <v>0</v>
      </c>
      <c r="F58" s="459"/>
      <c r="G58" s="459"/>
      <c r="H58" s="459"/>
      <c r="I58" s="459"/>
      <c r="J58" s="459"/>
      <c r="K58" s="459"/>
      <c r="L58" s="459"/>
      <c r="M58" s="459"/>
      <c r="N58" s="459"/>
      <c r="O58" s="459"/>
      <c r="P58" s="449" t="s">
        <v>1035</v>
      </c>
      <c r="Q58" s="51"/>
    </row>
    <row r="59" spans="2:17" ht="16.149999999999999" customHeight="1" x14ac:dyDescent="0.25">
      <c r="B59" s="48" t="s">
        <v>1036</v>
      </c>
      <c r="C59" s="34"/>
      <c r="D59" s="451" t="s">
        <v>18</v>
      </c>
      <c r="E59" s="450">
        <f t="shared" si="10"/>
        <v>0</v>
      </c>
      <c r="F59" s="459"/>
      <c r="G59" s="459"/>
      <c r="H59" s="459"/>
      <c r="I59" s="459"/>
      <c r="J59" s="459"/>
      <c r="K59" s="459"/>
      <c r="L59" s="459"/>
      <c r="M59" s="459"/>
      <c r="N59" s="459"/>
      <c r="O59" s="459"/>
      <c r="P59" s="449" t="s">
        <v>1037</v>
      </c>
      <c r="Q59" s="51"/>
    </row>
    <row r="60" spans="2:17" ht="16.149999999999999" customHeight="1" x14ac:dyDescent="0.25">
      <c r="B60" s="48" t="s">
        <v>1038</v>
      </c>
      <c r="C60" s="34"/>
      <c r="D60" s="451" t="s">
        <v>18</v>
      </c>
      <c r="E60" s="450">
        <f t="shared" si="10"/>
        <v>0</v>
      </c>
      <c r="F60" s="459"/>
      <c r="G60" s="459"/>
      <c r="H60" s="459"/>
      <c r="I60" s="459"/>
      <c r="J60" s="459"/>
      <c r="K60" s="459"/>
      <c r="L60" s="459"/>
      <c r="M60" s="459"/>
      <c r="N60" s="459"/>
      <c r="O60" s="459"/>
      <c r="P60" s="449" t="s">
        <v>1039</v>
      </c>
      <c r="Q60" s="51"/>
    </row>
    <row r="61" spans="2:17" ht="28.9" customHeight="1" x14ac:dyDescent="0.25">
      <c r="B61" s="167" t="s">
        <v>1040</v>
      </c>
      <c r="C61" s="454" t="s">
        <v>212</v>
      </c>
      <c r="D61" s="451" t="s">
        <v>18</v>
      </c>
      <c r="E61" s="450">
        <f t="shared" si="10"/>
        <v>0</v>
      </c>
      <c r="F61" s="459"/>
      <c r="G61" s="459"/>
      <c r="H61" s="459"/>
      <c r="I61" s="459"/>
      <c r="J61" s="459"/>
      <c r="K61" s="459"/>
      <c r="L61" s="459"/>
      <c r="M61" s="459"/>
      <c r="N61" s="459"/>
      <c r="O61" s="456">
        <f>-SUM(F61:N61)+O80</f>
        <v>0</v>
      </c>
      <c r="P61" s="449" t="s">
        <v>1041</v>
      </c>
      <c r="Q61" s="51"/>
    </row>
    <row r="62" spans="2:17" ht="16.149999999999999" customHeight="1" x14ac:dyDescent="0.25">
      <c r="B62" s="48" t="s">
        <v>1042</v>
      </c>
      <c r="C62" s="34"/>
      <c r="D62" s="451" t="s">
        <v>23</v>
      </c>
      <c r="E62" s="450">
        <f t="shared" si="10"/>
        <v>0</v>
      </c>
      <c r="F62" s="459"/>
      <c r="G62" s="459"/>
      <c r="H62" s="459"/>
      <c r="I62" s="459"/>
      <c r="J62" s="459"/>
      <c r="K62" s="459"/>
      <c r="L62" s="459"/>
      <c r="M62" s="459"/>
      <c r="N62" s="459"/>
      <c r="O62" s="459"/>
      <c r="P62" s="449" t="s">
        <v>1043</v>
      </c>
      <c r="Q62" s="51"/>
    </row>
    <row r="63" spans="2:17" ht="16.149999999999999" customHeight="1" x14ac:dyDescent="0.25">
      <c r="B63" s="48" t="s">
        <v>1044</v>
      </c>
      <c r="C63" s="34"/>
      <c r="D63" s="451" t="s">
        <v>23</v>
      </c>
      <c r="E63" s="450">
        <f t="shared" si="10"/>
        <v>0</v>
      </c>
      <c r="F63" s="459"/>
      <c r="G63" s="459"/>
      <c r="H63" s="459"/>
      <c r="I63" s="459"/>
      <c r="J63" s="459"/>
      <c r="K63" s="459"/>
      <c r="L63" s="459"/>
      <c r="M63" s="459"/>
      <c r="N63" s="459"/>
      <c r="O63" s="459"/>
      <c r="P63" s="449" t="s">
        <v>1045</v>
      </c>
      <c r="Q63" s="51"/>
    </row>
    <row r="64" spans="2:17" ht="16.149999999999999" customHeight="1" x14ac:dyDescent="0.25">
      <c r="B64" s="48" t="s">
        <v>1046</v>
      </c>
      <c r="C64" s="34"/>
      <c r="D64" s="451" t="s">
        <v>18</v>
      </c>
      <c r="E64" s="450">
        <f t="shared" si="10"/>
        <v>0</v>
      </c>
      <c r="F64" s="459"/>
      <c r="G64" s="459"/>
      <c r="H64" s="459"/>
      <c r="I64" s="459"/>
      <c r="J64" s="459"/>
      <c r="K64" s="459"/>
      <c r="L64" s="459"/>
      <c r="M64" s="459"/>
      <c r="N64" s="459"/>
      <c r="O64" s="459"/>
      <c r="P64" s="449" t="s">
        <v>1047</v>
      </c>
      <c r="Q64" s="51"/>
    </row>
    <row r="65" spans="2:17" ht="16.149999999999999" customHeight="1" x14ac:dyDescent="0.25">
      <c r="B65" s="48" t="s">
        <v>1048</v>
      </c>
      <c r="C65" s="34"/>
      <c r="D65" s="451" t="s">
        <v>18</v>
      </c>
      <c r="E65" s="450">
        <f t="shared" si="10"/>
        <v>0</v>
      </c>
      <c r="F65" s="459"/>
      <c r="G65" s="459"/>
      <c r="H65" s="459"/>
      <c r="I65" s="459"/>
      <c r="J65" s="459"/>
      <c r="K65" s="459"/>
      <c r="L65" s="459"/>
      <c r="M65" s="459"/>
      <c r="N65" s="459"/>
      <c r="O65" s="459"/>
      <c r="P65" s="449" t="s">
        <v>1049</v>
      </c>
      <c r="Q65" s="51"/>
    </row>
    <row r="66" spans="2:17" ht="16.149999999999999" customHeight="1" x14ac:dyDescent="0.25">
      <c r="B66" s="48" t="s">
        <v>1050</v>
      </c>
      <c r="C66" s="454" t="s">
        <v>212</v>
      </c>
      <c r="D66" s="451" t="s">
        <v>26</v>
      </c>
      <c r="E66" s="450">
        <f t="shared" si="10"/>
        <v>0</v>
      </c>
      <c r="F66" s="459"/>
      <c r="G66" s="459"/>
      <c r="H66" s="459"/>
      <c r="I66" s="459"/>
      <c r="J66" s="459"/>
      <c r="K66" s="459"/>
      <c r="L66" s="459"/>
      <c r="M66" s="459"/>
      <c r="N66" s="459"/>
      <c r="O66" s="459"/>
      <c r="P66" s="449" t="s">
        <v>1051</v>
      </c>
      <c r="Q66" s="51"/>
    </row>
    <row r="67" spans="2:17" ht="16.149999999999999" customHeight="1" x14ac:dyDescent="0.25">
      <c r="B67" s="48" t="s">
        <v>1052</v>
      </c>
      <c r="C67" s="34"/>
      <c r="D67" s="451" t="s">
        <v>26</v>
      </c>
      <c r="E67" s="450">
        <f>SUM(F67:O67)</f>
        <v>0</v>
      </c>
      <c r="F67" s="459"/>
      <c r="G67" s="459"/>
      <c r="H67" s="459"/>
      <c r="I67" s="459"/>
      <c r="J67" s="459"/>
      <c r="K67" s="459"/>
      <c r="L67" s="459"/>
      <c r="M67" s="459"/>
      <c r="N67" s="459"/>
      <c r="O67" s="459"/>
      <c r="P67" s="449" t="s">
        <v>1053</v>
      </c>
      <c r="Q67" s="51"/>
    </row>
    <row r="68" spans="2:17" ht="16.149999999999999" customHeight="1" x14ac:dyDescent="0.25">
      <c r="B68" s="48" t="s">
        <v>1054</v>
      </c>
      <c r="C68" s="34"/>
      <c r="D68" s="451" t="s">
        <v>26</v>
      </c>
      <c r="E68" s="450">
        <f t="shared" si="10"/>
        <v>0</v>
      </c>
      <c r="F68" s="459"/>
      <c r="G68" s="459"/>
      <c r="H68" s="459"/>
      <c r="I68" s="459"/>
      <c r="J68" s="459"/>
      <c r="K68" s="459"/>
      <c r="L68" s="459"/>
      <c r="M68" s="459"/>
      <c r="N68" s="459"/>
      <c r="O68" s="459"/>
      <c r="P68" s="449" t="s">
        <v>1055</v>
      </c>
      <c r="Q68" s="51"/>
    </row>
    <row r="69" spans="2:17" ht="16.149999999999999" customHeight="1" x14ac:dyDescent="0.25">
      <c r="B69" s="48" t="s">
        <v>1056</v>
      </c>
      <c r="C69" s="34"/>
      <c r="D69" s="451" t="s">
        <v>26</v>
      </c>
      <c r="E69" s="450">
        <f t="shared" si="10"/>
        <v>0</v>
      </c>
      <c r="F69" s="459"/>
      <c r="G69" s="459"/>
      <c r="H69" s="459"/>
      <c r="I69" s="459"/>
      <c r="J69" s="459"/>
      <c r="K69" s="459"/>
      <c r="L69" s="459"/>
      <c r="M69" s="459"/>
      <c r="N69" s="459"/>
      <c r="O69" s="459"/>
      <c r="P69" s="449" t="s">
        <v>1057</v>
      </c>
      <c r="Q69" s="51"/>
    </row>
    <row r="70" spans="2:17" ht="16.149999999999999" customHeight="1" x14ac:dyDescent="0.25">
      <c r="B70" s="43" t="s">
        <v>1058</v>
      </c>
      <c r="C70"/>
      <c r="D70" s="451" t="s">
        <v>23</v>
      </c>
      <c r="E70" s="450">
        <f t="shared" si="10"/>
        <v>0</v>
      </c>
      <c r="F70" s="459"/>
      <c r="G70" s="459"/>
      <c r="H70" s="459"/>
      <c r="I70" s="459"/>
      <c r="J70" s="459"/>
      <c r="K70" s="459"/>
      <c r="L70" s="459"/>
      <c r="M70" s="459"/>
      <c r="N70" s="459"/>
      <c r="O70" s="459"/>
      <c r="P70" s="449" t="s">
        <v>1059</v>
      </c>
      <c r="Q70" s="51"/>
    </row>
    <row r="71" spans="2:17" ht="16.149999999999999" customHeight="1" thickBot="1" x14ac:dyDescent="0.3">
      <c r="B71" s="48" t="s">
        <v>228</v>
      </c>
      <c r="C71" s="34"/>
      <c r="D71" s="451" t="s">
        <v>23</v>
      </c>
      <c r="E71" s="450">
        <f t="shared" ref="E71" si="11">SUM(F71:O71)</f>
        <v>0</v>
      </c>
      <c r="F71" s="580"/>
      <c r="G71" s="580"/>
      <c r="H71" s="580"/>
      <c r="I71" s="580"/>
      <c r="J71" s="580"/>
      <c r="K71" s="580"/>
      <c r="L71" s="580"/>
      <c r="M71" s="580"/>
      <c r="N71" s="580"/>
      <c r="O71" s="580"/>
      <c r="P71" s="417" t="s">
        <v>1060</v>
      </c>
      <c r="Q71" s="218"/>
    </row>
    <row r="72" spans="2:17" ht="16.149999999999999" customHeight="1" x14ac:dyDescent="0.25">
      <c r="B72" s="45" t="s">
        <v>1101</v>
      </c>
      <c r="C72" s="34"/>
      <c r="D72" s="451" t="s">
        <v>18</v>
      </c>
      <c r="E72" s="325">
        <f>SUM(F72:O72)</f>
        <v>0</v>
      </c>
      <c r="F72" s="325">
        <f>SUM(F55:F71)</f>
        <v>0</v>
      </c>
      <c r="G72" s="325">
        <f t="shared" ref="G72:O72" si="12">SUM(G55:G71)</f>
        <v>0</v>
      </c>
      <c r="H72" s="325">
        <f t="shared" si="12"/>
        <v>0</v>
      </c>
      <c r="I72" s="325">
        <f t="shared" si="12"/>
        <v>0</v>
      </c>
      <c r="J72" s="325">
        <f t="shared" si="12"/>
        <v>0</v>
      </c>
      <c r="K72" s="325">
        <f t="shared" si="12"/>
        <v>0</v>
      </c>
      <c r="L72" s="325">
        <f t="shared" si="12"/>
        <v>0</v>
      </c>
      <c r="M72" s="325">
        <f t="shared" si="12"/>
        <v>0</v>
      </c>
      <c r="N72" s="325">
        <f t="shared" si="12"/>
        <v>0</v>
      </c>
      <c r="O72" s="325">
        <f t="shared" si="12"/>
        <v>0</v>
      </c>
      <c r="P72" s="449" t="s">
        <v>1062</v>
      </c>
      <c r="Q72" s="51"/>
    </row>
    <row r="73" spans="2:17" ht="16.149999999999999" customHeight="1" x14ac:dyDescent="0.25">
      <c r="B73" s="175"/>
      <c r="C73" s="32"/>
      <c r="D73" s="11"/>
      <c r="E73" s="1"/>
      <c r="F73" s="1"/>
      <c r="G73" s="1"/>
      <c r="H73" s="1"/>
      <c r="I73" s="1"/>
      <c r="J73" s="1"/>
      <c r="K73" s="1"/>
      <c r="L73" s="1"/>
      <c r="M73" s="1"/>
      <c r="N73" s="1"/>
      <c r="O73" s="1"/>
      <c r="P73" s="47"/>
      <c r="Q73" s="51"/>
    </row>
    <row r="74" spans="2:17" ht="16.149999999999999" customHeight="1" x14ac:dyDescent="0.25">
      <c r="B74" s="45" t="s">
        <v>1102</v>
      </c>
      <c r="C74" s="34"/>
      <c r="D74" s="451" t="s">
        <v>18</v>
      </c>
      <c r="E74" s="450">
        <f>SUM(F74:O74)</f>
        <v>0</v>
      </c>
      <c r="F74" s="459"/>
      <c r="G74" s="459"/>
      <c r="H74" s="459"/>
      <c r="I74" s="459"/>
      <c r="J74" s="459"/>
      <c r="K74" s="459"/>
      <c r="L74" s="459"/>
      <c r="M74" s="459"/>
      <c r="N74" s="459"/>
      <c r="O74" s="459"/>
      <c r="P74" s="449" t="s">
        <v>1064</v>
      </c>
      <c r="Q74" s="51"/>
    </row>
    <row r="75" spans="2:17" ht="16.149999999999999" customHeight="1" thickBot="1" x14ac:dyDescent="0.3">
      <c r="B75" s="48" t="s">
        <v>243</v>
      </c>
      <c r="C75" s="34"/>
      <c r="D75" s="451" t="s">
        <v>26</v>
      </c>
      <c r="E75" s="450">
        <f>SUM(F75:O75)</f>
        <v>0</v>
      </c>
      <c r="F75" s="459"/>
      <c r="G75" s="459"/>
      <c r="H75" s="459"/>
      <c r="I75" s="459"/>
      <c r="J75" s="459"/>
      <c r="K75" s="459"/>
      <c r="L75" s="459"/>
      <c r="M75" s="459"/>
      <c r="N75" s="459"/>
      <c r="O75" s="457"/>
      <c r="P75" s="449" t="s">
        <v>1103</v>
      </c>
      <c r="Q75" s="51"/>
    </row>
    <row r="76" spans="2:17" ht="16.149999999999999" customHeight="1" x14ac:dyDescent="0.25">
      <c r="B76" s="45" t="s">
        <v>1104</v>
      </c>
      <c r="C76" s="34"/>
      <c r="D76" s="451" t="s">
        <v>18</v>
      </c>
      <c r="E76" s="325">
        <f>SUM(F76:O76)</f>
        <v>0</v>
      </c>
      <c r="F76" s="325">
        <f t="shared" ref="F76:O76" si="13">SUM(F74:F75)</f>
        <v>0</v>
      </c>
      <c r="G76" s="325">
        <f t="shared" si="13"/>
        <v>0</v>
      </c>
      <c r="H76" s="325">
        <f t="shared" si="13"/>
        <v>0</v>
      </c>
      <c r="I76" s="325">
        <f t="shared" si="13"/>
        <v>0</v>
      </c>
      <c r="J76" s="325">
        <f t="shared" si="13"/>
        <v>0</v>
      </c>
      <c r="K76" s="325">
        <f t="shared" si="13"/>
        <v>0</v>
      </c>
      <c r="L76" s="325">
        <f t="shared" si="13"/>
        <v>0</v>
      </c>
      <c r="M76" s="325">
        <f t="shared" si="13"/>
        <v>0</v>
      </c>
      <c r="N76" s="325">
        <f t="shared" si="13"/>
        <v>0</v>
      </c>
      <c r="O76" s="325">
        <f t="shared" si="13"/>
        <v>0</v>
      </c>
      <c r="P76" s="449" t="s">
        <v>1105</v>
      </c>
      <c r="Q76" s="51"/>
    </row>
    <row r="77" spans="2:17" ht="16.149999999999999" customHeight="1" x14ac:dyDescent="0.25">
      <c r="B77" s="48" t="s">
        <v>1030</v>
      </c>
      <c r="C77" s="34"/>
      <c r="D77" s="451" t="s">
        <v>18</v>
      </c>
      <c r="E77" s="450">
        <f>SUM(F77:O77)</f>
        <v>0</v>
      </c>
      <c r="F77" s="580"/>
      <c r="G77" s="580"/>
      <c r="H77" s="580"/>
      <c r="I77" s="580"/>
      <c r="J77" s="580"/>
      <c r="K77" s="580"/>
      <c r="L77" s="580"/>
      <c r="M77" s="580"/>
      <c r="N77" s="580"/>
      <c r="O77" s="580"/>
      <c r="P77" s="417" t="s">
        <v>1065</v>
      </c>
      <c r="Q77" s="218"/>
    </row>
    <row r="78" spans="2:17" ht="16.149999999999999" customHeight="1" x14ac:dyDescent="0.25">
      <c r="B78" s="48" t="s">
        <v>1032</v>
      </c>
      <c r="C78" s="34"/>
      <c r="D78" s="451" t="s">
        <v>26</v>
      </c>
      <c r="E78" s="450">
        <f t="shared" ref="E78:E89" si="14">SUM(F78:O78)</f>
        <v>0</v>
      </c>
      <c r="F78" s="459"/>
      <c r="G78" s="459"/>
      <c r="H78" s="459"/>
      <c r="I78" s="459"/>
      <c r="J78" s="459"/>
      <c r="K78" s="459"/>
      <c r="L78" s="459"/>
      <c r="M78" s="459"/>
      <c r="N78" s="459"/>
      <c r="O78" s="459"/>
      <c r="P78" s="449" t="s">
        <v>1066</v>
      </c>
      <c r="Q78" s="51"/>
    </row>
    <row r="79" spans="2:17" ht="16.149999999999999" customHeight="1" x14ac:dyDescent="0.25">
      <c r="B79" s="43" t="s">
        <v>1067</v>
      </c>
      <c r="C79" s="34"/>
      <c r="D79" s="451" t="s">
        <v>18</v>
      </c>
      <c r="E79" s="450">
        <f t="shared" si="14"/>
        <v>0</v>
      </c>
      <c r="F79" s="459"/>
      <c r="G79" s="459"/>
      <c r="H79" s="459"/>
      <c r="I79" s="459"/>
      <c r="J79" s="459"/>
      <c r="K79" s="457"/>
      <c r="L79" s="459"/>
      <c r="M79" s="457"/>
      <c r="N79" s="459"/>
      <c r="O79" s="459"/>
      <c r="P79" s="449" t="s">
        <v>1068</v>
      </c>
      <c r="Q79" s="51"/>
    </row>
    <row r="80" spans="2:17" ht="29.9" customHeight="1" x14ac:dyDescent="0.25">
      <c r="B80" s="167" t="s">
        <v>1040</v>
      </c>
      <c r="C80" s="454" t="s">
        <v>212</v>
      </c>
      <c r="D80" s="455" t="s">
        <v>23</v>
      </c>
      <c r="E80" s="450">
        <f t="shared" si="14"/>
        <v>0</v>
      </c>
      <c r="F80" s="457"/>
      <c r="G80" s="457"/>
      <c r="H80" s="457"/>
      <c r="I80" s="457"/>
      <c r="J80" s="457"/>
      <c r="K80" s="457"/>
      <c r="L80" s="457"/>
      <c r="M80" s="457"/>
      <c r="N80" s="457"/>
      <c r="O80" s="459"/>
      <c r="P80" s="449" t="s">
        <v>1069</v>
      </c>
      <c r="Q80" s="51"/>
    </row>
    <row r="81" spans="2:17" ht="16.149999999999999" customHeight="1" x14ac:dyDescent="0.25">
      <c r="B81" s="48" t="s">
        <v>1042</v>
      </c>
      <c r="C81" s="34"/>
      <c r="D81" s="451" t="s">
        <v>18</v>
      </c>
      <c r="E81" s="450">
        <f t="shared" si="14"/>
        <v>0</v>
      </c>
      <c r="F81" s="459"/>
      <c r="G81" s="459"/>
      <c r="H81" s="459"/>
      <c r="I81" s="459"/>
      <c r="J81" s="459"/>
      <c r="K81" s="459"/>
      <c r="L81" s="459"/>
      <c r="M81" s="459"/>
      <c r="N81" s="459"/>
      <c r="O81" s="459"/>
      <c r="P81" s="449" t="s">
        <v>1070</v>
      </c>
      <c r="Q81" s="51"/>
    </row>
    <row r="82" spans="2:17" ht="16.149999999999999" customHeight="1" x14ac:dyDescent="0.25">
      <c r="B82" s="48" t="s">
        <v>1044</v>
      </c>
      <c r="C82" s="34"/>
      <c r="D82" s="451" t="s">
        <v>18</v>
      </c>
      <c r="E82" s="450">
        <f t="shared" si="14"/>
        <v>0</v>
      </c>
      <c r="F82" s="459"/>
      <c r="G82" s="459"/>
      <c r="H82" s="459"/>
      <c r="I82" s="459"/>
      <c r="J82" s="459"/>
      <c r="K82" s="459"/>
      <c r="L82" s="459"/>
      <c r="M82" s="459"/>
      <c r="N82" s="459"/>
      <c r="O82" s="459"/>
      <c r="P82" s="449" t="s">
        <v>1071</v>
      </c>
      <c r="Q82" s="51"/>
    </row>
    <row r="83" spans="2:17" ht="16.149999999999999" customHeight="1" x14ac:dyDescent="0.25">
      <c r="B83" s="48" t="s">
        <v>1046</v>
      </c>
      <c r="C83" s="34"/>
      <c r="D83" s="451" t="s">
        <v>23</v>
      </c>
      <c r="E83" s="450">
        <f t="shared" si="14"/>
        <v>0</v>
      </c>
      <c r="F83" s="459"/>
      <c r="G83" s="459"/>
      <c r="H83" s="459"/>
      <c r="I83" s="459"/>
      <c r="J83" s="459"/>
      <c r="K83" s="459"/>
      <c r="L83" s="459"/>
      <c r="M83" s="459"/>
      <c r="N83" s="459"/>
      <c r="O83" s="459"/>
      <c r="P83" s="449" t="s">
        <v>1072</v>
      </c>
      <c r="Q83" s="51"/>
    </row>
    <row r="84" spans="2:17" ht="16.149999999999999" customHeight="1" x14ac:dyDescent="0.25">
      <c r="B84" s="48" t="s">
        <v>1048</v>
      </c>
      <c r="C84" s="34"/>
      <c r="D84" s="451" t="s">
        <v>23</v>
      </c>
      <c r="E84" s="450">
        <f t="shared" si="14"/>
        <v>0</v>
      </c>
      <c r="F84" s="459"/>
      <c r="G84" s="459"/>
      <c r="H84" s="459"/>
      <c r="I84" s="459"/>
      <c r="J84" s="459"/>
      <c r="K84" s="459"/>
      <c r="L84" s="459"/>
      <c r="M84" s="459"/>
      <c r="N84" s="459"/>
      <c r="O84" s="459"/>
      <c r="P84" s="449" t="s">
        <v>1073</v>
      </c>
      <c r="Q84" s="51"/>
    </row>
    <row r="85" spans="2:17" ht="16.149999999999999" customHeight="1" x14ac:dyDescent="0.25">
      <c r="B85" s="48" t="s">
        <v>1050</v>
      </c>
      <c r="C85" s="454" t="s">
        <v>212</v>
      </c>
      <c r="D85" s="451" t="s">
        <v>26</v>
      </c>
      <c r="E85" s="450">
        <f t="shared" si="14"/>
        <v>0</v>
      </c>
      <c r="F85" s="459"/>
      <c r="G85" s="459"/>
      <c r="H85" s="459"/>
      <c r="I85" s="459"/>
      <c r="J85" s="459"/>
      <c r="K85" s="459"/>
      <c r="L85" s="459"/>
      <c r="M85" s="459"/>
      <c r="N85" s="459"/>
      <c r="O85" s="459"/>
      <c r="P85" s="449" t="s">
        <v>1074</v>
      </c>
      <c r="Q85" s="51"/>
    </row>
    <row r="86" spans="2:17" ht="16.149999999999999" customHeight="1" x14ac:dyDescent="0.25">
      <c r="B86" s="48" t="s">
        <v>1052</v>
      </c>
      <c r="C86" s="34"/>
      <c r="D86" s="451" t="s">
        <v>26</v>
      </c>
      <c r="E86" s="450">
        <f>SUM(F86:O86)</f>
        <v>0</v>
      </c>
      <c r="F86" s="459"/>
      <c r="G86" s="459"/>
      <c r="H86" s="459"/>
      <c r="I86" s="459"/>
      <c r="J86" s="459"/>
      <c r="K86" s="459"/>
      <c r="L86" s="459"/>
      <c r="M86" s="459"/>
      <c r="N86" s="459"/>
      <c r="O86" s="459"/>
      <c r="P86" s="449" t="s">
        <v>1075</v>
      </c>
      <c r="Q86" s="51"/>
    </row>
    <row r="87" spans="2:17" ht="16.149999999999999" customHeight="1" x14ac:dyDescent="0.25">
      <c r="B87" s="43" t="s">
        <v>1054</v>
      </c>
      <c r="C87"/>
      <c r="D87" s="451" t="s">
        <v>26</v>
      </c>
      <c r="E87" s="450">
        <f t="shared" si="14"/>
        <v>0</v>
      </c>
      <c r="F87" s="459"/>
      <c r="G87" s="459"/>
      <c r="H87" s="459"/>
      <c r="I87" s="459"/>
      <c r="J87" s="459"/>
      <c r="K87" s="459"/>
      <c r="L87" s="459"/>
      <c r="M87" s="459"/>
      <c r="N87" s="459"/>
      <c r="O87" s="459"/>
      <c r="P87" s="449" t="s">
        <v>1076</v>
      </c>
      <c r="Q87" s="51"/>
    </row>
    <row r="88" spans="2:17" ht="16.149999999999999" customHeight="1" x14ac:dyDescent="0.25">
      <c r="B88" s="48" t="s">
        <v>1056</v>
      </c>
      <c r="C88" s="34"/>
      <c r="D88" s="451" t="s">
        <v>26</v>
      </c>
      <c r="E88" s="450">
        <f t="shared" si="14"/>
        <v>0</v>
      </c>
      <c r="F88" s="459"/>
      <c r="G88" s="459"/>
      <c r="H88" s="459"/>
      <c r="I88" s="459"/>
      <c r="J88" s="459"/>
      <c r="K88" s="459"/>
      <c r="L88" s="459"/>
      <c r="M88" s="459"/>
      <c r="N88" s="459"/>
      <c r="O88" s="459"/>
      <c r="P88" s="449" t="s">
        <v>1077</v>
      </c>
      <c r="Q88" s="51"/>
    </row>
    <row r="89" spans="2:17" ht="16.149999999999999" customHeight="1" x14ac:dyDescent="0.25">
      <c r="B89" s="48" t="s">
        <v>1058</v>
      </c>
      <c r="C89" s="34"/>
      <c r="D89" s="451" t="s">
        <v>23</v>
      </c>
      <c r="E89" s="450">
        <f t="shared" si="14"/>
        <v>0</v>
      </c>
      <c r="F89" s="459"/>
      <c r="G89" s="459"/>
      <c r="H89" s="459"/>
      <c r="I89" s="459"/>
      <c r="J89" s="459"/>
      <c r="K89" s="459"/>
      <c r="L89" s="459"/>
      <c r="M89" s="459"/>
      <c r="N89" s="459"/>
      <c r="O89" s="459"/>
      <c r="P89" s="449" t="s">
        <v>1078</v>
      </c>
      <c r="Q89" s="51"/>
    </row>
    <row r="90" spans="2:17" ht="16.149999999999999" customHeight="1" thickBot="1" x14ac:dyDescent="0.3">
      <c r="B90" s="48" t="s">
        <v>228</v>
      </c>
      <c r="C90" s="34"/>
      <c r="D90" s="451" t="s">
        <v>23</v>
      </c>
      <c r="E90" s="450">
        <f t="shared" ref="E90" si="15">SUM(F90:O90)</f>
        <v>0</v>
      </c>
      <c r="F90" s="580"/>
      <c r="G90" s="580"/>
      <c r="H90" s="580"/>
      <c r="I90" s="580"/>
      <c r="J90" s="580"/>
      <c r="K90" s="580"/>
      <c r="L90" s="580"/>
      <c r="M90" s="580"/>
      <c r="N90" s="580"/>
      <c r="O90" s="580"/>
      <c r="P90" s="417" t="s">
        <v>1079</v>
      </c>
      <c r="Q90" s="218"/>
    </row>
    <row r="91" spans="2:17" ht="16.149999999999999" customHeight="1" x14ac:dyDescent="0.25">
      <c r="B91" s="45" t="s">
        <v>1106</v>
      </c>
      <c r="C91" s="34"/>
      <c r="D91" s="451" t="s">
        <v>18</v>
      </c>
      <c r="E91" s="325">
        <f>SUM(F91:O91)</f>
        <v>0</v>
      </c>
      <c r="F91" s="325">
        <f t="shared" ref="F91:O91" si="16">SUM(F76:F90)</f>
        <v>0</v>
      </c>
      <c r="G91" s="325">
        <f t="shared" si="16"/>
        <v>0</v>
      </c>
      <c r="H91" s="325">
        <f>SUM(H76:H90)</f>
        <v>0</v>
      </c>
      <c r="I91" s="325">
        <f t="shared" si="16"/>
        <v>0</v>
      </c>
      <c r="J91" s="325">
        <f t="shared" si="16"/>
        <v>0</v>
      </c>
      <c r="K91" s="325">
        <f t="shared" si="16"/>
        <v>0</v>
      </c>
      <c r="L91" s="325">
        <f t="shared" si="16"/>
        <v>0</v>
      </c>
      <c r="M91" s="325">
        <f t="shared" si="16"/>
        <v>0</v>
      </c>
      <c r="N91" s="325">
        <f t="shared" si="16"/>
        <v>0</v>
      </c>
      <c r="O91" s="325">
        <f t="shared" si="16"/>
        <v>0</v>
      </c>
      <c r="P91" s="449" t="s">
        <v>1081</v>
      </c>
      <c r="Q91" s="51"/>
    </row>
    <row r="92" spans="2:17" ht="16.149999999999999" customHeight="1" thickBot="1" x14ac:dyDescent="0.3">
      <c r="B92" s="140"/>
      <c r="C92" s="32"/>
      <c r="D92" s="11"/>
      <c r="E92" s="1"/>
      <c r="F92" s="1"/>
      <c r="G92" s="1"/>
      <c r="H92" s="1"/>
      <c r="I92" s="1"/>
      <c r="J92" s="1"/>
      <c r="K92" s="1"/>
      <c r="L92" s="1"/>
      <c r="M92" s="1"/>
      <c r="N92" s="1"/>
      <c r="O92" s="1"/>
      <c r="P92" s="47"/>
      <c r="Q92" s="51"/>
    </row>
    <row r="93" spans="2:17" ht="16.149999999999999" customHeight="1" thickBot="1" x14ac:dyDescent="0.3">
      <c r="B93" s="64" t="s">
        <v>1107</v>
      </c>
      <c r="C93" s="61"/>
      <c r="D93" s="377" t="s">
        <v>18</v>
      </c>
      <c r="E93" s="325">
        <f t="shared" ref="E93:O93" si="17">E72-E91</f>
        <v>0</v>
      </c>
      <c r="F93" s="325">
        <f t="shared" si="17"/>
        <v>0</v>
      </c>
      <c r="G93" s="325">
        <f t="shared" si="17"/>
        <v>0</v>
      </c>
      <c r="H93" s="325">
        <f t="shared" si="17"/>
        <v>0</v>
      </c>
      <c r="I93" s="325">
        <f t="shared" si="17"/>
        <v>0</v>
      </c>
      <c r="J93" s="325">
        <f t="shared" si="17"/>
        <v>0</v>
      </c>
      <c r="K93" s="325">
        <f t="shared" si="17"/>
        <v>0</v>
      </c>
      <c r="L93" s="325">
        <f t="shared" si="17"/>
        <v>0</v>
      </c>
      <c r="M93" s="325">
        <f t="shared" si="17"/>
        <v>0</v>
      </c>
      <c r="N93" s="325">
        <f t="shared" si="17"/>
        <v>0</v>
      </c>
      <c r="O93" s="325">
        <f t="shared" si="17"/>
        <v>0</v>
      </c>
      <c r="P93" s="449" t="s">
        <v>1083</v>
      </c>
      <c r="Q93" s="51"/>
    </row>
    <row r="94" spans="2:17" ht="16.149999999999999" customHeight="1" thickTop="1" thickBot="1" x14ac:dyDescent="0.3">
      <c r="B94" s="62"/>
      <c r="C94" s="62"/>
      <c r="D94" s="62"/>
      <c r="E94" s="62"/>
      <c r="F94" s="62"/>
      <c r="G94" s="62"/>
      <c r="H94" s="62"/>
      <c r="I94" s="62"/>
      <c r="J94" s="62"/>
      <c r="K94" s="62"/>
      <c r="L94" s="62"/>
      <c r="M94" s="62"/>
      <c r="N94" s="62"/>
      <c r="O94" s="62"/>
      <c r="P94" s="63"/>
    </row>
    <row r="95" spans="2:17" ht="16.149999999999999" customHeight="1" thickTop="1" thickBot="1" x14ac:dyDescent="0.35">
      <c r="B95" s="241"/>
      <c r="C95" s="367"/>
      <c r="D95" s="367"/>
      <c r="E95" s="367"/>
      <c r="F95" s="363" t="s">
        <v>6</v>
      </c>
      <c r="G95" s="374">
        <v>6</v>
      </c>
    </row>
    <row r="96" spans="2:17" ht="16.149999999999999" customHeight="1" thickTop="1" x14ac:dyDescent="0.3">
      <c r="B96" s="176" t="s">
        <v>1108</v>
      </c>
      <c r="C96"/>
      <c r="D96"/>
      <c r="E96" s="447" t="s">
        <v>1109</v>
      </c>
      <c r="F96" s="447" t="s">
        <v>1110</v>
      </c>
      <c r="G96" s="448" t="s">
        <v>10</v>
      </c>
      <c r="H96" s="51"/>
    </row>
    <row r="97" spans="2:8" ht="16" customHeight="1" x14ac:dyDescent="0.3">
      <c r="B97" s="39"/>
      <c r="C97"/>
      <c r="D97" s="581" t="s">
        <v>11</v>
      </c>
      <c r="E97" s="30" t="s">
        <v>1111</v>
      </c>
      <c r="F97" s="30" t="s">
        <v>1112</v>
      </c>
      <c r="G97" s="40"/>
      <c r="H97" s="51"/>
    </row>
    <row r="98" spans="2:8" ht="16.149999999999999" customHeight="1" thickBot="1" x14ac:dyDescent="0.35">
      <c r="B98" s="41"/>
      <c r="C98" s="460" t="s">
        <v>212</v>
      </c>
      <c r="D98" s="582"/>
      <c r="E98" s="341" t="s">
        <v>1113</v>
      </c>
      <c r="F98" s="341" t="s">
        <v>1113</v>
      </c>
      <c r="G98" s="449" t="s">
        <v>16</v>
      </c>
      <c r="H98" s="51"/>
    </row>
    <row r="99" spans="2:8" ht="16.149999999999999" customHeight="1" x14ac:dyDescent="0.25">
      <c r="B99" s="49" t="s">
        <v>1114</v>
      </c>
      <c r="C99"/>
      <c r="D99"/>
      <c r="E99" s="1"/>
      <c r="F99" s="1"/>
      <c r="G99" s="47"/>
      <c r="H99" s="51"/>
    </row>
    <row r="100" spans="2:8" ht="16.149999999999999" customHeight="1" x14ac:dyDescent="0.25">
      <c r="B100" s="48" t="s">
        <v>1115</v>
      </c>
      <c r="C100" s="34"/>
      <c r="D100" s="451" t="s">
        <v>18</v>
      </c>
      <c r="E100" s="453"/>
      <c r="F100" s="453"/>
      <c r="G100" s="449" t="s">
        <v>1116</v>
      </c>
      <c r="H100" s="51"/>
    </row>
    <row r="101" spans="2:8" ht="16.149999999999999" customHeight="1" x14ac:dyDescent="0.25">
      <c r="B101" s="43" t="s">
        <v>1022</v>
      </c>
      <c r="C101"/>
      <c r="D101" s="451" t="s">
        <v>18</v>
      </c>
      <c r="E101" s="453"/>
      <c r="F101" s="453"/>
      <c r="G101" s="449" t="s">
        <v>1117</v>
      </c>
      <c r="H101" s="51"/>
    </row>
    <row r="102" spans="2:8" ht="16.149999999999999" customHeight="1" x14ac:dyDescent="0.25">
      <c r="B102" s="48" t="s">
        <v>1024</v>
      </c>
      <c r="C102" s="34"/>
      <c r="D102" s="451" t="s">
        <v>18</v>
      </c>
      <c r="E102" s="453"/>
      <c r="F102" s="453"/>
      <c r="G102" s="449" t="s">
        <v>1118</v>
      </c>
      <c r="H102" s="51"/>
    </row>
    <row r="103" spans="2:8" ht="16.149999999999999" customHeight="1" x14ac:dyDescent="0.25">
      <c r="B103" s="74" t="s">
        <v>1119</v>
      </c>
      <c r="C103" s="46"/>
      <c r="D103" s="3"/>
      <c r="E103" s="1"/>
      <c r="F103" s="1"/>
      <c r="G103" s="47"/>
      <c r="H103" s="51"/>
    </row>
    <row r="104" spans="2:8" ht="16.149999999999999" customHeight="1" x14ac:dyDescent="0.25">
      <c r="B104" s="48" t="s">
        <v>1018</v>
      </c>
      <c r="C104" s="34"/>
      <c r="D104" s="451" t="s">
        <v>18</v>
      </c>
      <c r="E104" s="453"/>
      <c r="F104" s="453"/>
      <c r="G104" s="449" t="s">
        <v>1120</v>
      </c>
      <c r="H104" s="51"/>
    </row>
    <row r="105" spans="2:8" ht="16.149999999999999" customHeight="1" x14ac:dyDescent="0.25">
      <c r="B105" s="48" t="s">
        <v>1019</v>
      </c>
      <c r="C105" s="34"/>
      <c r="D105" s="451" t="s">
        <v>18</v>
      </c>
      <c r="E105" s="453"/>
      <c r="F105" s="453"/>
      <c r="G105" s="449" t="s">
        <v>1121</v>
      </c>
      <c r="H105" s="51"/>
    </row>
    <row r="106" spans="2:8" ht="16.149999999999999" customHeight="1" x14ac:dyDescent="0.25">
      <c r="B106" s="48" t="s">
        <v>1020</v>
      </c>
      <c r="C106" s="34"/>
      <c r="D106" s="451" t="s">
        <v>18</v>
      </c>
      <c r="E106" s="453"/>
      <c r="F106" s="453"/>
      <c r="G106" s="449" t="s">
        <v>1122</v>
      </c>
      <c r="H106" s="51"/>
    </row>
    <row r="107" spans="2:8" ht="16.149999999999999" customHeight="1" thickBot="1" x14ac:dyDescent="0.3">
      <c r="B107" s="48" t="s">
        <v>1096</v>
      </c>
      <c r="C107" s="34"/>
      <c r="D107" s="451" t="s">
        <v>18</v>
      </c>
      <c r="E107" s="453"/>
      <c r="F107" s="453"/>
      <c r="G107" s="449" t="s">
        <v>1123</v>
      </c>
      <c r="H107" s="51"/>
    </row>
    <row r="108" spans="2:8" ht="16.149999999999999" customHeight="1" thickTop="1" x14ac:dyDescent="0.25">
      <c r="B108" s="62"/>
      <c r="C108" s="62"/>
      <c r="D108" s="62"/>
      <c r="E108" s="62"/>
      <c r="F108" s="62"/>
      <c r="G108" s="63"/>
    </row>
  </sheetData>
  <mergeCells count="3">
    <mergeCell ref="D97:D98"/>
    <mergeCell ref="D7:D9"/>
    <mergeCell ref="D50:D52"/>
  </mergeCells>
  <conditionalFormatting sqref="B95:E95">
    <cfRule type="expression" dxfId="23" priority="1">
      <formula>IF(sysPeriod="M09",0,1)</formula>
    </cfRule>
  </conditionalFormatting>
  <dataValidations count="5">
    <dataValidation type="decimal" allowBlank="1" showInputMessage="1" showErrorMessage="1" errorTitle="Numeric values expected" error="Text cannot be entered in these cells. If you have no assets in a given category, please leave blank. 500 years is the maximum value that can be entered." sqref="E104:F107 E100:F102" xr:uid="{2C679C97-1D39-4850-AAA7-9384BDE078F3}">
      <formula1>0</formula1>
      <formula2>500</formula2>
    </dataValidation>
    <dataValidation allowBlank="1" showInputMessage="1" showErrorMessage="1" promptTitle="Economic lives" prompt="This note forms part of accounting policies. As such the figures disclosed here should be the full useful lives of assets and not the remaining useful lives. These lives are not expected to reduce year on year." sqref="C98" xr:uid="{EFC4DA15-CBB7-4215-B959-C71A457B3EE4}"/>
    <dataValidation allowBlank="1" showInputMessage="1" showErrorMessage="1" promptTitle="Intangible assets' revaluations" prompt="This line can also be used to write out amortisation following a revaluation if it has not been taken through impairments._x000a_" sqref="C66 C85 C21 C38" xr:uid="{E892A7FF-EC01-4AF3-B2A5-7F36D3BF6010}"/>
    <dataValidation type="decimal" operator="lessThanOrEqual" allowBlank="1" showErrorMessage="1" errorTitle="Must be negative" error="Transfer out of the charity must reduce accumulated amortisation" sqref="O32:O33" xr:uid="{B0C51C03-5DCC-44AD-8FFE-3F868949ADC3}">
      <formula1>0</formula1>
    </dataValidation>
    <dataValidation allowBlank="1" showInputMessage="1" showErrorMessage="1" promptTitle="Transfers from consol charity" prompt="For providers consolidating a charity. Where the charity recognises disposal of an asset donated to the trust in year, upon consolidation this may be reclassified from disposals/additions and recognised as a transfer. NOT needed where charity passes cash." sqref="C33 C16 C80 C61" xr:uid="{D536789E-9195-49BE-B314-55CAE3CB522E}"/>
  </dataValidations>
  <pageMargins left="0.7" right="0.7" top="0.75" bottom="0.75" header="0.3" footer="0.3"/>
  <pageSetup paperSize="9"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F91D-5834-4D05-B5D2-699DA199DD74}">
  <sheetPr codeName="Sheet74">
    <tabColor theme="2"/>
    <pageSetUpPr fitToPage="1"/>
  </sheetPr>
  <dimension ref="B1:P138"/>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8" width="13.26953125" style="15"/>
    <col min="9" max="9" width="13.7265625" style="15" customWidth="1"/>
    <col min="10" max="16384" width="13.26953125" style="15"/>
  </cols>
  <sheetData>
    <row r="1" spans="2:16" ht="18.75" customHeight="1" x14ac:dyDescent="0.3">
      <c r="B1" s="308"/>
    </row>
    <row r="2" spans="2:16" ht="18.75" customHeight="1" x14ac:dyDescent="0.35">
      <c r="B2" s="16" t="s">
        <v>0</v>
      </c>
    </row>
    <row r="3" spans="2:16" ht="18.75" customHeight="1" x14ac:dyDescent="0.35">
      <c r="B3" s="16" t="str">
        <f ca="1">MID(CELL("filename",E3),FIND("]",CELL("filename",E4))+1,99)</f>
        <v>TAC14 PPE</v>
      </c>
    </row>
    <row r="4" spans="2:16" ht="18.75" customHeight="1" thickBot="1" x14ac:dyDescent="0.35">
      <c r="B4" s="17" t="s">
        <v>5</v>
      </c>
    </row>
    <row r="5" spans="2:16" ht="16.149999999999999" customHeight="1" thickTop="1" thickBot="1" x14ac:dyDescent="0.35">
      <c r="B5" s="36"/>
      <c r="C5" s="36"/>
      <c r="D5" s="36"/>
      <c r="E5" s="36"/>
      <c r="F5" s="36"/>
      <c r="G5" s="36"/>
      <c r="H5" s="36"/>
      <c r="I5" s="36"/>
      <c r="J5" s="36"/>
      <c r="K5" s="36"/>
      <c r="L5" s="36"/>
      <c r="M5" s="36"/>
      <c r="N5" s="363" t="s">
        <v>6</v>
      </c>
      <c r="O5" s="374">
        <v>1</v>
      </c>
    </row>
    <row r="6" spans="2:16" ht="16.149999999999999" customHeight="1" thickTop="1" x14ac:dyDescent="0.3">
      <c r="B6" s="176" t="s">
        <v>1124</v>
      </c>
      <c r="C6"/>
      <c r="D6"/>
      <c r="E6" s="447" t="s">
        <v>1125</v>
      </c>
      <c r="F6" s="447" t="s">
        <v>1126</v>
      </c>
      <c r="G6" s="447" t="s">
        <v>1127</v>
      </c>
      <c r="H6" s="447" t="s">
        <v>1128</v>
      </c>
      <c r="I6" s="447" t="s">
        <v>1129</v>
      </c>
      <c r="J6" s="447" t="s">
        <v>1130</v>
      </c>
      <c r="K6" s="447" t="s">
        <v>1131</v>
      </c>
      <c r="L6" s="447" t="s">
        <v>1132</v>
      </c>
      <c r="M6" s="447" t="s">
        <v>1133</v>
      </c>
      <c r="N6" s="447" t="s">
        <v>1134</v>
      </c>
      <c r="O6" s="448" t="s">
        <v>10</v>
      </c>
      <c r="P6" s="51"/>
    </row>
    <row r="7" spans="2:16" ht="52" x14ac:dyDescent="0.3">
      <c r="B7" s="39"/>
      <c r="C7"/>
      <c r="D7" s="581" t="s">
        <v>11</v>
      </c>
      <c r="E7" s="30" t="s">
        <v>181</v>
      </c>
      <c r="F7" s="30" t="s">
        <v>1135</v>
      </c>
      <c r="G7" s="30" t="s">
        <v>1136</v>
      </c>
      <c r="H7" s="30" t="s">
        <v>1137</v>
      </c>
      <c r="I7" s="30" t="s">
        <v>1138</v>
      </c>
      <c r="J7" s="30" t="s">
        <v>1139</v>
      </c>
      <c r="K7" s="30" t="s">
        <v>1140</v>
      </c>
      <c r="L7" s="30" t="s">
        <v>1115</v>
      </c>
      <c r="M7" s="30" t="s">
        <v>1141</v>
      </c>
      <c r="N7" s="68" t="s">
        <v>1142</v>
      </c>
      <c r="O7" s="40"/>
      <c r="P7" s="51"/>
    </row>
    <row r="8" spans="2:16" ht="16.149999999999999" customHeight="1" x14ac:dyDescent="0.3">
      <c r="B8" s="39"/>
      <c r="C8"/>
      <c r="D8" s="581"/>
      <c r="E8" s="30" t="s">
        <v>13</v>
      </c>
      <c r="F8" s="30" t="s">
        <v>13</v>
      </c>
      <c r="G8" s="30" t="s">
        <v>13</v>
      </c>
      <c r="H8" s="30" t="s">
        <v>13</v>
      </c>
      <c r="I8" s="30" t="s">
        <v>13</v>
      </c>
      <c r="J8" s="30" t="s">
        <v>13</v>
      </c>
      <c r="K8" s="30" t="s">
        <v>13</v>
      </c>
      <c r="L8" s="30" t="s">
        <v>13</v>
      </c>
      <c r="M8" s="30" t="s">
        <v>13</v>
      </c>
      <c r="N8" s="68" t="s">
        <v>13</v>
      </c>
      <c r="O8" s="40"/>
      <c r="P8" s="51"/>
    </row>
    <row r="9" spans="2:16" ht="16.149999999999999" customHeight="1" thickBot="1" x14ac:dyDescent="0.35">
      <c r="B9" s="41"/>
      <c r="C9" s="315"/>
      <c r="D9" s="582"/>
      <c r="E9" s="342" t="s">
        <v>15</v>
      </c>
      <c r="F9" s="342" t="s">
        <v>15</v>
      </c>
      <c r="G9" s="342" t="s">
        <v>15</v>
      </c>
      <c r="H9" s="342" t="s">
        <v>15</v>
      </c>
      <c r="I9" s="342" t="s">
        <v>15</v>
      </c>
      <c r="J9" s="342" t="s">
        <v>15</v>
      </c>
      <c r="K9" s="342" t="s">
        <v>15</v>
      </c>
      <c r="L9" s="342" t="s">
        <v>15</v>
      </c>
      <c r="M9" s="342" t="s">
        <v>15</v>
      </c>
      <c r="N9" s="343" t="s">
        <v>15</v>
      </c>
      <c r="O9" s="449" t="s">
        <v>16</v>
      </c>
      <c r="P9" s="51"/>
    </row>
    <row r="10" spans="2:16" ht="16.149999999999999" customHeight="1" x14ac:dyDescent="0.25">
      <c r="B10" s="289" t="s">
        <v>1028</v>
      </c>
      <c r="C10" s="290"/>
      <c r="D10" s="311" t="s">
        <v>18</v>
      </c>
      <c r="E10" s="450">
        <f>SUM(F10:N10)</f>
        <v>0</v>
      </c>
      <c r="F10" s="450">
        <f>F82</f>
        <v>0</v>
      </c>
      <c r="G10" s="450">
        <f t="shared" ref="G10:N10" si="0">G82</f>
        <v>0</v>
      </c>
      <c r="H10" s="450">
        <f t="shared" si="0"/>
        <v>0</v>
      </c>
      <c r="I10" s="450">
        <f t="shared" si="0"/>
        <v>0</v>
      </c>
      <c r="J10" s="450">
        <f t="shared" si="0"/>
        <v>0</v>
      </c>
      <c r="K10" s="450">
        <f t="shared" si="0"/>
        <v>0</v>
      </c>
      <c r="L10" s="450">
        <f t="shared" si="0"/>
        <v>0</v>
      </c>
      <c r="M10" s="450">
        <f t="shared" si="0"/>
        <v>0</v>
      </c>
      <c r="N10" s="450">
        <f t="shared" si="0"/>
        <v>0</v>
      </c>
      <c r="O10" s="449" t="s">
        <v>1143</v>
      </c>
      <c r="P10" s="51"/>
    </row>
    <row r="11" spans="2:16" ht="16.149999999999999" customHeight="1" x14ac:dyDescent="0.25">
      <c r="B11" s="93" t="s">
        <v>1030</v>
      </c>
      <c r="C11" s="34"/>
      <c r="D11" s="451" t="s">
        <v>18</v>
      </c>
      <c r="E11" s="450">
        <f>SUM(F11:N11)</f>
        <v>0</v>
      </c>
      <c r="F11" s="452"/>
      <c r="G11" s="452"/>
      <c r="H11" s="452"/>
      <c r="I11" s="452"/>
      <c r="J11" s="452"/>
      <c r="K11" s="452"/>
      <c r="L11" s="452"/>
      <c r="M11" s="452"/>
      <c r="N11" s="452"/>
      <c r="O11" s="449" t="s">
        <v>1144</v>
      </c>
      <c r="P11" s="218"/>
    </row>
    <row r="12" spans="2:16" ht="16.149999999999999" customHeight="1" x14ac:dyDescent="0.25">
      <c r="B12" s="76" t="s">
        <v>1032</v>
      </c>
      <c r="C12"/>
      <c r="D12" s="451" t="s">
        <v>26</v>
      </c>
      <c r="E12" s="450">
        <f t="shared" ref="E12:E13" si="1">SUM(F12:N12)</f>
        <v>0</v>
      </c>
      <c r="F12" s="453"/>
      <c r="G12" s="453"/>
      <c r="H12" s="453"/>
      <c r="I12" s="453"/>
      <c r="J12" s="453"/>
      <c r="K12" s="453"/>
      <c r="L12" s="453"/>
      <c r="M12" s="453"/>
      <c r="N12" s="453"/>
      <c r="O12" s="449" t="s">
        <v>1145</v>
      </c>
      <c r="P12" s="51"/>
    </row>
    <row r="13" spans="2:16" ht="16.149999999999999" customHeight="1" x14ac:dyDescent="0.25">
      <c r="B13" s="73" t="s">
        <v>1146</v>
      </c>
      <c r="C13" s="454" t="s">
        <v>212</v>
      </c>
      <c r="D13" s="451" t="s">
        <v>18</v>
      </c>
      <c r="E13" s="450">
        <f t="shared" si="1"/>
        <v>0</v>
      </c>
      <c r="F13" s="453"/>
      <c r="G13" s="453"/>
      <c r="H13" s="453"/>
      <c r="I13" s="453"/>
      <c r="J13" s="453"/>
      <c r="K13" s="453"/>
      <c r="L13" s="453"/>
      <c r="M13" s="453"/>
      <c r="N13" s="453"/>
      <c r="O13" s="449" t="s">
        <v>1147</v>
      </c>
      <c r="P13" s="51"/>
    </row>
    <row r="14" spans="2:16" ht="16.149999999999999" customHeight="1" x14ac:dyDescent="0.25">
      <c r="B14" s="50" t="s">
        <v>1148</v>
      </c>
      <c r="C14" s="454" t="s">
        <v>212</v>
      </c>
      <c r="D14" s="451" t="s">
        <v>18</v>
      </c>
      <c r="E14" s="450">
        <f t="shared" ref="E14:E30" si="2">SUM(F14:N14)</f>
        <v>0</v>
      </c>
      <c r="F14" s="453"/>
      <c r="G14" s="453"/>
      <c r="H14" s="453"/>
      <c r="I14" s="453"/>
      <c r="J14" s="453"/>
      <c r="K14" s="453"/>
      <c r="L14" s="453"/>
      <c r="M14" s="453"/>
      <c r="N14" s="453"/>
      <c r="O14" s="449" t="s">
        <v>1149</v>
      </c>
      <c r="P14" s="51"/>
    </row>
    <row r="15" spans="2:16" ht="16.149999999999999" customHeight="1" x14ac:dyDescent="0.25">
      <c r="B15" s="43" t="s">
        <v>1036</v>
      </c>
      <c r="C15"/>
      <c r="D15" s="451" t="s">
        <v>18</v>
      </c>
      <c r="E15" s="450">
        <f t="shared" si="2"/>
        <v>0</v>
      </c>
      <c r="F15" s="453"/>
      <c r="G15" s="453"/>
      <c r="H15" s="453"/>
      <c r="I15" s="453"/>
      <c r="J15" s="453"/>
      <c r="K15" s="453"/>
      <c r="L15" s="453"/>
      <c r="M15" s="453"/>
      <c r="N15" s="453"/>
      <c r="O15" s="449" t="s">
        <v>1150</v>
      </c>
      <c r="P15" s="51"/>
    </row>
    <row r="16" spans="2:16" ht="16.149999999999999" customHeight="1" x14ac:dyDescent="0.25">
      <c r="B16" s="73" t="s">
        <v>1038</v>
      </c>
      <c r="C16" s="44"/>
      <c r="D16" s="451" t="s">
        <v>18</v>
      </c>
      <c r="E16" s="450">
        <f t="shared" si="2"/>
        <v>0</v>
      </c>
      <c r="F16" s="453"/>
      <c r="G16" s="453"/>
      <c r="H16" s="453"/>
      <c r="I16" s="453"/>
      <c r="J16" s="453"/>
      <c r="K16" s="453"/>
      <c r="L16" s="453"/>
      <c r="M16" s="453"/>
      <c r="N16" s="453"/>
      <c r="O16" s="449" t="s">
        <v>1151</v>
      </c>
      <c r="P16" s="51"/>
    </row>
    <row r="17" spans="2:16" ht="28.5" customHeight="1" x14ac:dyDescent="0.25">
      <c r="B17" s="167" t="s">
        <v>1040</v>
      </c>
      <c r="C17" s="454" t="s">
        <v>212</v>
      </c>
      <c r="D17" s="451" t="s">
        <v>18</v>
      </c>
      <c r="E17" s="450">
        <f t="shared" si="2"/>
        <v>0</v>
      </c>
      <c r="F17" s="453"/>
      <c r="G17" s="453"/>
      <c r="H17" s="453"/>
      <c r="I17" s="453"/>
      <c r="J17" s="453"/>
      <c r="K17" s="453"/>
      <c r="L17" s="453"/>
      <c r="M17" s="453"/>
      <c r="N17" s="456">
        <f>-SUM(F17:M17)+N38</f>
        <v>0</v>
      </c>
      <c r="O17" s="449" t="s">
        <v>1152</v>
      </c>
      <c r="P17" s="51"/>
    </row>
    <row r="18" spans="2:16" ht="28.15" customHeight="1" x14ac:dyDescent="0.25">
      <c r="B18" s="177" t="s">
        <v>1153</v>
      </c>
      <c r="C18" s="81"/>
      <c r="D18" s="451" t="s">
        <v>18</v>
      </c>
      <c r="E18" s="450">
        <f>SUM(F18:N18)</f>
        <v>0</v>
      </c>
      <c r="F18" s="453"/>
      <c r="G18" s="453"/>
      <c r="H18" s="453"/>
      <c r="I18" s="453"/>
      <c r="J18" s="453"/>
      <c r="K18" s="453"/>
      <c r="L18" s="453"/>
      <c r="M18" s="453"/>
      <c r="N18" s="457"/>
      <c r="O18" s="449" t="s">
        <v>1154</v>
      </c>
      <c r="P18" s="51"/>
    </row>
    <row r="19" spans="2:16" ht="28.15" customHeight="1" x14ac:dyDescent="0.25">
      <c r="B19" s="50" t="s">
        <v>1155</v>
      </c>
      <c r="C19" s="34"/>
      <c r="D19" s="451" t="s">
        <v>18</v>
      </c>
      <c r="E19" s="450">
        <f>SUM(F19:N19)</f>
        <v>0</v>
      </c>
      <c r="F19" s="453"/>
      <c r="G19" s="453"/>
      <c r="H19" s="453"/>
      <c r="I19" s="453"/>
      <c r="J19" s="453"/>
      <c r="K19" s="453"/>
      <c r="L19" s="453"/>
      <c r="M19" s="453"/>
      <c r="N19" s="453"/>
      <c r="O19" s="449" t="s">
        <v>1156</v>
      </c>
      <c r="P19" s="51"/>
    </row>
    <row r="20" spans="2:16" ht="16.149999999999999" customHeight="1" x14ac:dyDescent="0.25">
      <c r="B20" s="48" t="s">
        <v>1042</v>
      </c>
      <c r="C20" s="34"/>
      <c r="D20" s="451" t="s">
        <v>23</v>
      </c>
      <c r="E20" s="450">
        <f t="shared" si="2"/>
        <v>0</v>
      </c>
      <c r="F20" s="453"/>
      <c r="G20" s="453"/>
      <c r="H20" s="453"/>
      <c r="I20" s="453"/>
      <c r="J20" s="453"/>
      <c r="K20" s="453"/>
      <c r="L20" s="453"/>
      <c r="M20" s="453"/>
      <c r="N20" s="453"/>
      <c r="O20" s="449" t="s">
        <v>1157</v>
      </c>
      <c r="P20" s="51"/>
    </row>
    <row r="21" spans="2:16" ht="16.149999999999999" customHeight="1" x14ac:dyDescent="0.25">
      <c r="B21" s="43" t="s">
        <v>1044</v>
      </c>
      <c r="C21"/>
      <c r="D21" s="451" t="s">
        <v>23</v>
      </c>
      <c r="E21" s="450">
        <f t="shared" si="2"/>
        <v>0</v>
      </c>
      <c r="F21" s="453"/>
      <c r="G21" s="453"/>
      <c r="H21" s="453"/>
      <c r="I21" s="453"/>
      <c r="J21" s="453"/>
      <c r="K21" s="453"/>
      <c r="L21" s="453"/>
      <c r="M21" s="453"/>
      <c r="N21" s="453"/>
      <c r="O21" s="449" t="s">
        <v>1158</v>
      </c>
      <c r="P21" s="51"/>
    </row>
    <row r="22" spans="2:16" ht="16.149999999999999" customHeight="1" x14ac:dyDescent="0.25">
      <c r="B22" s="48" t="s">
        <v>1046</v>
      </c>
      <c r="C22" s="34"/>
      <c r="D22" s="451" t="s">
        <v>18</v>
      </c>
      <c r="E22" s="450">
        <f t="shared" si="2"/>
        <v>0</v>
      </c>
      <c r="F22" s="453"/>
      <c r="G22" s="453"/>
      <c r="H22" s="453"/>
      <c r="I22" s="453"/>
      <c r="J22" s="453"/>
      <c r="K22" s="453"/>
      <c r="L22" s="453"/>
      <c r="M22" s="453"/>
      <c r="N22" s="453"/>
      <c r="O22" s="449" t="s">
        <v>1159</v>
      </c>
      <c r="P22" s="51"/>
    </row>
    <row r="23" spans="2:16" ht="16.149999999999999" customHeight="1" x14ac:dyDescent="0.25">
      <c r="B23" s="43" t="s">
        <v>1048</v>
      </c>
      <c r="C23"/>
      <c r="D23" s="451" t="s">
        <v>18</v>
      </c>
      <c r="E23" s="450">
        <f t="shared" si="2"/>
        <v>0</v>
      </c>
      <c r="F23" s="453"/>
      <c r="G23" s="453"/>
      <c r="H23" s="453"/>
      <c r="I23" s="453"/>
      <c r="J23" s="453"/>
      <c r="K23" s="453"/>
      <c r="L23" s="453"/>
      <c r="M23" s="453"/>
      <c r="N23" s="453"/>
      <c r="O23" s="449" t="s">
        <v>1160</v>
      </c>
      <c r="P23" s="51"/>
    </row>
    <row r="24" spans="2:16" ht="16.149999999999999" customHeight="1" x14ac:dyDescent="0.25">
      <c r="B24" s="92" t="s">
        <v>1050</v>
      </c>
      <c r="C24" s="454" t="s">
        <v>212</v>
      </c>
      <c r="D24" s="451" t="s">
        <v>26</v>
      </c>
      <c r="E24" s="450">
        <f t="shared" si="2"/>
        <v>0</v>
      </c>
      <c r="F24" s="453"/>
      <c r="G24" s="453"/>
      <c r="H24" s="453"/>
      <c r="I24" s="453"/>
      <c r="J24" s="453"/>
      <c r="K24" s="453"/>
      <c r="L24" s="453"/>
      <c r="M24" s="453"/>
      <c r="N24" s="453"/>
      <c r="O24" s="449" t="s">
        <v>1161</v>
      </c>
      <c r="P24" s="51"/>
    </row>
    <row r="25" spans="2:16" ht="16.149999999999999" customHeight="1" x14ac:dyDescent="0.25">
      <c r="B25" s="48" t="s">
        <v>1052</v>
      </c>
      <c r="C25" s="461"/>
      <c r="D25" s="451" t="s">
        <v>26</v>
      </c>
      <c r="E25" s="450">
        <f t="shared" si="2"/>
        <v>0</v>
      </c>
      <c r="F25" s="453"/>
      <c r="G25" s="453"/>
      <c r="H25" s="453"/>
      <c r="I25" s="453"/>
      <c r="J25" s="453"/>
      <c r="K25" s="453"/>
      <c r="L25" s="453"/>
      <c r="M25" s="453"/>
      <c r="N25" s="453"/>
      <c r="O25" s="449" t="s">
        <v>1162</v>
      </c>
      <c r="P25" s="51"/>
    </row>
    <row r="26" spans="2:16" ht="16.149999999999999" customHeight="1" x14ac:dyDescent="0.25">
      <c r="B26" s="42" t="s">
        <v>1054</v>
      </c>
      <c r="C26" s="81"/>
      <c r="D26" s="451" t="s">
        <v>26</v>
      </c>
      <c r="E26" s="450">
        <f t="shared" si="2"/>
        <v>0</v>
      </c>
      <c r="F26" s="453"/>
      <c r="G26" s="453"/>
      <c r="H26" s="453"/>
      <c r="I26" s="453"/>
      <c r="J26" s="453"/>
      <c r="K26" s="453"/>
      <c r="L26" s="453"/>
      <c r="M26" s="453"/>
      <c r="N26" s="453"/>
      <c r="O26" s="449" t="s">
        <v>1163</v>
      </c>
      <c r="P26" s="51"/>
    </row>
    <row r="27" spans="2:16" ht="16.149999999999999" customHeight="1" x14ac:dyDescent="0.25">
      <c r="B27" s="48" t="s">
        <v>1056</v>
      </c>
      <c r="C27" s="34"/>
      <c r="D27" s="451" t="s">
        <v>26</v>
      </c>
      <c r="E27" s="450">
        <f t="shared" si="2"/>
        <v>0</v>
      </c>
      <c r="F27" s="453"/>
      <c r="G27" s="453"/>
      <c r="H27" s="453"/>
      <c r="I27" s="453"/>
      <c r="J27" s="453"/>
      <c r="K27" s="453"/>
      <c r="L27" s="453"/>
      <c r="M27" s="453"/>
      <c r="N27" s="453"/>
      <c r="O27" s="449" t="s">
        <v>1164</v>
      </c>
      <c r="P27" s="51"/>
    </row>
    <row r="28" spans="2:16" ht="16.149999999999999" customHeight="1" x14ac:dyDescent="0.25">
      <c r="B28" s="48" t="s">
        <v>1058</v>
      </c>
      <c r="C28" s="34"/>
      <c r="D28" s="451" t="s">
        <v>23</v>
      </c>
      <c r="E28" s="450">
        <f t="shared" si="2"/>
        <v>0</v>
      </c>
      <c r="F28" s="453"/>
      <c r="G28" s="453"/>
      <c r="H28" s="453"/>
      <c r="I28" s="453"/>
      <c r="J28" s="453"/>
      <c r="K28" s="453"/>
      <c r="L28" s="453"/>
      <c r="M28" s="453"/>
      <c r="N28" s="453"/>
      <c r="O28" s="449" t="s">
        <v>1165</v>
      </c>
      <c r="P28" s="51"/>
    </row>
    <row r="29" spans="2:16" ht="16.149999999999999" customHeight="1" x14ac:dyDescent="0.25">
      <c r="B29" s="48" t="s">
        <v>1166</v>
      </c>
      <c r="C29" s="454" t="s">
        <v>212</v>
      </c>
      <c r="D29" s="451" t="s">
        <v>23</v>
      </c>
      <c r="E29" s="450">
        <f>SUM(F29:N29)</f>
        <v>0</v>
      </c>
      <c r="F29" s="453"/>
      <c r="G29" s="453"/>
      <c r="H29" s="453"/>
      <c r="I29" s="457"/>
      <c r="J29" s="453"/>
      <c r="K29" s="453"/>
      <c r="L29" s="453"/>
      <c r="M29" s="453"/>
      <c r="N29" s="453"/>
      <c r="O29" s="449" t="s">
        <v>1167</v>
      </c>
      <c r="P29" s="51"/>
    </row>
    <row r="30" spans="2:16" ht="16" customHeight="1" x14ac:dyDescent="0.25">
      <c r="B30" s="50" t="s">
        <v>2569</v>
      </c>
      <c r="C30" s="454" t="s">
        <v>212</v>
      </c>
      <c r="D30" s="451" t="s">
        <v>18</v>
      </c>
      <c r="E30" s="450">
        <f t="shared" si="2"/>
        <v>0</v>
      </c>
      <c r="F30" s="453"/>
      <c r="G30" s="453"/>
      <c r="H30" s="453"/>
      <c r="I30" s="453"/>
      <c r="J30" s="453"/>
      <c r="K30" s="453"/>
      <c r="L30" s="453"/>
      <c r="M30" s="453"/>
      <c r="N30" s="453"/>
      <c r="O30" s="449" t="s">
        <v>1168</v>
      </c>
      <c r="P30" s="51"/>
    </row>
    <row r="31" spans="2:16" ht="16.149999999999999" customHeight="1" thickBot="1" x14ac:dyDescent="0.3">
      <c r="B31" s="93" t="s">
        <v>228</v>
      </c>
      <c r="C31" s="34"/>
      <c r="D31" s="451" t="s">
        <v>23</v>
      </c>
      <c r="E31" s="450">
        <f t="shared" ref="E31" si="3">SUM(F31:N31)</f>
        <v>0</v>
      </c>
      <c r="F31" s="452"/>
      <c r="G31" s="452"/>
      <c r="H31" s="452"/>
      <c r="I31" s="452"/>
      <c r="J31" s="452"/>
      <c r="K31" s="452"/>
      <c r="L31" s="452"/>
      <c r="M31" s="452"/>
      <c r="N31" s="452"/>
      <c r="O31" s="449" t="s">
        <v>1169</v>
      </c>
      <c r="P31" s="218"/>
    </row>
    <row r="32" spans="2:16" ht="16.149999999999999" customHeight="1" x14ac:dyDescent="0.25">
      <c r="B32" s="45" t="s">
        <v>1061</v>
      </c>
      <c r="C32" s="34"/>
      <c r="D32" s="451" t="s">
        <v>18</v>
      </c>
      <c r="E32" s="325">
        <f>SUM(F32:N32)</f>
        <v>0</v>
      </c>
      <c r="F32" s="325">
        <f>SUM(F10:F31)</f>
        <v>0</v>
      </c>
      <c r="G32" s="325">
        <f t="shared" ref="G32:N32" si="4">SUM(G10:G31)</f>
        <v>0</v>
      </c>
      <c r="H32" s="325">
        <f t="shared" si="4"/>
        <v>0</v>
      </c>
      <c r="I32" s="325">
        <f t="shared" si="4"/>
        <v>0</v>
      </c>
      <c r="J32" s="325">
        <f t="shared" si="4"/>
        <v>0</v>
      </c>
      <c r="K32" s="325">
        <f t="shared" si="4"/>
        <v>0</v>
      </c>
      <c r="L32" s="325">
        <f t="shared" si="4"/>
        <v>0</v>
      </c>
      <c r="M32" s="325">
        <f t="shared" si="4"/>
        <v>0</v>
      </c>
      <c r="N32" s="325">
        <f t="shared" si="4"/>
        <v>0</v>
      </c>
      <c r="O32" s="449" t="s">
        <v>1170</v>
      </c>
      <c r="P32" s="51"/>
    </row>
    <row r="33" spans="2:16" ht="16.149999999999999" customHeight="1" x14ac:dyDescent="0.25">
      <c r="B33" s="175"/>
      <c r="C33" s="32"/>
      <c r="D33" s="3"/>
      <c r="E33" s="1"/>
      <c r="F33" s="1"/>
      <c r="G33" s="1"/>
      <c r="H33" s="1"/>
      <c r="I33" s="1"/>
      <c r="J33" s="1"/>
      <c r="K33" s="1"/>
      <c r="L33" s="1"/>
      <c r="M33" s="1"/>
      <c r="N33" s="1"/>
      <c r="O33" s="47"/>
      <c r="P33" s="51"/>
    </row>
    <row r="34" spans="2:16" ht="16.149999999999999" customHeight="1" x14ac:dyDescent="0.25">
      <c r="B34" s="45" t="s">
        <v>1171</v>
      </c>
      <c r="C34" s="34"/>
      <c r="D34" s="451" t="s">
        <v>18</v>
      </c>
      <c r="E34" s="450">
        <f>SUM(F34:N34)</f>
        <v>0</v>
      </c>
      <c r="F34" s="450">
        <f>F103</f>
        <v>0</v>
      </c>
      <c r="G34" s="450">
        <f t="shared" ref="G34:N34" si="5">G103</f>
        <v>0</v>
      </c>
      <c r="H34" s="450">
        <f t="shared" si="5"/>
        <v>0</v>
      </c>
      <c r="I34" s="450">
        <f t="shared" si="5"/>
        <v>0</v>
      </c>
      <c r="J34" s="450">
        <f t="shared" si="5"/>
        <v>0</v>
      </c>
      <c r="K34" s="450">
        <f t="shared" si="5"/>
        <v>0</v>
      </c>
      <c r="L34" s="450">
        <f t="shared" si="5"/>
        <v>0</v>
      </c>
      <c r="M34" s="450">
        <f t="shared" si="5"/>
        <v>0</v>
      </c>
      <c r="N34" s="450">
        <f t="shared" si="5"/>
        <v>0</v>
      </c>
      <c r="O34" s="449" t="s">
        <v>1172</v>
      </c>
      <c r="P34" s="51"/>
    </row>
    <row r="35" spans="2:16" ht="16.149999999999999" customHeight="1" x14ac:dyDescent="0.25">
      <c r="B35" s="93" t="s">
        <v>1030</v>
      </c>
      <c r="C35" s="34"/>
      <c r="D35" s="451" t="s">
        <v>18</v>
      </c>
      <c r="E35" s="450">
        <f>SUM(F35:N35)</f>
        <v>0</v>
      </c>
      <c r="F35" s="452"/>
      <c r="G35" s="452"/>
      <c r="H35" s="452"/>
      <c r="I35" s="452"/>
      <c r="J35" s="452"/>
      <c r="K35" s="452"/>
      <c r="L35" s="452"/>
      <c r="M35" s="452"/>
      <c r="N35" s="452"/>
      <c r="O35" s="449" t="s">
        <v>1173</v>
      </c>
      <c r="P35" s="218"/>
    </row>
    <row r="36" spans="2:16" ht="16.149999999999999" customHeight="1" x14ac:dyDescent="0.25">
      <c r="B36" s="48" t="s">
        <v>1032</v>
      </c>
      <c r="C36" s="34"/>
      <c r="D36" s="451" t="s">
        <v>26</v>
      </c>
      <c r="E36" s="450">
        <f t="shared" ref="E36:E49" si="6">SUM(F36:N36)</f>
        <v>0</v>
      </c>
      <c r="F36" s="453"/>
      <c r="G36" s="453"/>
      <c r="H36" s="453"/>
      <c r="I36" s="453"/>
      <c r="J36" s="453"/>
      <c r="K36" s="453"/>
      <c r="L36" s="453"/>
      <c r="M36" s="453"/>
      <c r="N36" s="453"/>
      <c r="O36" s="449" t="s">
        <v>1174</v>
      </c>
      <c r="P36" s="51"/>
    </row>
    <row r="37" spans="2:16" ht="16.149999999999999" customHeight="1" x14ac:dyDescent="0.25">
      <c r="B37" s="48" t="s">
        <v>1067</v>
      </c>
      <c r="C37" s="34"/>
      <c r="D37" s="451" t="s">
        <v>18</v>
      </c>
      <c r="E37" s="450">
        <f t="shared" si="6"/>
        <v>0</v>
      </c>
      <c r="F37" s="457"/>
      <c r="G37" s="453"/>
      <c r="H37" s="453"/>
      <c r="I37" s="457"/>
      <c r="J37" s="453"/>
      <c r="K37" s="453"/>
      <c r="L37" s="453"/>
      <c r="M37" s="453"/>
      <c r="N37" s="453"/>
      <c r="O37" s="449" t="s">
        <v>1175</v>
      </c>
      <c r="P37" s="51"/>
    </row>
    <row r="38" spans="2:16" ht="27.75" customHeight="1" x14ac:dyDescent="0.25">
      <c r="B38" s="167" t="s">
        <v>1040</v>
      </c>
      <c r="C38" s="454" t="s">
        <v>212</v>
      </c>
      <c r="D38" s="455" t="s">
        <v>23</v>
      </c>
      <c r="E38" s="450">
        <f t="shared" si="6"/>
        <v>0</v>
      </c>
      <c r="F38" s="457"/>
      <c r="G38" s="457"/>
      <c r="H38" s="457"/>
      <c r="I38" s="457"/>
      <c r="J38" s="457"/>
      <c r="K38" s="457"/>
      <c r="L38" s="457"/>
      <c r="M38" s="457"/>
      <c r="N38" s="453"/>
      <c r="O38" s="449" t="s">
        <v>1176</v>
      </c>
      <c r="P38" s="51"/>
    </row>
    <row r="39" spans="2:16" ht="16.149999999999999" customHeight="1" x14ac:dyDescent="0.25">
      <c r="B39" s="43" t="s">
        <v>1042</v>
      </c>
      <c r="C39"/>
      <c r="D39" s="451" t="s">
        <v>18</v>
      </c>
      <c r="E39" s="450">
        <f t="shared" si="6"/>
        <v>0</v>
      </c>
      <c r="F39" s="453"/>
      <c r="G39" s="453"/>
      <c r="H39" s="453"/>
      <c r="I39" s="453"/>
      <c r="J39" s="453"/>
      <c r="K39" s="453"/>
      <c r="L39" s="453"/>
      <c r="M39" s="453"/>
      <c r="N39" s="453"/>
      <c r="O39" s="449" t="s">
        <v>1177</v>
      </c>
      <c r="P39" s="51"/>
    </row>
    <row r="40" spans="2:16" ht="16.149999999999999" customHeight="1" x14ac:dyDescent="0.25">
      <c r="B40" s="48" t="s">
        <v>1044</v>
      </c>
      <c r="C40" s="34"/>
      <c r="D40" s="451" t="s">
        <v>18</v>
      </c>
      <c r="E40" s="450">
        <f t="shared" si="6"/>
        <v>0</v>
      </c>
      <c r="F40" s="453"/>
      <c r="G40" s="453"/>
      <c r="H40" s="453"/>
      <c r="I40" s="453"/>
      <c r="J40" s="453"/>
      <c r="K40" s="453"/>
      <c r="L40" s="453"/>
      <c r="M40" s="453"/>
      <c r="N40" s="453"/>
      <c r="O40" s="449" t="s">
        <v>1178</v>
      </c>
      <c r="P40" s="51"/>
    </row>
    <row r="41" spans="2:16" ht="16.149999999999999" customHeight="1" x14ac:dyDescent="0.25">
      <c r="B41" s="43" t="s">
        <v>1046</v>
      </c>
      <c r="C41"/>
      <c r="D41" s="451" t="s">
        <v>23</v>
      </c>
      <c r="E41" s="450">
        <f t="shared" si="6"/>
        <v>0</v>
      </c>
      <c r="F41" s="453"/>
      <c r="G41" s="453"/>
      <c r="H41" s="453"/>
      <c r="I41" s="453"/>
      <c r="J41" s="453"/>
      <c r="K41" s="453"/>
      <c r="L41" s="453"/>
      <c r="M41" s="453"/>
      <c r="N41" s="453"/>
      <c r="O41" s="449" t="s">
        <v>1179</v>
      </c>
      <c r="P41" s="51"/>
    </row>
    <row r="42" spans="2:16" ht="16.149999999999999" customHeight="1" x14ac:dyDescent="0.25">
      <c r="B42" s="73" t="s">
        <v>1048</v>
      </c>
      <c r="C42" s="44"/>
      <c r="D42" s="451" t="s">
        <v>23</v>
      </c>
      <c r="E42" s="450">
        <f t="shared" si="6"/>
        <v>0</v>
      </c>
      <c r="F42" s="453"/>
      <c r="G42" s="453"/>
      <c r="H42" s="453"/>
      <c r="I42" s="453"/>
      <c r="J42" s="453"/>
      <c r="K42" s="453"/>
      <c r="L42" s="453"/>
      <c r="M42" s="453"/>
      <c r="N42" s="453"/>
      <c r="O42" s="449" t="s">
        <v>1180</v>
      </c>
      <c r="P42" s="51"/>
    </row>
    <row r="43" spans="2:16" ht="16.149999999999999" customHeight="1" x14ac:dyDescent="0.25">
      <c r="B43" s="92" t="s">
        <v>1050</v>
      </c>
      <c r="C43" s="454" t="s">
        <v>212</v>
      </c>
      <c r="D43" s="451" t="s">
        <v>26</v>
      </c>
      <c r="E43" s="450">
        <f t="shared" si="6"/>
        <v>0</v>
      </c>
      <c r="F43" s="453"/>
      <c r="G43" s="453"/>
      <c r="H43" s="453"/>
      <c r="I43" s="453"/>
      <c r="J43" s="453"/>
      <c r="K43" s="453"/>
      <c r="L43" s="453"/>
      <c r="M43" s="453"/>
      <c r="N43" s="453"/>
      <c r="O43" s="449" t="s">
        <v>1181</v>
      </c>
      <c r="P43" s="51"/>
    </row>
    <row r="44" spans="2:16" ht="16.149999999999999" customHeight="1" x14ac:dyDescent="0.25">
      <c r="B44" s="48" t="s">
        <v>1052</v>
      </c>
      <c r="C44" s="461"/>
      <c r="D44" s="451" t="s">
        <v>26</v>
      </c>
      <c r="E44" s="450">
        <f>SUM(F44:N44)</f>
        <v>0</v>
      </c>
      <c r="F44" s="453"/>
      <c r="G44" s="453"/>
      <c r="H44" s="453"/>
      <c r="I44" s="453"/>
      <c r="J44" s="453"/>
      <c r="K44" s="453"/>
      <c r="L44" s="453"/>
      <c r="M44" s="453"/>
      <c r="N44" s="453"/>
      <c r="O44" s="449" t="s">
        <v>1182</v>
      </c>
      <c r="P44" s="51"/>
    </row>
    <row r="45" spans="2:16" ht="16.149999999999999" customHeight="1" x14ac:dyDescent="0.25">
      <c r="B45" s="42" t="s">
        <v>1054</v>
      </c>
      <c r="C45" s="81"/>
      <c r="D45" s="451" t="s">
        <v>26</v>
      </c>
      <c r="E45" s="450">
        <f t="shared" si="6"/>
        <v>0</v>
      </c>
      <c r="F45" s="453"/>
      <c r="G45" s="453"/>
      <c r="H45" s="453"/>
      <c r="I45" s="453"/>
      <c r="J45" s="453"/>
      <c r="K45" s="453"/>
      <c r="L45" s="453"/>
      <c r="M45" s="453"/>
      <c r="N45" s="453"/>
      <c r="O45" s="449" t="s">
        <v>1183</v>
      </c>
      <c r="P45" s="51"/>
    </row>
    <row r="46" spans="2:16" ht="16.149999999999999" customHeight="1" x14ac:dyDescent="0.25">
      <c r="B46" s="48" t="s">
        <v>1056</v>
      </c>
      <c r="C46" s="34"/>
      <c r="D46" s="451" t="s">
        <v>26</v>
      </c>
      <c r="E46" s="450">
        <f t="shared" si="6"/>
        <v>0</v>
      </c>
      <c r="F46" s="453"/>
      <c r="G46" s="453"/>
      <c r="H46" s="453"/>
      <c r="I46" s="453"/>
      <c r="J46" s="453"/>
      <c r="K46" s="453"/>
      <c r="L46" s="453"/>
      <c r="M46" s="453"/>
      <c r="N46" s="453"/>
      <c r="O46" s="449" t="s">
        <v>1184</v>
      </c>
      <c r="P46" s="51"/>
    </row>
    <row r="47" spans="2:16" ht="16.149999999999999" customHeight="1" x14ac:dyDescent="0.25">
      <c r="B47" s="48" t="s">
        <v>1058</v>
      </c>
      <c r="C47" s="34"/>
      <c r="D47" s="451" t="s">
        <v>23</v>
      </c>
      <c r="E47" s="450">
        <f>SUM(F47:N47)</f>
        <v>0</v>
      </c>
      <c r="F47" s="453"/>
      <c r="G47" s="453"/>
      <c r="H47" s="453"/>
      <c r="I47" s="453"/>
      <c r="J47" s="453"/>
      <c r="K47" s="453"/>
      <c r="L47" s="453"/>
      <c r="M47" s="453"/>
      <c r="N47" s="453"/>
      <c r="O47" s="449" t="s">
        <v>1185</v>
      </c>
      <c r="P47" s="51"/>
    </row>
    <row r="48" spans="2:16" ht="16.149999999999999" customHeight="1" x14ac:dyDescent="0.25">
      <c r="B48" s="48" t="s">
        <v>1166</v>
      </c>
      <c r="C48" s="454" t="s">
        <v>212</v>
      </c>
      <c r="D48" s="455" t="s">
        <v>23</v>
      </c>
      <c r="E48" s="450">
        <f>SUM(F48:N48)</f>
        <v>0</v>
      </c>
      <c r="F48" s="453"/>
      <c r="G48" s="453"/>
      <c r="H48" s="453"/>
      <c r="I48" s="457"/>
      <c r="J48" s="453"/>
      <c r="K48" s="453"/>
      <c r="L48" s="453"/>
      <c r="M48" s="453"/>
      <c r="N48" s="453"/>
      <c r="O48" s="449" t="s">
        <v>1186</v>
      </c>
      <c r="P48" s="51"/>
    </row>
    <row r="49" spans="2:16" ht="16" customHeight="1" x14ac:dyDescent="0.25">
      <c r="B49" s="50" t="s">
        <v>2569</v>
      </c>
      <c r="C49" s="454" t="s">
        <v>212</v>
      </c>
      <c r="D49" s="451" t="s">
        <v>18</v>
      </c>
      <c r="E49" s="450">
        <f t="shared" si="6"/>
        <v>0</v>
      </c>
      <c r="F49" s="453"/>
      <c r="G49" s="453"/>
      <c r="H49" s="453"/>
      <c r="I49" s="453"/>
      <c r="J49" s="453"/>
      <c r="K49" s="453"/>
      <c r="L49" s="453"/>
      <c r="M49" s="453"/>
      <c r="N49" s="453"/>
      <c r="O49" s="449" t="s">
        <v>1187</v>
      </c>
      <c r="P49" s="51"/>
    </row>
    <row r="50" spans="2:16" ht="16.149999999999999" customHeight="1" thickBot="1" x14ac:dyDescent="0.3">
      <c r="B50" s="93" t="s">
        <v>228</v>
      </c>
      <c r="C50" s="34"/>
      <c r="D50" s="451" t="s">
        <v>23</v>
      </c>
      <c r="E50" s="450">
        <f t="shared" ref="E50" si="7">SUM(F50:N50)</f>
        <v>0</v>
      </c>
      <c r="F50" s="452"/>
      <c r="G50" s="452"/>
      <c r="H50" s="452"/>
      <c r="I50" s="452"/>
      <c r="J50" s="452"/>
      <c r="K50" s="452"/>
      <c r="L50" s="452"/>
      <c r="M50" s="452"/>
      <c r="N50" s="452"/>
      <c r="O50" s="449" t="s">
        <v>1188</v>
      </c>
      <c r="P50" s="218"/>
    </row>
    <row r="51" spans="2:16" ht="16.149999999999999" customHeight="1" thickBot="1" x14ac:dyDescent="0.3">
      <c r="B51" s="64" t="s">
        <v>1189</v>
      </c>
      <c r="C51" s="61"/>
      <c r="D51" s="462" t="s">
        <v>18</v>
      </c>
      <c r="E51" s="325">
        <f>SUM(F51:N51)</f>
        <v>0</v>
      </c>
      <c r="F51" s="325">
        <f>SUM(F34:F50)</f>
        <v>0</v>
      </c>
      <c r="G51" s="325">
        <f t="shared" ref="G51:N51" si="8">SUM(G34:G50)</f>
        <v>0</v>
      </c>
      <c r="H51" s="325">
        <f t="shared" si="8"/>
        <v>0</v>
      </c>
      <c r="I51" s="325">
        <f t="shared" si="8"/>
        <v>0</v>
      </c>
      <c r="J51" s="325">
        <f t="shared" si="8"/>
        <v>0</v>
      </c>
      <c r="K51" s="325">
        <f t="shared" si="8"/>
        <v>0</v>
      </c>
      <c r="L51" s="325">
        <f t="shared" si="8"/>
        <v>0</v>
      </c>
      <c r="M51" s="325">
        <f t="shared" si="8"/>
        <v>0</v>
      </c>
      <c r="N51" s="325">
        <f t="shared" si="8"/>
        <v>0</v>
      </c>
      <c r="O51" s="449" t="s">
        <v>1190</v>
      </c>
      <c r="P51" s="51"/>
    </row>
    <row r="52" spans="2:16" ht="16.149999999999999" customHeight="1" thickTop="1" thickBot="1" x14ac:dyDescent="0.3">
      <c r="B52" s="62"/>
      <c r="C52" s="62"/>
      <c r="D52" s="62"/>
      <c r="E52" s="62"/>
      <c r="F52" s="62"/>
      <c r="G52" s="62"/>
      <c r="H52" s="62"/>
      <c r="I52" s="62"/>
      <c r="J52" s="62"/>
      <c r="K52" s="62"/>
      <c r="L52" s="62"/>
      <c r="M52" s="62"/>
      <c r="N52" s="62"/>
      <c r="O52" s="63"/>
    </row>
    <row r="53" spans="2:16" ht="16.149999999999999" customHeight="1" thickTop="1" thickBot="1" x14ac:dyDescent="0.35">
      <c r="B53" s="36"/>
      <c r="C53" s="36"/>
      <c r="D53" s="36"/>
      <c r="E53" s="36"/>
      <c r="F53" s="366"/>
      <c r="G53" s="36"/>
      <c r="H53" s="36"/>
      <c r="I53" s="36"/>
      <c r="J53" s="36"/>
      <c r="K53" s="36"/>
      <c r="L53" s="36"/>
      <c r="M53" s="36"/>
      <c r="N53" s="363" t="s">
        <v>6</v>
      </c>
      <c r="O53" s="374">
        <v>3</v>
      </c>
    </row>
    <row r="54" spans="2:16" ht="16.149999999999999" customHeight="1" thickTop="1" x14ac:dyDescent="0.3">
      <c r="B54" s="176" t="s">
        <v>1191</v>
      </c>
      <c r="C54"/>
      <c r="D54"/>
      <c r="E54" s="458" t="s">
        <v>1192</v>
      </c>
      <c r="F54" s="458" t="s">
        <v>1193</v>
      </c>
      <c r="G54" s="458" t="s">
        <v>1194</v>
      </c>
      <c r="H54" s="458" t="s">
        <v>1195</v>
      </c>
      <c r="I54" s="458" t="s">
        <v>1196</v>
      </c>
      <c r="J54" s="458" t="s">
        <v>1197</v>
      </c>
      <c r="K54" s="458" t="s">
        <v>1198</v>
      </c>
      <c r="L54" s="458" t="s">
        <v>1199</v>
      </c>
      <c r="M54" s="458" t="s">
        <v>1200</v>
      </c>
      <c r="N54" s="458" t="s">
        <v>1201</v>
      </c>
      <c r="O54" s="448" t="s">
        <v>10</v>
      </c>
      <c r="P54" s="51"/>
    </row>
    <row r="55" spans="2:16" ht="52" x14ac:dyDescent="0.3">
      <c r="B55" s="39"/>
      <c r="C55"/>
      <c r="D55" s="581" t="s">
        <v>11</v>
      </c>
      <c r="E55" s="30" t="s">
        <v>181</v>
      </c>
      <c r="F55" s="30" t="s">
        <v>1135</v>
      </c>
      <c r="G55" s="30" t="s">
        <v>1136</v>
      </c>
      <c r="H55" s="30" t="s">
        <v>1137</v>
      </c>
      <c r="I55" s="30" t="s">
        <v>1138</v>
      </c>
      <c r="J55" s="30" t="s">
        <v>1139</v>
      </c>
      <c r="K55" s="30" t="s">
        <v>1140</v>
      </c>
      <c r="L55" s="30" t="s">
        <v>1115</v>
      </c>
      <c r="M55" s="30" t="s">
        <v>1141</v>
      </c>
      <c r="N55" s="68" t="s">
        <v>1142</v>
      </c>
      <c r="O55" s="40"/>
      <c r="P55" s="51"/>
    </row>
    <row r="56" spans="2:16" ht="16.149999999999999" customHeight="1" x14ac:dyDescent="0.3">
      <c r="B56" s="39"/>
      <c r="C56"/>
      <c r="D56" s="581"/>
      <c r="E56" s="30" t="s">
        <v>14</v>
      </c>
      <c r="F56" s="30" t="s">
        <v>14</v>
      </c>
      <c r="G56" s="30" t="s">
        <v>14</v>
      </c>
      <c r="H56" s="30" t="s">
        <v>14</v>
      </c>
      <c r="I56" s="30" t="s">
        <v>14</v>
      </c>
      <c r="J56" s="30" t="s">
        <v>14</v>
      </c>
      <c r="K56" s="30" t="s">
        <v>14</v>
      </c>
      <c r="L56" s="30" t="s">
        <v>14</v>
      </c>
      <c r="M56" s="30" t="s">
        <v>14</v>
      </c>
      <c r="N56" s="68" t="s">
        <v>14</v>
      </c>
      <c r="O56" s="40"/>
      <c r="P56" s="51"/>
    </row>
    <row r="57" spans="2:16" ht="16.149999999999999" customHeight="1" thickBot="1" x14ac:dyDescent="0.35">
      <c r="B57" s="41"/>
      <c r="C57" s="315"/>
      <c r="D57" s="582"/>
      <c r="E57" s="342" t="s">
        <v>15</v>
      </c>
      <c r="F57" s="342" t="s">
        <v>15</v>
      </c>
      <c r="G57" s="342" t="s">
        <v>15</v>
      </c>
      <c r="H57" s="342" t="s">
        <v>15</v>
      </c>
      <c r="I57" s="342" t="s">
        <v>15</v>
      </c>
      <c r="J57" s="342" t="s">
        <v>15</v>
      </c>
      <c r="K57" s="342" t="s">
        <v>15</v>
      </c>
      <c r="L57" s="342" t="s">
        <v>15</v>
      </c>
      <c r="M57" s="342" t="s">
        <v>15</v>
      </c>
      <c r="N57" s="343" t="s">
        <v>15</v>
      </c>
      <c r="O57" s="449" t="s">
        <v>16</v>
      </c>
      <c r="P57" s="51"/>
    </row>
    <row r="58" spans="2:16" ht="16.149999999999999" customHeight="1" x14ac:dyDescent="0.25">
      <c r="B58" s="289" t="s">
        <v>1097</v>
      </c>
      <c r="C58" s="290"/>
      <c r="D58" s="311" t="s">
        <v>18</v>
      </c>
      <c r="E58" s="450">
        <f>SUM(F58:N58)</f>
        <v>0</v>
      </c>
      <c r="F58" s="459"/>
      <c r="G58" s="459"/>
      <c r="H58" s="459"/>
      <c r="I58" s="459"/>
      <c r="J58" s="459"/>
      <c r="K58" s="459"/>
      <c r="L58" s="459"/>
      <c r="M58" s="459"/>
      <c r="N58" s="459"/>
      <c r="O58" s="449" t="s">
        <v>1143</v>
      </c>
      <c r="P58" s="51"/>
    </row>
    <row r="59" spans="2:16" ht="16.149999999999999" customHeight="1" thickBot="1" x14ac:dyDescent="0.3">
      <c r="B59" s="48" t="s">
        <v>243</v>
      </c>
      <c r="C59" s="34"/>
      <c r="D59" s="451" t="s">
        <v>26</v>
      </c>
      <c r="E59" s="450">
        <f>SUM(F59:N59)</f>
        <v>0</v>
      </c>
      <c r="F59" s="459"/>
      <c r="G59" s="459"/>
      <c r="H59" s="459"/>
      <c r="I59" s="459"/>
      <c r="J59" s="459"/>
      <c r="K59" s="459"/>
      <c r="L59" s="459"/>
      <c r="M59" s="459"/>
      <c r="N59" s="457"/>
      <c r="O59" s="449" t="s">
        <v>1202</v>
      </c>
      <c r="P59" s="51"/>
    </row>
    <row r="60" spans="2:16" ht="16.149999999999999" customHeight="1" x14ac:dyDescent="0.25">
      <c r="B60" s="45" t="s">
        <v>1099</v>
      </c>
      <c r="C60" s="34"/>
      <c r="D60" s="451" t="s">
        <v>18</v>
      </c>
      <c r="E60" s="325">
        <f>SUM(F60:N60)</f>
        <v>0</v>
      </c>
      <c r="F60" s="325">
        <f>SUM(F58:F59)</f>
        <v>0</v>
      </c>
      <c r="G60" s="325">
        <f t="shared" ref="G60:N60" si="9">SUM(G58:G59)</f>
        <v>0</v>
      </c>
      <c r="H60" s="325">
        <f t="shared" si="9"/>
        <v>0</v>
      </c>
      <c r="I60" s="325">
        <f t="shared" si="9"/>
        <v>0</v>
      </c>
      <c r="J60" s="325">
        <f t="shared" si="9"/>
        <v>0</v>
      </c>
      <c r="K60" s="325">
        <f t="shared" si="9"/>
        <v>0</v>
      </c>
      <c r="L60" s="325">
        <f t="shared" si="9"/>
        <v>0</v>
      </c>
      <c r="M60" s="325">
        <f t="shared" si="9"/>
        <v>0</v>
      </c>
      <c r="N60" s="325">
        <f t="shared" si="9"/>
        <v>0</v>
      </c>
      <c r="O60" s="449" t="s">
        <v>1203</v>
      </c>
      <c r="P60" s="51"/>
    </row>
    <row r="61" spans="2:16" ht="15.75" customHeight="1" x14ac:dyDescent="0.25">
      <c r="B61" s="93" t="s">
        <v>1030</v>
      </c>
      <c r="C61" s="34"/>
      <c r="D61" s="451" t="s">
        <v>18</v>
      </c>
      <c r="E61" s="450">
        <f>SUM(F61:N61)</f>
        <v>0</v>
      </c>
      <c r="F61" s="452"/>
      <c r="G61" s="452"/>
      <c r="H61" s="452"/>
      <c r="I61" s="452"/>
      <c r="J61" s="452"/>
      <c r="K61" s="452"/>
      <c r="L61" s="452"/>
      <c r="M61" s="452"/>
      <c r="N61" s="452"/>
      <c r="O61" s="449" t="s">
        <v>1144</v>
      </c>
      <c r="P61" s="218"/>
    </row>
    <row r="62" spans="2:16" ht="15.75" customHeight="1" x14ac:dyDescent="0.25">
      <c r="B62" s="43" t="s">
        <v>1032</v>
      </c>
      <c r="C62"/>
      <c r="D62" s="451" t="s">
        <v>26</v>
      </c>
      <c r="E62" s="450">
        <f t="shared" ref="E62:E80" si="10">SUM(F62:N62)</f>
        <v>0</v>
      </c>
      <c r="F62" s="459"/>
      <c r="G62" s="459"/>
      <c r="H62" s="459"/>
      <c r="I62" s="459"/>
      <c r="J62" s="459"/>
      <c r="K62" s="459"/>
      <c r="L62" s="459"/>
      <c r="M62" s="459"/>
      <c r="N62" s="459"/>
      <c r="O62" s="449" t="s">
        <v>1145</v>
      </c>
      <c r="P62" s="51"/>
    </row>
    <row r="63" spans="2:16" ht="16.149999999999999" customHeight="1" x14ac:dyDescent="0.25">
      <c r="B63" s="73" t="s">
        <v>1204</v>
      </c>
      <c r="C63" s="454" t="s">
        <v>212</v>
      </c>
      <c r="D63" s="451" t="s">
        <v>18</v>
      </c>
      <c r="E63" s="450">
        <f t="shared" si="10"/>
        <v>0</v>
      </c>
      <c r="F63" s="459"/>
      <c r="G63" s="459"/>
      <c r="H63" s="459"/>
      <c r="I63" s="459"/>
      <c r="J63" s="459"/>
      <c r="K63" s="459"/>
      <c r="L63" s="459"/>
      <c r="M63" s="459"/>
      <c r="N63" s="459"/>
      <c r="O63" s="449" t="s">
        <v>1147</v>
      </c>
      <c r="P63" s="51"/>
    </row>
    <row r="64" spans="2:16" ht="16.149999999999999" customHeight="1" x14ac:dyDescent="0.25">
      <c r="B64" s="48" t="s">
        <v>1205</v>
      </c>
      <c r="C64" s="454" t="s">
        <v>212</v>
      </c>
      <c r="D64" s="451" t="s">
        <v>18</v>
      </c>
      <c r="E64" s="450">
        <f t="shared" si="10"/>
        <v>0</v>
      </c>
      <c r="F64" s="459"/>
      <c r="G64" s="459"/>
      <c r="H64" s="459"/>
      <c r="I64" s="459"/>
      <c r="J64" s="459"/>
      <c r="K64" s="459"/>
      <c r="L64" s="459"/>
      <c r="M64" s="459"/>
      <c r="N64" s="459"/>
      <c r="O64" s="449" t="s">
        <v>1149</v>
      </c>
      <c r="P64" s="51"/>
    </row>
    <row r="65" spans="2:16" ht="16.149999999999999" customHeight="1" x14ac:dyDescent="0.25">
      <c r="B65" s="48" t="s">
        <v>1036</v>
      </c>
      <c r="C65" s="34"/>
      <c r="D65" s="451" t="s">
        <v>18</v>
      </c>
      <c r="E65" s="450">
        <f t="shared" si="10"/>
        <v>0</v>
      </c>
      <c r="F65" s="459"/>
      <c r="G65" s="459"/>
      <c r="H65" s="459"/>
      <c r="I65" s="459"/>
      <c r="J65" s="459"/>
      <c r="K65" s="459"/>
      <c r="L65" s="459"/>
      <c r="M65" s="459"/>
      <c r="N65" s="459"/>
      <c r="O65" s="449" t="s">
        <v>1150</v>
      </c>
      <c r="P65" s="51"/>
    </row>
    <row r="66" spans="2:16" ht="16.149999999999999" customHeight="1" x14ac:dyDescent="0.25">
      <c r="B66" s="48" t="s">
        <v>1038</v>
      </c>
      <c r="C66" s="34"/>
      <c r="D66" s="451" t="s">
        <v>18</v>
      </c>
      <c r="E66" s="450">
        <f t="shared" si="10"/>
        <v>0</v>
      </c>
      <c r="F66" s="459"/>
      <c r="G66" s="459"/>
      <c r="H66" s="459"/>
      <c r="I66" s="459"/>
      <c r="J66" s="459"/>
      <c r="K66" s="459"/>
      <c r="L66" s="459"/>
      <c r="M66" s="459"/>
      <c r="N66" s="459"/>
      <c r="O66" s="449" t="s">
        <v>1151</v>
      </c>
      <c r="P66" s="51"/>
    </row>
    <row r="67" spans="2:16" ht="28.5" customHeight="1" x14ac:dyDescent="0.25">
      <c r="B67" s="167" t="s">
        <v>1040</v>
      </c>
      <c r="C67" s="454" t="s">
        <v>212</v>
      </c>
      <c r="D67" s="455" t="s">
        <v>18</v>
      </c>
      <c r="E67" s="450">
        <f t="shared" si="10"/>
        <v>0</v>
      </c>
      <c r="F67" s="459"/>
      <c r="G67" s="459"/>
      <c r="H67" s="459"/>
      <c r="I67" s="459"/>
      <c r="J67" s="459"/>
      <c r="K67" s="459"/>
      <c r="L67" s="459"/>
      <c r="M67" s="459"/>
      <c r="N67" s="456">
        <f>-SUM(F67:M67)+N90</f>
        <v>0</v>
      </c>
      <c r="O67" s="449" t="s">
        <v>1152</v>
      </c>
      <c r="P67" s="51"/>
    </row>
    <row r="68" spans="2:16" ht="28.15" customHeight="1" x14ac:dyDescent="0.25">
      <c r="B68" s="177" t="s">
        <v>1153</v>
      </c>
      <c r="C68" s="81"/>
      <c r="D68" s="451" t="s">
        <v>18</v>
      </c>
      <c r="E68" s="450">
        <f>SUM(F68:N68)</f>
        <v>0</v>
      </c>
      <c r="F68" s="459"/>
      <c r="G68" s="459"/>
      <c r="H68" s="459"/>
      <c r="I68" s="459"/>
      <c r="J68" s="459"/>
      <c r="K68" s="459"/>
      <c r="L68" s="459"/>
      <c r="M68" s="459"/>
      <c r="N68" s="457"/>
      <c r="O68" s="449" t="s">
        <v>1154</v>
      </c>
      <c r="P68" s="51"/>
    </row>
    <row r="69" spans="2:16" ht="28.15" customHeight="1" x14ac:dyDescent="0.25">
      <c r="B69" s="50" t="s">
        <v>1155</v>
      </c>
      <c r="C69" s="34"/>
      <c r="D69" s="451" t="s">
        <v>18</v>
      </c>
      <c r="E69" s="450">
        <f>SUM(F69:N69)</f>
        <v>0</v>
      </c>
      <c r="F69" s="459"/>
      <c r="G69" s="459"/>
      <c r="H69" s="459"/>
      <c r="I69" s="459"/>
      <c r="J69" s="459"/>
      <c r="K69" s="459"/>
      <c r="L69" s="459"/>
      <c r="M69" s="459"/>
      <c r="N69" s="459"/>
      <c r="O69" s="449" t="s">
        <v>1156</v>
      </c>
      <c r="P69" s="51"/>
    </row>
    <row r="70" spans="2:16" ht="16.149999999999999" customHeight="1" x14ac:dyDescent="0.25">
      <c r="B70" s="48" t="s">
        <v>1042</v>
      </c>
      <c r="C70" s="34"/>
      <c r="D70" s="451" t="s">
        <v>23</v>
      </c>
      <c r="E70" s="450">
        <f t="shared" si="10"/>
        <v>0</v>
      </c>
      <c r="F70" s="459"/>
      <c r="G70" s="459"/>
      <c r="H70" s="459"/>
      <c r="I70" s="459"/>
      <c r="J70" s="459"/>
      <c r="K70" s="459"/>
      <c r="L70" s="459"/>
      <c r="M70" s="459"/>
      <c r="N70" s="459"/>
      <c r="O70" s="449" t="s">
        <v>1157</v>
      </c>
      <c r="P70" s="51"/>
    </row>
    <row r="71" spans="2:16" ht="16.149999999999999" customHeight="1" x14ac:dyDescent="0.25">
      <c r="B71" s="48" t="s">
        <v>1044</v>
      </c>
      <c r="C71" s="34"/>
      <c r="D71" s="451" t="s">
        <v>23</v>
      </c>
      <c r="E71" s="450">
        <f t="shared" si="10"/>
        <v>0</v>
      </c>
      <c r="F71" s="459"/>
      <c r="G71" s="459"/>
      <c r="H71" s="459"/>
      <c r="I71" s="459"/>
      <c r="J71" s="459"/>
      <c r="K71" s="459"/>
      <c r="L71" s="459"/>
      <c r="M71" s="459"/>
      <c r="N71" s="459"/>
      <c r="O71" s="449" t="s">
        <v>1158</v>
      </c>
      <c r="P71" s="51"/>
    </row>
    <row r="72" spans="2:16" ht="16.149999999999999" customHeight="1" x14ac:dyDescent="0.25">
      <c r="B72" s="48" t="s">
        <v>1046</v>
      </c>
      <c r="C72" s="34"/>
      <c r="D72" s="451" t="s">
        <v>18</v>
      </c>
      <c r="E72" s="450">
        <f t="shared" si="10"/>
        <v>0</v>
      </c>
      <c r="F72" s="459"/>
      <c r="G72" s="459"/>
      <c r="H72" s="459"/>
      <c r="I72" s="459"/>
      <c r="J72" s="459"/>
      <c r="K72" s="459"/>
      <c r="L72" s="459"/>
      <c r="M72" s="459"/>
      <c r="N72" s="459"/>
      <c r="O72" s="449" t="s">
        <v>1159</v>
      </c>
      <c r="P72" s="51"/>
    </row>
    <row r="73" spans="2:16" ht="16.149999999999999" customHeight="1" x14ac:dyDescent="0.25">
      <c r="B73" s="43" t="s">
        <v>1048</v>
      </c>
      <c r="C73"/>
      <c r="D73" s="451" t="s">
        <v>18</v>
      </c>
      <c r="E73" s="450">
        <f t="shared" si="10"/>
        <v>0</v>
      </c>
      <c r="F73" s="459"/>
      <c r="G73" s="459"/>
      <c r="H73" s="459"/>
      <c r="I73" s="459"/>
      <c r="J73" s="459"/>
      <c r="K73" s="459"/>
      <c r="L73" s="459"/>
      <c r="M73" s="459"/>
      <c r="N73" s="459"/>
      <c r="O73" s="449" t="s">
        <v>1160</v>
      </c>
      <c r="P73" s="51"/>
    </row>
    <row r="74" spans="2:16" ht="16.149999999999999" customHeight="1" x14ac:dyDescent="0.25">
      <c r="B74" s="158" t="s">
        <v>1050</v>
      </c>
      <c r="C74" s="454" t="s">
        <v>212</v>
      </c>
      <c r="D74" s="451" t="s">
        <v>26</v>
      </c>
      <c r="E74" s="450">
        <f>SUM(F74:N74)</f>
        <v>0</v>
      </c>
      <c r="F74" s="459"/>
      <c r="G74" s="459"/>
      <c r="H74" s="459"/>
      <c r="I74" s="459"/>
      <c r="J74" s="459"/>
      <c r="K74" s="459"/>
      <c r="L74" s="459"/>
      <c r="M74" s="459"/>
      <c r="N74" s="459"/>
      <c r="O74" s="449" t="s">
        <v>1161</v>
      </c>
      <c r="P74" s="51"/>
    </row>
    <row r="75" spans="2:16" ht="16.149999999999999" customHeight="1" x14ac:dyDescent="0.25">
      <c r="B75" s="73" t="s">
        <v>1052</v>
      </c>
      <c r="C75" s="81"/>
      <c r="D75" s="451" t="s">
        <v>26</v>
      </c>
      <c r="E75" s="450">
        <f>SUM(F75:N75)</f>
        <v>0</v>
      </c>
      <c r="F75" s="459"/>
      <c r="G75" s="459"/>
      <c r="H75" s="459"/>
      <c r="I75" s="459"/>
      <c r="J75" s="459"/>
      <c r="K75" s="459"/>
      <c r="L75" s="459"/>
      <c r="M75" s="459"/>
      <c r="N75" s="459"/>
      <c r="O75" s="449" t="s">
        <v>1162</v>
      </c>
      <c r="P75" s="51"/>
    </row>
    <row r="76" spans="2:16" ht="16.149999999999999" customHeight="1" x14ac:dyDescent="0.25">
      <c r="B76" s="48" t="s">
        <v>1054</v>
      </c>
      <c r="C76" s="81"/>
      <c r="D76" s="451" t="s">
        <v>26</v>
      </c>
      <c r="E76" s="450">
        <f t="shared" si="10"/>
        <v>0</v>
      </c>
      <c r="F76" s="459"/>
      <c r="G76" s="459"/>
      <c r="H76" s="459"/>
      <c r="I76" s="459"/>
      <c r="J76" s="459"/>
      <c r="K76" s="459"/>
      <c r="L76" s="459"/>
      <c r="M76" s="459"/>
      <c r="N76" s="459"/>
      <c r="O76" s="449" t="s">
        <v>1163</v>
      </c>
      <c r="P76" s="51"/>
    </row>
    <row r="77" spans="2:16" ht="16.149999999999999" customHeight="1" x14ac:dyDescent="0.25">
      <c r="B77" s="48" t="s">
        <v>1056</v>
      </c>
      <c r="C77" s="34"/>
      <c r="D77" s="451" t="s">
        <v>26</v>
      </c>
      <c r="E77" s="450">
        <f t="shared" si="10"/>
        <v>0</v>
      </c>
      <c r="F77" s="459"/>
      <c r="G77" s="459"/>
      <c r="H77" s="459"/>
      <c r="I77" s="459"/>
      <c r="J77" s="459"/>
      <c r="K77" s="459"/>
      <c r="L77" s="459"/>
      <c r="M77" s="459"/>
      <c r="N77" s="459"/>
      <c r="O77" s="449" t="s">
        <v>1164</v>
      </c>
      <c r="P77" s="51"/>
    </row>
    <row r="78" spans="2:16" ht="16.149999999999999" customHeight="1" x14ac:dyDescent="0.25">
      <c r="B78" s="48" t="s">
        <v>1058</v>
      </c>
      <c r="C78" s="34"/>
      <c r="D78" s="451" t="s">
        <v>23</v>
      </c>
      <c r="E78" s="450">
        <f t="shared" si="10"/>
        <v>0</v>
      </c>
      <c r="F78" s="459"/>
      <c r="G78" s="459"/>
      <c r="H78" s="459"/>
      <c r="I78" s="459"/>
      <c r="J78" s="459"/>
      <c r="K78" s="459"/>
      <c r="L78" s="459"/>
      <c r="M78" s="459"/>
      <c r="N78" s="459"/>
      <c r="O78" s="449" t="s">
        <v>1165</v>
      </c>
      <c r="P78" s="51"/>
    </row>
    <row r="79" spans="2:16" ht="16.149999999999999" customHeight="1" x14ac:dyDescent="0.25">
      <c r="B79" s="48" t="s">
        <v>1166</v>
      </c>
      <c r="C79" s="454" t="s">
        <v>212</v>
      </c>
      <c r="D79" s="451" t="s">
        <v>23</v>
      </c>
      <c r="E79" s="450">
        <f>SUM(F79:N79)</f>
        <v>0</v>
      </c>
      <c r="F79" s="459"/>
      <c r="G79" s="459"/>
      <c r="H79" s="459"/>
      <c r="I79" s="457"/>
      <c r="J79" s="459"/>
      <c r="K79" s="459"/>
      <c r="L79" s="459"/>
      <c r="M79" s="459"/>
      <c r="N79" s="459"/>
      <c r="O79" s="449" t="s">
        <v>1167</v>
      </c>
      <c r="P79" s="51"/>
    </row>
    <row r="80" spans="2:16" ht="16" customHeight="1" x14ac:dyDescent="0.25">
      <c r="B80" s="50" t="s">
        <v>2569</v>
      </c>
      <c r="C80" s="454" t="s">
        <v>212</v>
      </c>
      <c r="D80" s="451" t="s">
        <v>18</v>
      </c>
      <c r="E80" s="450">
        <f t="shared" si="10"/>
        <v>0</v>
      </c>
      <c r="F80" s="459"/>
      <c r="G80" s="459"/>
      <c r="H80" s="459"/>
      <c r="I80" s="459"/>
      <c r="J80" s="459"/>
      <c r="K80" s="459"/>
      <c r="L80" s="459"/>
      <c r="M80" s="459"/>
      <c r="N80" s="459"/>
      <c r="O80" s="449" t="s">
        <v>1168</v>
      </c>
      <c r="P80" s="51"/>
    </row>
    <row r="81" spans="2:16" ht="16.149999999999999" customHeight="1" thickBot="1" x14ac:dyDescent="0.3">
      <c r="B81" s="93" t="s">
        <v>228</v>
      </c>
      <c r="C81" s="34"/>
      <c r="D81" s="451" t="s">
        <v>23</v>
      </c>
      <c r="E81" s="450">
        <f t="shared" ref="E81" si="11">SUM(F81:N81)</f>
        <v>0</v>
      </c>
      <c r="F81" s="452"/>
      <c r="G81" s="452"/>
      <c r="H81" s="452"/>
      <c r="I81" s="452"/>
      <c r="J81" s="452"/>
      <c r="K81" s="452"/>
      <c r="L81" s="452"/>
      <c r="M81" s="452"/>
      <c r="N81" s="452"/>
      <c r="O81" s="449" t="s">
        <v>1169</v>
      </c>
      <c r="P81" s="218"/>
    </row>
    <row r="82" spans="2:16" ht="16.149999999999999" customHeight="1" x14ac:dyDescent="0.25">
      <c r="B82" s="49" t="s">
        <v>1101</v>
      </c>
      <c r="C82"/>
      <c r="D82" s="451" t="s">
        <v>18</v>
      </c>
      <c r="E82" s="325">
        <f>SUM(F82:N82)</f>
        <v>0</v>
      </c>
      <c r="F82" s="325">
        <f t="shared" ref="F82:N82" si="12">SUM(F60:F81)</f>
        <v>0</v>
      </c>
      <c r="G82" s="325">
        <f t="shared" si="12"/>
        <v>0</v>
      </c>
      <c r="H82" s="325">
        <f t="shared" si="12"/>
        <v>0</v>
      </c>
      <c r="I82" s="325">
        <f t="shared" si="12"/>
        <v>0</v>
      </c>
      <c r="J82" s="325">
        <f t="shared" si="12"/>
        <v>0</v>
      </c>
      <c r="K82" s="325">
        <f t="shared" si="12"/>
        <v>0</v>
      </c>
      <c r="L82" s="325">
        <f t="shared" si="12"/>
        <v>0</v>
      </c>
      <c r="M82" s="325">
        <f t="shared" si="12"/>
        <v>0</v>
      </c>
      <c r="N82" s="325">
        <f t="shared" si="12"/>
        <v>0</v>
      </c>
      <c r="O82" s="449" t="s">
        <v>1170</v>
      </c>
      <c r="P82" s="51"/>
    </row>
    <row r="83" spans="2:16" ht="16.149999999999999" customHeight="1" x14ac:dyDescent="0.25">
      <c r="B83" s="175"/>
      <c r="C83" s="32"/>
      <c r="D83" s="3"/>
      <c r="E83" s="1"/>
      <c r="F83" s="1"/>
      <c r="G83" s="1"/>
      <c r="H83" s="1"/>
      <c r="I83" s="1"/>
      <c r="J83" s="1"/>
      <c r="K83" s="1"/>
      <c r="L83" s="1"/>
      <c r="M83" s="1"/>
      <c r="N83" s="1"/>
      <c r="O83" s="47"/>
      <c r="P83" s="51"/>
    </row>
    <row r="84" spans="2:16" ht="16.149999999999999" customHeight="1" x14ac:dyDescent="0.25">
      <c r="B84" s="45" t="s">
        <v>1206</v>
      </c>
      <c r="C84" s="34"/>
      <c r="D84" s="451" t="s">
        <v>18</v>
      </c>
      <c r="E84" s="450">
        <f>SUM(F84:N84)</f>
        <v>0</v>
      </c>
      <c r="F84" s="459"/>
      <c r="G84" s="459"/>
      <c r="H84" s="459"/>
      <c r="I84" s="459"/>
      <c r="J84" s="459"/>
      <c r="K84" s="459"/>
      <c r="L84" s="459"/>
      <c r="M84" s="459"/>
      <c r="N84" s="459"/>
      <c r="O84" s="449" t="s">
        <v>1172</v>
      </c>
      <c r="P84" s="51"/>
    </row>
    <row r="85" spans="2:16" ht="16.149999999999999" customHeight="1" thickBot="1" x14ac:dyDescent="0.3">
      <c r="B85" s="48" t="s">
        <v>243</v>
      </c>
      <c r="C85" s="34"/>
      <c r="D85" s="451" t="s">
        <v>26</v>
      </c>
      <c r="E85" s="450">
        <f>SUM(F85:N85)</f>
        <v>0</v>
      </c>
      <c r="F85" s="459"/>
      <c r="G85" s="459"/>
      <c r="H85" s="459"/>
      <c r="I85" s="459"/>
      <c r="J85" s="459"/>
      <c r="K85" s="459"/>
      <c r="L85" s="459"/>
      <c r="M85" s="459"/>
      <c r="N85" s="457"/>
      <c r="O85" s="449" t="s">
        <v>1207</v>
      </c>
      <c r="P85" s="51"/>
    </row>
    <row r="86" spans="2:16" ht="16.149999999999999" customHeight="1" x14ac:dyDescent="0.25">
      <c r="B86" s="45" t="s">
        <v>1208</v>
      </c>
      <c r="C86" s="34"/>
      <c r="D86" s="451" t="s">
        <v>18</v>
      </c>
      <c r="E86" s="325">
        <f>SUM(F86:N86)</f>
        <v>0</v>
      </c>
      <c r="F86" s="325">
        <f t="shared" ref="F86:N86" si="13">SUM(F84:F85)</f>
        <v>0</v>
      </c>
      <c r="G86" s="325">
        <f t="shared" si="13"/>
        <v>0</v>
      </c>
      <c r="H86" s="325">
        <f t="shared" si="13"/>
        <v>0</v>
      </c>
      <c r="I86" s="325">
        <f t="shared" si="13"/>
        <v>0</v>
      </c>
      <c r="J86" s="325">
        <f t="shared" si="13"/>
        <v>0</v>
      </c>
      <c r="K86" s="325">
        <f t="shared" si="13"/>
        <v>0</v>
      </c>
      <c r="L86" s="325">
        <f t="shared" si="13"/>
        <v>0</v>
      </c>
      <c r="M86" s="325">
        <f t="shared" si="13"/>
        <v>0</v>
      </c>
      <c r="N86" s="325">
        <f t="shared" si="13"/>
        <v>0</v>
      </c>
      <c r="O86" s="449" t="s">
        <v>1209</v>
      </c>
      <c r="P86" s="51"/>
    </row>
    <row r="87" spans="2:16" ht="16.149999999999999" customHeight="1" x14ac:dyDescent="0.25">
      <c r="B87" s="93" t="s">
        <v>1030</v>
      </c>
      <c r="C87" s="34"/>
      <c r="D87" s="451" t="s">
        <v>18</v>
      </c>
      <c r="E87" s="450">
        <f>SUM(F87:N87)</f>
        <v>0</v>
      </c>
      <c r="F87" s="463"/>
      <c r="G87" s="463"/>
      <c r="H87" s="463"/>
      <c r="I87" s="463"/>
      <c r="J87" s="463"/>
      <c r="K87" s="463"/>
      <c r="L87" s="463"/>
      <c r="M87" s="463"/>
      <c r="N87" s="463"/>
      <c r="O87" s="449" t="s">
        <v>1173</v>
      </c>
      <c r="P87" s="218"/>
    </row>
    <row r="88" spans="2:16" ht="16.149999999999999" customHeight="1" x14ac:dyDescent="0.25">
      <c r="B88" s="48" t="s">
        <v>1032</v>
      </c>
      <c r="C88" s="34"/>
      <c r="D88" s="451" t="s">
        <v>26</v>
      </c>
      <c r="E88" s="450">
        <f t="shared" ref="E88:E99" si="14">SUM(F88:N88)</f>
        <v>0</v>
      </c>
      <c r="F88" s="459"/>
      <c r="G88" s="459"/>
      <c r="H88" s="459"/>
      <c r="I88" s="459"/>
      <c r="J88" s="459"/>
      <c r="K88" s="459"/>
      <c r="L88" s="459"/>
      <c r="M88" s="459"/>
      <c r="N88" s="459"/>
      <c r="O88" s="449" t="s">
        <v>1174</v>
      </c>
      <c r="P88" s="51"/>
    </row>
    <row r="89" spans="2:16" ht="16.149999999999999" customHeight="1" x14ac:dyDescent="0.25">
      <c r="B89" s="48" t="s">
        <v>1067</v>
      </c>
      <c r="C89" s="34"/>
      <c r="D89" s="451" t="s">
        <v>18</v>
      </c>
      <c r="E89" s="450">
        <f t="shared" si="14"/>
        <v>0</v>
      </c>
      <c r="F89" s="457"/>
      <c r="G89" s="459"/>
      <c r="H89" s="459"/>
      <c r="I89" s="457"/>
      <c r="J89" s="459"/>
      <c r="K89" s="459"/>
      <c r="L89" s="459"/>
      <c r="M89" s="459"/>
      <c r="N89" s="459"/>
      <c r="O89" s="449" t="s">
        <v>1175</v>
      </c>
      <c r="P89" s="51"/>
    </row>
    <row r="90" spans="2:16" ht="30.4" customHeight="1" x14ac:dyDescent="0.25">
      <c r="B90" s="167" t="s">
        <v>1040</v>
      </c>
      <c r="C90" s="454" t="s">
        <v>212</v>
      </c>
      <c r="D90" s="455" t="s">
        <v>23</v>
      </c>
      <c r="E90" s="450">
        <f t="shared" si="14"/>
        <v>0</v>
      </c>
      <c r="F90" s="457"/>
      <c r="G90" s="457"/>
      <c r="H90" s="457"/>
      <c r="I90" s="457"/>
      <c r="J90" s="457"/>
      <c r="K90" s="457"/>
      <c r="L90" s="457"/>
      <c r="M90" s="457"/>
      <c r="N90" s="459"/>
      <c r="O90" s="449" t="s">
        <v>1176</v>
      </c>
      <c r="P90" s="51"/>
    </row>
    <row r="91" spans="2:16" ht="16.149999999999999" customHeight="1" x14ac:dyDescent="0.25">
      <c r="B91" s="48" t="s">
        <v>1042</v>
      </c>
      <c r="C91" s="34"/>
      <c r="D91" s="451" t="s">
        <v>18</v>
      </c>
      <c r="E91" s="450">
        <f t="shared" si="14"/>
        <v>0</v>
      </c>
      <c r="F91" s="459"/>
      <c r="G91" s="459"/>
      <c r="H91" s="459"/>
      <c r="I91" s="459"/>
      <c r="J91" s="459"/>
      <c r="K91" s="459"/>
      <c r="L91" s="459"/>
      <c r="M91" s="459"/>
      <c r="N91" s="459"/>
      <c r="O91" s="449" t="s">
        <v>1177</v>
      </c>
      <c r="P91" s="51"/>
    </row>
    <row r="92" spans="2:16" ht="16.149999999999999" customHeight="1" x14ac:dyDescent="0.25">
      <c r="B92" s="43" t="s">
        <v>1044</v>
      </c>
      <c r="C92"/>
      <c r="D92" s="451" t="s">
        <v>18</v>
      </c>
      <c r="E92" s="450">
        <f t="shared" si="14"/>
        <v>0</v>
      </c>
      <c r="F92" s="459"/>
      <c r="G92" s="459"/>
      <c r="H92" s="459"/>
      <c r="I92" s="459"/>
      <c r="J92" s="459"/>
      <c r="K92" s="459"/>
      <c r="L92" s="459"/>
      <c r="M92" s="459"/>
      <c r="N92" s="459"/>
      <c r="O92" s="449" t="s">
        <v>1178</v>
      </c>
      <c r="P92" s="51"/>
    </row>
    <row r="93" spans="2:16" ht="16.149999999999999" customHeight="1" x14ac:dyDescent="0.25">
      <c r="B93" s="48" t="s">
        <v>1046</v>
      </c>
      <c r="C93" s="34"/>
      <c r="D93" s="451" t="s">
        <v>23</v>
      </c>
      <c r="E93" s="450">
        <f t="shared" si="14"/>
        <v>0</v>
      </c>
      <c r="F93" s="459"/>
      <c r="G93" s="459"/>
      <c r="H93" s="459"/>
      <c r="I93" s="459"/>
      <c r="J93" s="459"/>
      <c r="K93" s="459"/>
      <c r="L93" s="459"/>
      <c r="M93" s="459"/>
      <c r="N93" s="459"/>
      <c r="O93" s="449" t="s">
        <v>1179</v>
      </c>
      <c r="P93" s="51"/>
    </row>
    <row r="94" spans="2:16" ht="16.149999999999999" customHeight="1" x14ac:dyDescent="0.25">
      <c r="B94" s="43" t="s">
        <v>1048</v>
      </c>
      <c r="C94"/>
      <c r="D94" s="451" t="s">
        <v>23</v>
      </c>
      <c r="E94" s="450">
        <f t="shared" si="14"/>
        <v>0</v>
      </c>
      <c r="F94" s="459"/>
      <c r="G94" s="459"/>
      <c r="H94" s="459"/>
      <c r="I94" s="459"/>
      <c r="J94" s="459"/>
      <c r="K94" s="459"/>
      <c r="L94" s="459"/>
      <c r="M94" s="459"/>
      <c r="N94" s="459"/>
      <c r="O94" s="449" t="s">
        <v>1180</v>
      </c>
      <c r="P94" s="51"/>
    </row>
    <row r="95" spans="2:16" ht="16.149999999999999" customHeight="1" x14ac:dyDescent="0.25">
      <c r="B95" s="158" t="s">
        <v>1050</v>
      </c>
      <c r="C95" s="454" t="s">
        <v>212</v>
      </c>
      <c r="D95" s="451" t="s">
        <v>26</v>
      </c>
      <c r="E95" s="450">
        <f t="shared" si="14"/>
        <v>0</v>
      </c>
      <c r="F95" s="459"/>
      <c r="G95" s="459"/>
      <c r="H95" s="459"/>
      <c r="I95" s="459"/>
      <c r="J95" s="459"/>
      <c r="K95" s="459"/>
      <c r="L95" s="459"/>
      <c r="M95" s="459"/>
      <c r="N95" s="459"/>
      <c r="O95" s="449" t="s">
        <v>1181</v>
      </c>
      <c r="P95" s="51"/>
    </row>
    <row r="96" spans="2:16" ht="16.149999999999999" customHeight="1" x14ac:dyDescent="0.25">
      <c r="B96" s="73" t="s">
        <v>1052</v>
      </c>
      <c r="C96" s="81"/>
      <c r="D96" s="451" t="s">
        <v>26</v>
      </c>
      <c r="E96" s="450">
        <f>SUM(F96:N96)</f>
        <v>0</v>
      </c>
      <c r="F96" s="459"/>
      <c r="G96" s="459"/>
      <c r="H96" s="459"/>
      <c r="I96" s="459"/>
      <c r="J96" s="459"/>
      <c r="K96" s="459"/>
      <c r="L96" s="459"/>
      <c r="M96" s="459"/>
      <c r="N96" s="459"/>
      <c r="O96" s="449" t="s">
        <v>1182</v>
      </c>
      <c r="P96" s="51"/>
    </row>
    <row r="97" spans="2:16" ht="16.149999999999999" customHeight="1" x14ac:dyDescent="0.25">
      <c r="B97" s="48" t="s">
        <v>1054</v>
      </c>
      <c r="C97" s="81"/>
      <c r="D97" s="451" t="s">
        <v>26</v>
      </c>
      <c r="E97" s="450">
        <f t="shared" si="14"/>
        <v>0</v>
      </c>
      <c r="F97" s="459"/>
      <c r="G97" s="459"/>
      <c r="H97" s="459"/>
      <c r="I97" s="459"/>
      <c r="J97" s="459"/>
      <c r="K97" s="459"/>
      <c r="L97" s="459"/>
      <c r="M97" s="459"/>
      <c r="N97" s="459"/>
      <c r="O97" s="449" t="s">
        <v>1183</v>
      </c>
      <c r="P97" s="51"/>
    </row>
    <row r="98" spans="2:16" ht="16.149999999999999" customHeight="1" x14ac:dyDescent="0.25">
      <c r="B98" s="48" t="s">
        <v>1056</v>
      </c>
      <c r="C98" s="34"/>
      <c r="D98" s="451" t="s">
        <v>26</v>
      </c>
      <c r="E98" s="450">
        <f t="shared" si="14"/>
        <v>0</v>
      </c>
      <c r="F98" s="459"/>
      <c r="G98" s="459"/>
      <c r="H98" s="459"/>
      <c r="I98" s="459"/>
      <c r="J98" s="459"/>
      <c r="K98" s="459"/>
      <c r="L98" s="459"/>
      <c r="M98" s="459"/>
      <c r="N98" s="459"/>
      <c r="O98" s="449" t="s">
        <v>1184</v>
      </c>
      <c r="P98" s="51"/>
    </row>
    <row r="99" spans="2:16" ht="16.149999999999999" customHeight="1" x14ac:dyDescent="0.25">
      <c r="B99" s="48" t="s">
        <v>1058</v>
      </c>
      <c r="C99" s="34"/>
      <c r="D99" s="451" t="s">
        <v>23</v>
      </c>
      <c r="E99" s="450">
        <f t="shared" si="14"/>
        <v>0</v>
      </c>
      <c r="F99" s="459"/>
      <c r="G99" s="459"/>
      <c r="H99" s="459"/>
      <c r="I99" s="459"/>
      <c r="J99" s="459"/>
      <c r="K99" s="459"/>
      <c r="L99" s="459"/>
      <c r="M99" s="459"/>
      <c r="N99" s="459"/>
      <c r="O99" s="449" t="s">
        <v>1185</v>
      </c>
      <c r="P99" s="51"/>
    </row>
    <row r="100" spans="2:16" ht="16.149999999999999" customHeight="1" x14ac:dyDescent="0.25">
      <c r="B100" s="48" t="s">
        <v>1166</v>
      </c>
      <c r="C100" s="454" t="s">
        <v>212</v>
      </c>
      <c r="D100" s="455" t="s">
        <v>23</v>
      </c>
      <c r="E100" s="450">
        <f>SUM(F100:N100)</f>
        <v>0</v>
      </c>
      <c r="F100" s="459"/>
      <c r="G100" s="459"/>
      <c r="H100" s="459"/>
      <c r="I100" s="457"/>
      <c r="J100" s="459"/>
      <c r="K100" s="459"/>
      <c r="L100" s="459"/>
      <c r="M100" s="459"/>
      <c r="N100" s="459"/>
      <c r="O100" s="449" t="s">
        <v>1186</v>
      </c>
      <c r="P100" s="51"/>
    </row>
    <row r="101" spans="2:16" ht="16" customHeight="1" x14ac:dyDescent="0.25">
      <c r="B101" s="50" t="s">
        <v>2569</v>
      </c>
      <c r="C101" s="454" t="s">
        <v>212</v>
      </c>
      <c r="D101" s="451" t="s">
        <v>18</v>
      </c>
      <c r="E101" s="450">
        <f>SUM(F101:N101)</f>
        <v>0</v>
      </c>
      <c r="F101" s="459"/>
      <c r="G101" s="459"/>
      <c r="H101" s="459"/>
      <c r="I101" s="459"/>
      <c r="J101" s="459"/>
      <c r="K101" s="459"/>
      <c r="L101" s="459"/>
      <c r="M101" s="459"/>
      <c r="N101" s="459"/>
      <c r="O101" s="449" t="s">
        <v>1187</v>
      </c>
      <c r="P101" s="51"/>
    </row>
    <row r="102" spans="2:16" ht="16.149999999999999" customHeight="1" thickBot="1" x14ac:dyDescent="0.3">
      <c r="B102" s="93" t="s">
        <v>228</v>
      </c>
      <c r="C102" s="34"/>
      <c r="D102" s="451" t="s">
        <v>23</v>
      </c>
      <c r="E102" s="450">
        <f t="shared" ref="E102" si="15">SUM(F102:N102)</f>
        <v>0</v>
      </c>
      <c r="F102" s="463"/>
      <c r="G102" s="463"/>
      <c r="H102" s="463"/>
      <c r="I102" s="463"/>
      <c r="J102" s="463"/>
      <c r="K102" s="463"/>
      <c r="L102" s="463"/>
      <c r="M102" s="463"/>
      <c r="N102" s="463"/>
      <c r="O102" s="449" t="s">
        <v>1188</v>
      </c>
      <c r="P102" s="218"/>
    </row>
    <row r="103" spans="2:16" ht="16.149999999999999" customHeight="1" thickBot="1" x14ac:dyDescent="0.3">
      <c r="B103" s="64" t="s">
        <v>1210</v>
      </c>
      <c r="C103" s="61"/>
      <c r="D103" s="462" t="s">
        <v>18</v>
      </c>
      <c r="E103" s="325">
        <f>SUM(F103:N103)</f>
        <v>0</v>
      </c>
      <c r="F103" s="325">
        <f t="shared" ref="F103:N103" si="16">SUM(F86:F102)</f>
        <v>0</v>
      </c>
      <c r="G103" s="325">
        <f t="shared" si="16"/>
        <v>0</v>
      </c>
      <c r="H103" s="325">
        <f t="shared" si="16"/>
        <v>0</v>
      </c>
      <c r="I103" s="325">
        <f t="shared" si="16"/>
        <v>0</v>
      </c>
      <c r="J103" s="325">
        <f t="shared" si="16"/>
        <v>0</v>
      </c>
      <c r="K103" s="325">
        <f t="shared" si="16"/>
        <v>0</v>
      </c>
      <c r="L103" s="325">
        <f t="shared" si="16"/>
        <v>0</v>
      </c>
      <c r="M103" s="325">
        <f t="shared" si="16"/>
        <v>0</v>
      </c>
      <c r="N103" s="325">
        <f t="shared" si="16"/>
        <v>0</v>
      </c>
      <c r="O103" s="449" t="s">
        <v>1190</v>
      </c>
      <c r="P103" s="51"/>
    </row>
    <row r="104" spans="2:16" ht="16.149999999999999" customHeight="1" thickTop="1" thickBot="1" x14ac:dyDescent="0.3">
      <c r="B104" s="62"/>
      <c r="C104" s="62"/>
      <c r="D104" s="62"/>
      <c r="E104" s="62"/>
      <c r="F104" s="62"/>
      <c r="G104" s="62"/>
      <c r="H104" s="62"/>
      <c r="I104" s="62"/>
      <c r="J104" s="62"/>
      <c r="K104" s="62"/>
      <c r="L104" s="62"/>
      <c r="M104" s="62"/>
      <c r="N104" s="62"/>
      <c r="O104" s="63"/>
    </row>
    <row r="105" spans="2:16" ht="16.149999999999999" customHeight="1" thickTop="1" thickBot="1" x14ac:dyDescent="0.35">
      <c r="B105" s="36"/>
      <c r="C105" s="36"/>
      <c r="D105" s="36"/>
      <c r="E105" s="36"/>
      <c r="F105" s="36"/>
      <c r="G105" s="36"/>
      <c r="H105" s="36"/>
      <c r="I105" s="36"/>
      <c r="J105" s="36"/>
      <c r="K105" s="36"/>
      <c r="L105" s="36"/>
      <c r="M105" s="36"/>
      <c r="N105" s="363" t="s">
        <v>6</v>
      </c>
      <c r="O105" s="374">
        <v>4</v>
      </c>
    </row>
    <row r="106" spans="2:16" ht="16.149999999999999" customHeight="1" thickTop="1" x14ac:dyDescent="0.3">
      <c r="B106" s="37" t="s">
        <v>1211</v>
      </c>
      <c r="C106" s="38"/>
      <c r="D106" s="38"/>
      <c r="E106" s="447" t="s">
        <v>1125</v>
      </c>
      <c r="F106" s="447" t="s">
        <v>1126</v>
      </c>
      <c r="G106" s="447" t="s">
        <v>1127</v>
      </c>
      <c r="H106" s="447" t="s">
        <v>1128</v>
      </c>
      <c r="I106" s="447" t="s">
        <v>1129</v>
      </c>
      <c r="J106" s="447" t="s">
        <v>1130</v>
      </c>
      <c r="K106" s="447" t="s">
        <v>1131</v>
      </c>
      <c r="L106" s="447" t="s">
        <v>1132</v>
      </c>
      <c r="M106" s="447" t="s">
        <v>1133</v>
      </c>
      <c r="N106" s="447" t="s">
        <v>1134</v>
      </c>
      <c r="O106" s="448" t="s">
        <v>10</v>
      </c>
      <c r="P106" s="51"/>
    </row>
    <row r="107" spans="2:16" ht="52" x14ac:dyDescent="0.3">
      <c r="B107" s="39"/>
      <c r="C107"/>
      <c r="D107" s="581" t="s">
        <v>11</v>
      </c>
      <c r="E107" s="30" t="s">
        <v>181</v>
      </c>
      <c r="F107" s="30" t="s">
        <v>1135</v>
      </c>
      <c r="G107" s="30" t="s">
        <v>1136</v>
      </c>
      <c r="H107" s="30" t="s">
        <v>1137</v>
      </c>
      <c r="I107" s="30" t="s">
        <v>1138</v>
      </c>
      <c r="J107" s="30" t="s">
        <v>1139</v>
      </c>
      <c r="K107" s="30" t="s">
        <v>1140</v>
      </c>
      <c r="L107" s="30" t="s">
        <v>1115</v>
      </c>
      <c r="M107" s="30" t="s">
        <v>1141</v>
      </c>
      <c r="N107" s="68" t="s">
        <v>1142</v>
      </c>
      <c r="O107" s="40"/>
      <c r="P107" s="51"/>
    </row>
    <row r="108" spans="2:16" ht="16.149999999999999" customHeight="1" x14ac:dyDescent="0.3">
      <c r="B108" s="39"/>
      <c r="C108"/>
      <c r="D108" s="581"/>
      <c r="E108" s="30" t="s">
        <v>13</v>
      </c>
      <c r="F108" s="30" t="s">
        <v>13</v>
      </c>
      <c r="G108" s="30" t="s">
        <v>13</v>
      </c>
      <c r="H108" s="30" t="s">
        <v>13</v>
      </c>
      <c r="I108" s="30" t="s">
        <v>13</v>
      </c>
      <c r="J108" s="30" t="s">
        <v>13</v>
      </c>
      <c r="K108" s="30" t="s">
        <v>13</v>
      </c>
      <c r="L108" s="30" t="s">
        <v>13</v>
      </c>
      <c r="M108" s="30" t="s">
        <v>13</v>
      </c>
      <c r="N108" s="68" t="s">
        <v>13</v>
      </c>
      <c r="O108" s="40"/>
      <c r="P108" s="51"/>
    </row>
    <row r="109" spans="2:16" ht="16.149999999999999" customHeight="1" thickBot="1" x14ac:dyDescent="0.35">
      <c r="B109" s="41"/>
      <c r="C109" s="315"/>
      <c r="D109" s="582"/>
      <c r="E109" s="342" t="s">
        <v>15</v>
      </c>
      <c r="F109" s="342" t="s">
        <v>15</v>
      </c>
      <c r="G109" s="342" t="s">
        <v>15</v>
      </c>
      <c r="H109" s="342" t="s">
        <v>15</v>
      </c>
      <c r="I109" s="342" t="s">
        <v>15</v>
      </c>
      <c r="J109" s="342" t="s">
        <v>15</v>
      </c>
      <c r="K109" s="342" t="s">
        <v>15</v>
      </c>
      <c r="L109" s="342" t="s">
        <v>15</v>
      </c>
      <c r="M109" s="342" t="s">
        <v>15</v>
      </c>
      <c r="N109" s="343" t="s">
        <v>15</v>
      </c>
      <c r="O109" s="449" t="s">
        <v>16</v>
      </c>
      <c r="P109" s="51"/>
    </row>
    <row r="110" spans="2:16" ht="16.149999999999999" customHeight="1" x14ac:dyDescent="0.25">
      <c r="B110" s="296" t="s">
        <v>1212</v>
      </c>
      <c r="C110" s="290"/>
      <c r="D110" s="451" t="s">
        <v>18</v>
      </c>
      <c r="E110" s="450">
        <f>SUM(F110:N110)</f>
        <v>0</v>
      </c>
      <c r="F110" s="450">
        <f t="shared" ref="F110:N110" si="17">F114-SUM(F111:F113)</f>
        <v>0</v>
      </c>
      <c r="G110" s="450">
        <f t="shared" si="17"/>
        <v>0</v>
      </c>
      <c r="H110" s="450">
        <f t="shared" si="17"/>
        <v>0</v>
      </c>
      <c r="I110" s="450">
        <f t="shared" si="17"/>
        <v>0</v>
      </c>
      <c r="J110" s="450">
        <f t="shared" si="17"/>
        <v>0</v>
      </c>
      <c r="K110" s="450">
        <f t="shared" si="17"/>
        <v>0</v>
      </c>
      <c r="L110" s="450">
        <f t="shared" si="17"/>
        <v>0</v>
      </c>
      <c r="M110" s="450">
        <f t="shared" si="17"/>
        <v>0</v>
      </c>
      <c r="N110" s="450">
        <f t="shared" si="17"/>
        <v>0</v>
      </c>
      <c r="O110" s="449" t="s">
        <v>1213</v>
      </c>
      <c r="P110" s="51"/>
    </row>
    <row r="111" spans="2:16" ht="16.149999999999999" customHeight="1" x14ac:dyDescent="0.25">
      <c r="B111" s="42" t="s">
        <v>1214</v>
      </c>
      <c r="C111" s="81"/>
      <c r="D111" s="451" t="s">
        <v>18</v>
      </c>
      <c r="E111" s="450">
        <f>SUM(F111:N111)</f>
        <v>0</v>
      </c>
      <c r="F111" s="453"/>
      <c r="G111" s="453"/>
      <c r="H111" s="453"/>
      <c r="I111" s="453"/>
      <c r="J111" s="453"/>
      <c r="K111" s="453"/>
      <c r="L111" s="453"/>
      <c r="M111" s="453"/>
      <c r="N111" s="453"/>
      <c r="O111" s="449" t="s">
        <v>1215</v>
      </c>
      <c r="P111" s="51"/>
    </row>
    <row r="112" spans="2:16" ht="16.149999999999999" customHeight="1" x14ac:dyDescent="0.25">
      <c r="B112" s="42" t="s">
        <v>1216</v>
      </c>
      <c r="C112" s="81"/>
      <c r="D112" s="451" t="s">
        <v>18</v>
      </c>
      <c r="E112" s="450">
        <f>SUM(F112:N112)</f>
        <v>0</v>
      </c>
      <c r="F112" s="453"/>
      <c r="G112" s="453"/>
      <c r="H112" s="453"/>
      <c r="I112" s="453"/>
      <c r="J112" s="453"/>
      <c r="K112" s="453"/>
      <c r="L112" s="453"/>
      <c r="M112" s="453"/>
      <c r="N112" s="453"/>
      <c r="O112" s="449" t="s">
        <v>1217</v>
      </c>
      <c r="P112" s="51"/>
    </row>
    <row r="113" spans="2:16" ht="16.149999999999999" customHeight="1" thickBot="1" x14ac:dyDescent="0.3">
      <c r="B113" s="178" t="s">
        <v>1218</v>
      </c>
      <c r="C113" s="81"/>
      <c r="D113" s="451" t="s">
        <v>18</v>
      </c>
      <c r="E113" s="450">
        <f>SUM(F113:N113)</f>
        <v>0</v>
      </c>
      <c r="F113" s="453"/>
      <c r="G113" s="453"/>
      <c r="H113" s="453"/>
      <c r="I113" s="453"/>
      <c r="J113" s="453"/>
      <c r="K113" s="453"/>
      <c r="L113" s="453"/>
      <c r="M113" s="453"/>
      <c r="N113" s="453"/>
      <c r="O113" s="449" t="s">
        <v>1219</v>
      </c>
      <c r="P113" s="51"/>
    </row>
    <row r="114" spans="2:16" ht="16.149999999999999" customHeight="1" thickBot="1" x14ac:dyDescent="0.3">
      <c r="B114" s="64" t="s">
        <v>1220</v>
      </c>
      <c r="C114" s="61"/>
      <c r="D114" s="462" t="s">
        <v>18</v>
      </c>
      <c r="E114" s="325">
        <f>SUM(F114:N114)</f>
        <v>0</v>
      </c>
      <c r="F114" s="325">
        <f t="shared" ref="F114:N114" si="18">F32-F51</f>
        <v>0</v>
      </c>
      <c r="G114" s="325">
        <f t="shared" si="18"/>
        <v>0</v>
      </c>
      <c r="H114" s="325">
        <f t="shared" si="18"/>
        <v>0</v>
      </c>
      <c r="I114" s="325">
        <f t="shared" si="18"/>
        <v>0</v>
      </c>
      <c r="J114" s="325">
        <f t="shared" si="18"/>
        <v>0</v>
      </c>
      <c r="K114" s="325">
        <f t="shared" si="18"/>
        <v>0</v>
      </c>
      <c r="L114" s="325">
        <f t="shared" si="18"/>
        <v>0</v>
      </c>
      <c r="M114" s="325">
        <f t="shared" si="18"/>
        <v>0</v>
      </c>
      <c r="N114" s="325">
        <f t="shared" si="18"/>
        <v>0</v>
      </c>
      <c r="O114" s="449" t="s">
        <v>1221</v>
      </c>
      <c r="P114" s="51"/>
    </row>
    <row r="115" spans="2:16" ht="16.149999999999999" customHeight="1" thickTop="1" thickBot="1" x14ac:dyDescent="0.3">
      <c r="B115" s="62"/>
      <c r="C115" s="62"/>
      <c r="D115" s="62"/>
      <c r="E115" s="62"/>
      <c r="F115" s="62"/>
      <c r="G115" s="62"/>
      <c r="H115" s="62"/>
      <c r="I115" s="62"/>
      <c r="J115" s="62"/>
      <c r="K115" s="62"/>
      <c r="L115" s="62"/>
      <c r="M115" s="62"/>
      <c r="N115" s="62"/>
      <c r="O115" s="63"/>
    </row>
    <row r="116" spans="2:16" ht="16.149999999999999" customHeight="1" thickTop="1" thickBot="1" x14ac:dyDescent="0.35">
      <c r="B116" s="36"/>
      <c r="C116" s="36"/>
      <c r="D116" s="36"/>
      <c r="E116" s="36"/>
      <c r="F116" s="36"/>
      <c r="G116" s="36"/>
      <c r="H116" s="36"/>
      <c r="I116" s="36"/>
      <c r="J116" s="36"/>
      <c r="K116" s="36"/>
      <c r="L116" s="36"/>
      <c r="M116" s="36"/>
      <c r="N116" s="363" t="s">
        <v>6</v>
      </c>
      <c r="O116" s="374">
        <v>5</v>
      </c>
    </row>
    <row r="117" spans="2:16" ht="16.149999999999999" customHeight="1" thickTop="1" x14ac:dyDescent="0.3">
      <c r="B117" s="37" t="s">
        <v>1222</v>
      </c>
      <c r="C117" s="38"/>
      <c r="D117" s="38"/>
      <c r="E117" s="458" t="s">
        <v>1192</v>
      </c>
      <c r="F117" s="458" t="s">
        <v>1193</v>
      </c>
      <c r="G117" s="458" t="s">
        <v>1194</v>
      </c>
      <c r="H117" s="458" t="s">
        <v>1195</v>
      </c>
      <c r="I117" s="458" t="s">
        <v>1196</v>
      </c>
      <c r="J117" s="458" t="s">
        <v>1197</v>
      </c>
      <c r="K117" s="458" t="s">
        <v>1198</v>
      </c>
      <c r="L117" s="458" t="s">
        <v>1199</v>
      </c>
      <c r="M117" s="458" t="s">
        <v>1200</v>
      </c>
      <c r="N117" s="458" t="s">
        <v>1201</v>
      </c>
      <c r="O117" s="448" t="s">
        <v>10</v>
      </c>
      <c r="P117" s="51"/>
    </row>
    <row r="118" spans="2:16" ht="52" x14ac:dyDescent="0.3">
      <c r="B118" s="39"/>
      <c r="C118"/>
      <c r="D118" s="581" t="s">
        <v>11</v>
      </c>
      <c r="E118" s="30" t="s">
        <v>181</v>
      </c>
      <c r="F118" s="30" t="s">
        <v>1135</v>
      </c>
      <c r="G118" s="30" t="s">
        <v>1136</v>
      </c>
      <c r="H118" s="30" t="s">
        <v>1137</v>
      </c>
      <c r="I118" s="30" t="s">
        <v>1138</v>
      </c>
      <c r="J118" s="30" t="s">
        <v>1139</v>
      </c>
      <c r="K118" s="30" t="s">
        <v>1140</v>
      </c>
      <c r="L118" s="30" t="s">
        <v>1115</v>
      </c>
      <c r="M118" s="30" t="s">
        <v>1141</v>
      </c>
      <c r="N118" s="68" t="s">
        <v>1142</v>
      </c>
      <c r="O118" s="40"/>
      <c r="P118" s="51"/>
    </row>
    <row r="119" spans="2:16" ht="16.149999999999999" customHeight="1" x14ac:dyDescent="0.3">
      <c r="B119" s="39"/>
      <c r="C119"/>
      <c r="D119" s="581"/>
      <c r="E119" s="30" t="s">
        <v>14</v>
      </c>
      <c r="F119" s="30" t="s">
        <v>14</v>
      </c>
      <c r="G119" s="30" t="s">
        <v>14</v>
      </c>
      <c r="H119" s="30" t="s">
        <v>14</v>
      </c>
      <c r="I119" s="30" t="s">
        <v>14</v>
      </c>
      <c r="J119" s="30" t="s">
        <v>14</v>
      </c>
      <c r="K119" s="30" t="s">
        <v>14</v>
      </c>
      <c r="L119" s="30" t="s">
        <v>14</v>
      </c>
      <c r="M119" s="30" t="s">
        <v>14</v>
      </c>
      <c r="N119" s="68" t="s">
        <v>14</v>
      </c>
      <c r="O119" s="40"/>
      <c r="P119" s="51"/>
    </row>
    <row r="120" spans="2:16" ht="16.149999999999999" customHeight="1" thickBot="1" x14ac:dyDescent="0.35">
      <c r="B120" s="41"/>
      <c r="C120" s="315"/>
      <c r="D120" s="582"/>
      <c r="E120" s="342" t="s">
        <v>15</v>
      </c>
      <c r="F120" s="342" t="s">
        <v>15</v>
      </c>
      <c r="G120" s="342" t="s">
        <v>15</v>
      </c>
      <c r="H120" s="342" t="s">
        <v>15</v>
      </c>
      <c r="I120" s="342" t="s">
        <v>15</v>
      </c>
      <c r="J120" s="342" t="s">
        <v>15</v>
      </c>
      <c r="K120" s="342" t="s">
        <v>15</v>
      </c>
      <c r="L120" s="342" t="s">
        <v>15</v>
      </c>
      <c r="M120" s="342" t="s">
        <v>15</v>
      </c>
      <c r="N120" s="343" t="s">
        <v>15</v>
      </c>
      <c r="O120" s="449" t="s">
        <v>16</v>
      </c>
      <c r="P120" s="51"/>
    </row>
    <row r="121" spans="2:16" ht="16.149999999999999" customHeight="1" x14ac:dyDescent="0.25">
      <c r="B121" s="43" t="s">
        <v>1212</v>
      </c>
      <c r="C121"/>
      <c r="D121" s="451" t="s">
        <v>18</v>
      </c>
      <c r="E121" s="450">
        <f>SUM(F121:N121)</f>
        <v>0</v>
      </c>
      <c r="F121" s="450">
        <f t="shared" ref="F121:N121" si="19">F125-SUM(F122:F124)</f>
        <v>0</v>
      </c>
      <c r="G121" s="450">
        <f t="shared" si="19"/>
        <v>0</v>
      </c>
      <c r="H121" s="450">
        <f t="shared" si="19"/>
        <v>0</v>
      </c>
      <c r="I121" s="450">
        <f t="shared" si="19"/>
        <v>0</v>
      </c>
      <c r="J121" s="450">
        <f t="shared" si="19"/>
        <v>0</v>
      </c>
      <c r="K121" s="450">
        <f t="shared" si="19"/>
        <v>0</v>
      </c>
      <c r="L121" s="450">
        <f t="shared" si="19"/>
        <v>0</v>
      </c>
      <c r="M121" s="450">
        <f t="shared" si="19"/>
        <v>0</v>
      </c>
      <c r="N121" s="450">
        <f t="shared" si="19"/>
        <v>0</v>
      </c>
      <c r="O121" s="449" t="s">
        <v>1213</v>
      </c>
      <c r="P121" s="51"/>
    </row>
    <row r="122" spans="2:16" ht="16.149999999999999" customHeight="1" x14ac:dyDescent="0.25">
      <c r="B122" s="48" t="s">
        <v>1214</v>
      </c>
      <c r="C122" s="34"/>
      <c r="D122" s="451" t="s">
        <v>18</v>
      </c>
      <c r="E122" s="450">
        <f>SUM(F122:N122)</f>
        <v>0</v>
      </c>
      <c r="F122" s="459"/>
      <c r="G122" s="459"/>
      <c r="H122" s="459"/>
      <c r="I122" s="459"/>
      <c r="J122" s="459"/>
      <c r="K122" s="459"/>
      <c r="L122" s="459"/>
      <c r="M122" s="459"/>
      <c r="N122" s="459"/>
      <c r="O122" s="449" t="s">
        <v>1215</v>
      </c>
      <c r="P122" s="51"/>
    </row>
    <row r="123" spans="2:16" ht="16.149999999999999" customHeight="1" x14ac:dyDescent="0.25">
      <c r="B123" s="48" t="s">
        <v>1216</v>
      </c>
      <c r="C123" s="34"/>
      <c r="D123" s="451" t="s">
        <v>18</v>
      </c>
      <c r="E123" s="450">
        <f>SUM(F123:N123)</f>
        <v>0</v>
      </c>
      <c r="F123" s="459"/>
      <c r="G123" s="459"/>
      <c r="H123" s="459"/>
      <c r="I123" s="459"/>
      <c r="J123" s="459"/>
      <c r="K123" s="459"/>
      <c r="L123" s="459"/>
      <c r="M123" s="459"/>
      <c r="N123" s="459"/>
      <c r="O123" s="449" t="s">
        <v>1217</v>
      </c>
      <c r="P123" s="51"/>
    </row>
    <row r="124" spans="2:16" ht="16.149999999999999" customHeight="1" thickBot="1" x14ac:dyDescent="0.3">
      <c r="B124" s="93" t="s">
        <v>1218</v>
      </c>
      <c r="C124" s="34"/>
      <c r="D124" s="451" t="s">
        <v>18</v>
      </c>
      <c r="E124" s="450">
        <f>SUM(F124:N124)</f>
        <v>0</v>
      </c>
      <c r="F124" s="459"/>
      <c r="G124" s="459"/>
      <c r="H124" s="459"/>
      <c r="I124" s="459"/>
      <c r="J124" s="459"/>
      <c r="K124" s="459"/>
      <c r="L124" s="459"/>
      <c r="M124" s="459"/>
      <c r="N124" s="459"/>
      <c r="O124" s="449" t="s">
        <v>1219</v>
      </c>
      <c r="P124" s="51"/>
    </row>
    <row r="125" spans="2:16" ht="16.149999999999999" customHeight="1" thickBot="1" x14ac:dyDescent="0.3">
      <c r="B125" s="64" t="s">
        <v>1223</v>
      </c>
      <c r="C125" s="61"/>
      <c r="D125" s="462" t="s">
        <v>18</v>
      </c>
      <c r="E125" s="325">
        <f>SUM(F125:N125)</f>
        <v>0</v>
      </c>
      <c r="F125" s="325">
        <f t="shared" ref="F125:N125" si="20">F82-F103</f>
        <v>0</v>
      </c>
      <c r="G125" s="325">
        <f t="shared" si="20"/>
        <v>0</v>
      </c>
      <c r="H125" s="325">
        <f t="shared" si="20"/>
        <v>0</v>
      </c>
      <c r="I125" s="325">
        <f t="shared" si="20"/>
        <v>0</v>
      </c>
      <c r="J125" s="325">
        <f t="shared" si="20"/>
        <v>0</v>
      </c>
      <c r="K125" s="325">
        <f t="shared" si="20"/>
        <v>0</v>
      </c>
      <c r="L125" s="325">
        <f t="shared" si="20"/>
        <v>0</v>
      </c>
      <c r="M125" s="325">
        <f t="shared" si="20"/>
        <v>0</v>
      </c>
      <c r="N125" s="325">
        <f t="shared" si="20"/>
        <v>0</v>
      </c>
      <c r="O125" s="449" t="s">
        <v>1221</v>
      </c>
      <c r="P125" s="51"/>
    </row>
    <row r="126" spans="2:16" ht="16.149999999999999" customHeight="1" thickTop="1" thickBot="1" x14ac:dyDescent="0.3">
      <c r="B126" s="62"/>
      <c r="C126" s="62"/>
      <c r="D126" s="62"/>
      <c r="E126" s="62"/>
      <c r="F126" s="62"/>
      <c r="G126" s="62"/>
      <c r="H126" s="62"/>
      <c r="I126" s="62"/>
      <c r="J126" s="62"/>
      <c r="K126" s="62"/>
      <c r="L126" s="62"/>
      <c r="M126" s="62"/>
      <c r="N126" s="62"/>
      <c r="O126" s="63"/>
    </row>
    <row r="127" spans="2:16" ht="16.149999999999999" customHeight="1" thickTop="1" thickBot="1" x14ac:dyDescent="0.35">
      <c r="B127" s="241"/>
      <c r="C127" s="367"/>
      <c r="D127" s="367"/>
      <c r="E127" s="367"/>
      <c r="F127" s="363" t="s">
        <v>6</v>
      </c>
      <c r="G127" s="374">
        <v>10</v>
      </c>
    </row>
    <row r="128" spans="2:16" ht="16.149999999999999" customHeight="1" thickTop="1" x14ac:dyDescent="0.3">
      <c r="B128" s="176" t="s">
        <v>1224</v>
      </c>
      <c r="C128"/>
      <c r="D128"/>
      <c r="E128" s="447" t="s">
        <v>1225</v>
      </c>
      <c r="F128" s="447" t="s">
        <v>1226</v>
      </c>
      <c r="G128" s="448" t="s">
        <v>10</v>
      </c>
      <c r="H128" s="51"/>
    </row>
    <row r="129" spans="2:8" ht="16" customHeight="1" x14ac:dyDescent="0.3">
      <c r="B129" s="39"/>
      <c r="C129"/>
      <c r="D129" s="581" t="s">
        <v>11</v>
      </c>
      <c r="E129" s="30" t="s">
        <v>1111</v>
      </c>
      <c r="F129" s="30" t="s">
        <v>1112</v>
      </c>
      <c r="G129" s="40"/>
      <c r="H129" s="51"/>
    </row>
    <row r="130" spans="2:8" ht="16.149999999999999" customHeight="1" thickBot="1" x14ac:dyDescent="0.35">
      <c r="B130" s="41"/>
      <c r="C130" s="315"/>
      <c r="D130" s="582"/>
      <c r="E130" s="342" t="s">
        <v>1113</v>
      </c>
      <c r="F130" s="342" t="s">
        <v>1113</v>
      </c>
      <c r="G130" s="449" t="s">
        <v>16</v>
      </c>
      <c r="H130" s="51"/>
    </row>
    <row r="131" spans="2:8" ht="16.149999999999999" customHeight="1" x14ac:dyDescent="0.25">
      <c r="B131" s="295" t="s">
        <v>1135</v>
      </c>
      <c r="C131" s="81"/>
      <c r="D131" s="451" t="s">
        <v>18</v>
      </c>
      <c r="E131" s="453"/>
      <c r="F131" s="453"/>
      <c r="G131" s="449" t="s">
        <v>1227</v>
      </c>
      <c r="H131" s="51"/>
    </row>
    <row r="132" spans="2:8" ht="16.149999999999999" customHeight="1" x14ac:dyDescent="0.25">
      <c r="B132" s="116" t="s">
        <v>1136</v>
      </c>
      <c r="C132" s="81"/>
      <c r="D132" s="451" t="s">
        <v>18</v>
      </c>
      <c r="E132" s="453"/>
      <c r="F132" s="453"/>
      <c r="G132" s="449" t="s">
        <v>1228</v>
      </c>
      <c r="H132" s="51"/>
    </row>
    <row r="133" spans="2:8" ht="16.149999999999999" customHeight="1" x14ac:dyDescent="0.25">
      <c r="B133" s="116" t="s">
        <v>1137</v>
      </c>
      <c r="C133" s="81"/>
      <c r="D133" s="451" t="s">
        <v>18</v>
      </c>
      <c r="E133" s="453"/>
      <c r="F133" s="453"/>
      <c r="G133" s="449" t="s">
        <v>1229</v>
      </c>
      <c r="H133" s="51"/>
    </row>
    <row r="134" spans="2:8" ht="16.149999999999999" customHeight="1" x14ac:dyDescent="0.25">
      <c r="B134" s="116" t="s">
        <v>1139</v>
      </c>
      <c r="C134" s="81"/>
      <c r="D134" s="451" t="s">
        <v>18</v>
      </c>
      <c r="E134" s="453"/>
      <c r="F134" s="453"/>
      <c r="G134" s="449" t="s">
        <v>1230</v>
      </c>
      <c r="H134" s="51"/>
    </row>
    <row r="135" spans="2:8" ht="16.149999999999999" customHeight="1" x14ac:dyDescent="0.25">
      <c r="B135" s="119" t="s">
        <v>1140</v>
      </c>
      <c r="C135"/>
      <c r="D135" s="451" t="s">
        <v>18</v>
      </c>
      <c r="E135" s="453"/>
      <c r="F135" s="453"/>
      <c r="G135" s="449" t="s">
        <v>1231</v>
      </c>
      <c r="H135" s="51"/>
    </row>
    <row r="136" spans="2:8" ht="16.149999999999999" customHeight="1" x14ac:dyDescent="0.25">
      <c r="B136" s="140" t="s">
        <v>1115</v>
      </c>
      <c r="C136" s="71"/>
      <c r="D136" s="451" t="s">
        <v>18</v>
      </c>
      <c r="E136" s="453"/>
      <c r="F136" s="453"/>
      <c r="G136" s="449" t="s">
        <v>1232</v>
      </c>
      <c r="H136" s="51"/>
    </row>
    <row r="137" spans="2:8" ht="16.149999999999999" customHeight="1" thickBot="1" x14ac:dyDescent="0.3">
      <c r="B137" s="179" t="s">
        <v>1141</v>
      </c>
      <c r="C137" s="61"/>
      <c r="D137" s="462" t="s">
        <v>18</v>
      </c>
      <c r="E137" s="453"/>
      <c r="F137" s="453"/>
      <c r="G137" s="449" t="s">
        <v>1233</v>
      </c>
      <c r="H137" s="51"/>
    </row>
    <row r="138" spans="2:8" ht="16.149999999999999" customHeight="1" thickTop="1" x14ac:dyDescent="0.25">
      <c r="B138" s="62"/>
      <c r="C138" s="62"/>
      <c r="D138" s="62"/>
      <c r="E138" s="62"/>
      <c r="F138" s="62"/>
      <c r="G138" s="63"/>
    </row>
  </sheetData>
  <mergeCells count="5">
    <mergeCell ref="D7:D9"/>
    <mergeCell ref="D55:D57"/>
    <mergeCell ref="D107:D109"/>
    <mergeCell ref="D118:D120"/>
    <mergeCell ref="D129:D130"/>
  </mergeCells>
  <conditionalFormatting sqref="B127:G127">
    <cfRule type="expression" dxfId="22" priority="2">
      <formula>IF(sysPeriod="M09",0,1)</formula>
    </cfRule>
  </conditionalFormatting>
  <dataValidations count="10">
    <dataValidation allowBlank="1" showInputMessage="1" showErrorMessage="1" promptTitle="Disposals through finance lease" prompt="Please enter disposals through finance lease in table 13F below. Please ensure this is classified correctly as peppercorn or not peppercorn and as an intragroup lease or external to government._x000a_" sqref="C48 C29" xr:uid="{13636958-9684-4E85-AD6F-941D8146C238}"/>
    <dataValidation allowBlank="1" showInputMessage="1" showErrorMessage="1" promptTitle="IFRIC 12 additions" prompt="IFRIC 12 additions should relate to initial PFI/LIFT/Other service concession assets only or any new scheme additions that increase the SoFP liability. Lifecycle additions are 'purchased' from the UP. They do not increase the balance sheet obligation." sqref="C14 C64" xr:uid="{BF55166B-F8BA-4CA3-B3F2-F26C51492E03}"/>
    <dataValidation type="decimal" operator="lessThanOrEqual" allowBlank="1" showInputMessage="1" showErrorMessage="1" errorTitle="Must be negative" error="Transfer out of the charity must reduce accumulated depreciation" sqref="N37:N38" xr:uid="{5A181468-AFA0-41A5-82E5-C05574767FF3}">
      <formula1>0</formula1>
    </dataValidation>
    <dataValidation type="decimal" allowBlank="1" showInputMessage="1" showErrorMessage="1" errorTitle="Numeric values expected" error="Text cannot be entered into these cells. If you have no assets in a given category, please leave blank. 999 years is the maximum value that can be entered" sqref="E131:F137" xr:uid="{A4B928EF-B61F-4C55-8C1B-4E030CF045CF}">
      <formula1>0</formula1>
      <formula2>999</formula2>
    </dataValidation>
    <dataValidation allowBlank="1" showInputMessage="1" showErrorMessage="1" promptTitle="Purchased additions" prompt="Purchased additions should include any capital lifecycle additions (whether from UP in year or from utilisation of prepayment). They are not leased additions as they do not increase the lease liability." sqref="C63 C13" xr:uid="{83A3966E-7FCF-4BB9-A058-B2F8C6C8744B}"/>
    <dataValidation allowBlank="1" showInputMessage="1" showErrorMessage="1" promptTitle="PPE revaluations" prompt="This line can also be used to write out depreciation following a revaluation if it has not been taken through impairments._x000a_" sqref="C74 C24 C43 C95" xr:uid="{F01C3D95-BEE1-442C-BA13-E6A38480F0B0}"/>
    <dataValidation allowBlank="1" showInputMessage="1" showErrorMessage="1" promptTitle="Transfers from consol charity" prompt="For providers consolidating a charity. Where the charity recognises disposal of an asset donated to the trust in year, upon consolidation this may be reclassified from disposals/additions and recognised as a transfer. NOT needed where charity passes cash." sqref="C17 C38 C90 C67" xr:uid="{892D7056-A2BA-451E-9997-C5FDDE413E00}"/>
    <dataValidation allowBlank="1" showInputMessage="1" showErrorMessage="1" promptTitle="Transfer of ownership" prompt="If a lease transfers ownership to the Trust at the end of the lease term or the Trust exercises a purchase option, the asset should be reclassified to PPE once the final lease payment has been made. (purchase option price included in lease liability)_x000a_" sqref="C30 C101 C80 C49" xr:uid="{C884CDBD-018A-44A7-847F-2A88C220E8D2}"/>
    <dataValidation allowBlank="1" showInputMessage="1" showErrorMessage="1" promptTitle="Disposals through finance lease" prompt="Please enter disposals through finance lease in table 13G below. Please ensure this is classified correctly as peppercorn or not peppercorn and as an intragroup lease or external to government._x000a_" sqref="C79 C100" xr:uid="{E2F09C21-5C94-4E8D-941F-5EB58B4849DD}"/>
    <dataValidation type="decimal" operator="lessThanOrEqual" allowBlank="1" showInputMessage="1" showErrorMessage="1" errorTitle="Figure entered must be negative" error="On implementation of IFRS 16 any existing finance leased assets should be reclassified to right of use assets. This figure must be negative." sqref="F36:N36" xr:uid="{6C9B7795-4BE0-4E81-B60A-737B993381A9}">
      <formula1>0</formula1>
    </dataValidation>
  </dataValidations>
  <pageMargins left="0.7" right="0.7" top="0.75" bottom="0.75" header="0.3" footer="0.3"/>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638B-DF8B-482E-9D94-67B2BC1EC8EF}">
  <sheetPr codeName="Sheet101">
    <tabColor theme="2"/>
    <pageSetUpPr fitToPage="1"/>
  </sheetPr>
  <dimension ref="A1:P67"/>
  <sheetViews>
    <sheetView showGridLines="0" zoomScale="85" zoomScaleNormal="85" workbookViewId="0">
      <selection activeCell="G19" sqref="G19"/>
    </sheetView>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2" width="13.26953125" style="15"/>
    <col min="13" max="13" width="5.26953125" style="15" customWidth="1"/>
    <col min="14" max="16384" width="13.26953125" style="15"/>
  </cols>
  <sheetData>
    <row r="1" spans="1:16" ht="18.75" customHeight="1" x14ac:dyDescent="0.3">
      <c r="B1" s="308"/>
    </row>
    <row r="2" spans="1:16" ht="18.75" customHeight="1" x14ac:dyDescent="0.35">
      <c r="B2" s="16" t="s">
        <v>0</v>
      </c>
    </row>
    <row r="3" spans="1:16" ht="18.75" customHeight="1" x14ac:dyDescent="0.35">
      <c r="B3" s="16" t="str">
        <f ca="1">MID(CELL("filename",E3),FIND("]",CELL("filename",E4))+1,99)</f>
        <v>TAC14A RoU Assets</v>
      </c>
    </row>
    <row r="4" spans="1:16" ht="18.75" customHeight="1" thickBot="1" x14ac:dyDescent="0.35">
      <c r="B4" s="17" t="s">
        <v>5</v>
      </c>
    </row>
    <row r="5" spans="1:16" ht="18.75" customHeight="1" thickTop="1" thickBot="1" x14ac:dyDescent="0.35">
      <c r="B5" s="36"/>
      <c r="C5" s="36"/>
      <c r="D5" s="36"/>
      <c r="E5" s="36"/>
      <c r="F5" s="597"/>
      <c r="G5" s="597"/>
      <c r="H5" s="597"/>
      <c r="I5" s="597"/>
      <c r="J5" s="597"/>
      <c r="K5" s="597"/>
      <c r="L5" s="382"/>
      <c r="M5" s="36"/>
      <c r="N5" s="375" t="s">
        <v>6</v>
      </c>
      <c r="O5" s="364">
        <v>1</v>
      </c>
    </row>
    <row r="6" spans="1:16" ht="17.649999999999999" customHeight="1" thickTop="1" x14ac:dyDescent="0.3">
      <c r="A6" s="91"/>
      <c r="B6" s="37" t="s">
        <v>1234</v>
      </c>
      <c r="C6" s="38"/>
      <c r="D6" s="38"/>
      <c r="E6" s="286" t="s">
        <v>1235</v>
      </c>
      <c r="F6" s="381" t="s">
        <v>1236</v>
      </c>
      <c r="G6" s="381" t="s">
        <v>1237</v>
      </c>
      <c r="H6" s="381" t="s">
        <v>1238</v>
      </c>
      <c r="I6" s="381" t="s">
        <v>1239</v>
      </c>
      <c r="J6" s="381" t="s">
        <v>1240</v>
      </c>
      <c r="K6" s="381" t="s">
        <v>1241</v>
      </c>
      <c r="L6" s="381" t="s">
        <v>1242</v>
      </c>
      <c r="M6" s="181"/>
      <c r="N6" s="447" t="s">
        <v>1243</v>
      </c>
      <c r="O6" s="464" t="s">
        <v>10</v>
      </c>
      <c r="P6" s="51"/>
    </row>
    <row r="7" spans="1:16" ht="51" customHeight="1" x14ac:dyDescent="0.3">
      <c r="A7" s="91"/>
      <c r="B7"/>
      <c r="C7"/>
      <c r="D7" s="581" t="s">
        <v>11</v>
      </c>
      <c r="E7" s="30" t="s">
        <v>181</v>
      </c>
      <c r="F7" s="30" t="s">
        <v>1244</v>
      </c>
      <c r="G7" s="30" t="s">
        <v>1139</v>
      </c>
      <c r="H7" s="30" t="s">
        <v>1140</v>
      </c>
      <c r="I7" s="30" t="s">
        <v>1115</v>
      </c>
      <c r="J7" s="30" t="s">
        <v>1141</v>
      </c>
      <c r="K7" s="30" t="s">
        <v>93</v>
      </c>
      <c r="L7" s="68" t="s">
        <v>1245</v>
      </c>
      <c r="M7" s="1"/>
      <c r="N7" s="30" t="s">
        <v>1246</v>
      </c>
      <c r="O7"/>
      <c r="P7" s="51"/>
    </row>
    <row r="8" spans="1:16" ht="17.649999999999999" customHeight="1" x14ac:dyDescent="0.3">
      <c r="A8" s="91"/>
      <c r="B8"/>
      <c r="C8"/>
      <c r="D8" s="581"/>
      <c r="E8" s="30" t="s">
        <v>13</v>
      </c>
      <c r="F8" s="30" t="s">
        <v>13</v>
      </c>
      <c r="G8" s="30" t="s">
        <v>13</v>
      </c>
      <c r="H8" s="30" t="s">
        <v>13</v>
      </c>
      <c r="I8" s="30" t="s">
        <v>13</v>
      </c>
      <c r="J8" s="30" t="s">
        <v>13</v>
      </c>
      <c r="K8" s="30" t="s">
        <v>13</v>
      </c>
      <c r="L8" s="68" t="s">
        <v>13</v>
      </c>
      <c r="M8" s="1"/>
      <c r="N8" s="30" t="s">
        <v>13</v>
      </c>
      <c r="O8"/>
      <c r="P8" s="51"/>
    </row>
    <row r="9" spans="1:16" ht="17.649999999999999" customHeight="1" thickBot="1" x14ac:dyDescent="0.35">
      <c r="A9" s="91"/>
      <c r="B9" s="315"/>
      <c r="C9" s="315"/>
      <c r="D9" s="582"/>
      <c r="E9" s="342" t="s">
        <v>15</v>
      </c>
      <c r="F9" s="342" t="s">
        <v>15</v>
      </c>
      <c r="G9" s="342" t="s">
        <v>15</v>
      </c>
      <c r="H9" s="342" t="s">
        <v>15</v>
      </c>
      <c r="I9" s="342" t="s">
        <v>15</v>
      </c>
      <c r="J9" s="342" t="s">
        <v>15</v>
      </c>
      <c r="K9" s="342" t="s">
        <v>15</v>
      </c>
      <c r="L9" s="343" t="s">
        <v>15</v>
      </c>
      <c r="M9" s="1"/>
      <c r="N9" s="342" t="s">
        <v>15</v>
      </c>
      <c r="O9" s="449" t="s">
        <v>16</v>
      </c>
      <c r="P9" s="51"/>
    </row>
    <row r="10" spans="1:16" ht="17.649999999999999" customHeight="1" x14ac:dyDescent="0.25">
      <c r="A10" s="91"/>
      <c r="B10" s="297" t="s">
        <v>1028</v>
      </c>
      <c r="C10" s="290"/>
      <c r="D10" s="465" t="s">
        <v>18</v>
      </c>
      <c r="E10" s="450">
        <f t="shared" ref="E10:E39" si="0">SUM(F10:L10)</f>
        <v>0</v>
      </c>
      <c r="F10" s="566">
        <f>'TAC14X RoU Assets PY'!F41</f>
        <v>0</v>
      </c>
      <c r="G10" s="566">
        <f>'TAC14X RoU Assets PY'!G41</f>
        <v>0</v>
      </c>
      <c r="H10" s="566">
        <f>'TAC14X RoU Assets PY'!H41</f>
        <v>0</v>
      </c>
      <c r="I10" s="566">
        <f>'TAC14X RoU Assets PY'!I41</f>
        <v>0</v>
      </c>
      <c r="J10" s="566">
        <f>'TAC14X RoU Assets PY'!J41</f>
        <v>0</v>
      </c>
      <c r="K10" s="566">
        <f>'TAC14X RoU Assets PY'!K41</f>
        <v>0</v>
      </c>
      <c r="L10" s="566">
        <f>'TAC14X RoU Assets PY'!L41</f>
        <v>0</v>
      </c>
      <c r="M10" s="1"/>
      <c r="N10" s="566">
        <f>'TAC14X RoU Assets PY'!N41</f>
        <v>0</v>
      </c>
      <c r="O10" s="449" t="s">
        <v>1247</v>
      </c>
      <c r="P10" s="51"/>
    </row>
    <row r="11" spans="1:16" ht="17.649999999999999" customHeight="1" x14ac:dyDescent="0.25">
      <c r="A11" s="91"/>
      <c r="B11" s="93" t="s">
        <v>1030</v>
      </c>
      <c r="C11" s="34"/>
      <c r="D11" s="451" t="s">
        <v>18</v>
      </c>
      <c r="E11" s="450">
        <f t="shared" si="0"/>
        <v>0</v>
      </c>
      <c r="F11" s="452"/>
      <c r="G11" s="452"/>
      <c r="H11" s="452"/>
      <c r="I11" s="452"/>
      <c r="J11" s="452"/>
      <c r="K11" s="452"/>
      <c r="L11" s="452"/>
      <c r="M11" s="1"/>
      <c r="N11" s="452"/>
      <c r="O11" s="449" t="s">
        <v>1248</v>
      </c>
      <c r="P11" s="218"/>
    </row>
    <row r="12" spans="1:16" ht="17.649999999999999" customHeight="1" x14ac:dyDescent="0.25">
      <c r="A12" s="91"/>
      <c r="B12" s="67" t="s">
        <v>1032</v>
      </c>
      <c r="C12" s="34"/>
      <c r="D12" s="451" t="s">
        <v>26</v>
      </c>
      <c r="E12" s="450">
        <f t="shared" si="0"/>
        <v>0</v>
      </c>
      <c r="F12" s="453"/>
      <c r="G12" s="453"/>
      <c r="H12" s="453"/>
      <c r="I12" s="453"/>
      <c r="J12" s="453"/>
      <c r="K12" s="453"/>
      <c r="L12" s="453"/>
      <c r="M12" s="1"/>
      <c r="N12" s="453"/>
      <c r="O12" s="449" t="s">
        <v>1249</v>
      </c>
      <c r="P12" s="51"/>
    </row>
    <row r="13" spans="1:16" ht="17.649999999999999" customHeight="1" x14ac:dyDescent="0.25">
      <c r="A13" s="91"/>
      <c r="B13" s="182" t="s">
        <v>1250</v>
      </c>
      <c r="C13" s="183"/>
      <c r="D13" s="451" t="s">
        <v>18</v>
      </c>
      <c r="E13" s="450">
        <f t="shared" si="0"/>
        <v>0</v>
      </c>
      <c r="F13" s="453"/>
      <c r="G13" s="453"/>
      <c r="H13" s="453"/>
      <c r="I13" s="453"/>
      <c r="J13" s="453"/>
      <c r="K13" s="457"/>
      <c r="L13" s="453"/>
      <c r="M13" s="1"/>
      <c r="N13" s="453"/>
      <c r="O13" s="449" t="s">
        <v>1251</v>
      </c>
      <c r="P13" s="51"/>
    </row>
    <row r="14" spans="1:16" ht="17.649999999999999" customHeight="1" x14ac:dyDescent="0.25">
      <c r="A14" s="91"/>
      <c r="B14" s="184" t="s">
        <v>1252</v>
      </c>
      <c r="C14" s="183"/>
      <c r="D14" s="451" t="s">
        <v>18</v>
      </c>
      <c r="E14" s="450">
        <f t="shared" si="0"/>
        <v>0</v>
      </c>
      <c r="F14" s="453"/>
      <c r="G14" s="453"/>
      <c r="H14" s="453"/>
      <c r="I14" s="453"/>
      <c r="J14" s="453"/>
      <c r="K14" s="457"/>
      <c r="L14" s="453"/>
      <c r="M14" s="1"/>
      <c r="N14" s="453"/>
      <c r="O14" s="449" t="s">
        <v>1253</v>
      </c>
      <c r="P14" s="51"/>
    </row>
    <row r="15" spans="1:16" ht="17.649999999999999" customHeight="1" x14ac:dyDescent="0.25">
      <c r="A15" s="91"/>
      <c r="B15" s="184" t="s">
        <v>1254</v>
      </c>
      <c r="C15" s="183"/>
      <c r="D15" s="451" t="s">
        <v>18</v>
      </c>
      <c r="E15" s="450">
        <f t="shared" si="0"/>
        <v>0</v>
      </c>
      <c r="F15" s="453"/>
      <c r="G15" s="453"/>
      <c r="H15" s="453"/>
      <c r="I15" s="453"/>
      <c r="J15" s="453"/>
      <c r="K15" s="457"/>
      <c r="L15" s="453"/>
      <c r="M15" s="1"/>
      <c r="N15" s="453"/>
      <c r="O15" s="449" t="s">
        <v>1255</v>
      </c>
      <c r="P15" s="51"/>
    </row>
    <row r="16" spans="1:16" ht="17.649999999999999" customHeight="1" x14ac:dyDescent="0.25">
      <c r="A16" s="91"/>
      <c r="B16" s="184" t="s">
        <v>1256</v>
      </c>
      <c r="C16" s="183"/>
      <c r="D16" s="427" t="s">
        <v>23</v>
      </c>
      <c r="E16" s="450">
        <f t="shared" si="0"/>
        <v>0</v>
      </c>
      <c r="F16" s="453"/>
      <c r="G16" s="453"/>
      <c r="H16" s="453"/>
      <c r="I16" s="453"/>
      <c r="J16" s="453"/>
      <c r="K16" s="457"/>
      <c r="L16" s="453"/>
      <c r="M16" s="1"/>
      <c r="N16" s="453"/>
      <c r="O16" s="449" t="s">
        <v>1257</v>
      </c>
      <c r="P16" s="51"/>
    </row>
    <row r="17" spans="1:16" ht="17.649999999999999" customHeight="1" x14ac:dyDescent="0.25">
      <c r="A17" s="91"/>
      <c r="B17" s="185" t="s">
        <v>1258</v>
      </c>
      <c r="C17" s="183"/>
      <c r="D17" s="451" t="s">
        <v>18</v>
      </c>
      <c r="E17" s="450">
        <f t="shared" si="0"/>
        <v>0</v>
      </c>
      <c r="F17" s="453"/>
      <c r="G17" s="453"/>
      <c r="H17" s="453"/>
      <c r="I17" s="453"/>
      <c r="J17" s="453"/>
      <c r="K17" s="457"/>
      <c r="L17" s="453"/>
      <c r="M17" s="1"/>
      <c r="N17" s="453"/>
      <c r="O17" s="449" t="s">
        <v>1259</v>
      </c>
      <c r="P17" s="51"/>
    </row>
    <row r="18" spans="1:16" ht="16.149999999999999" customHeight="1" x14ac:dyDescent="0.25">
      <c r="A18" s="91"/>
      <c r="B18" s="185" t="s">
        <v>1260</v>
      </c>
      <c r="C18" s="183"/>
      <c r="D18" s="427" t="s">
        <v>18</v>
      </c>
      <c r="E18" s="450">
        <f t="shared" si="0"/>
        <v>0</v>
      </c>
      <c r="F18" s="453"/>
      <c r="G18" s="453"/>
      <c r="H18" s="453"/>
      <c r="I18" s="453"/>
      <c r="J18" s="453"/>
      <c r="K18" s="457"/>
      <c r="L18" s="453"/>
      <c r="M18" s="1"/>
      <c r="N18" s="453"/>
      <c r="O18" s="449" t="s">
        <v>1261</v>
      </c>
      <c r="P18" s="51"/>
    </row>
    <row r="19" spans="1:16" ht="16.149999999999999" customHeight="1" x14ac:dyDescent="0.25">
      <c r="A19" s="91"/>
      <c r="B19" s="185" t="s">
        <v>1262</v>
      </c>
      <c r="C19" s="183"/>
      <c r="D19" s="427" t="s">
        <v>18</v>
      </c>
      <c r="E19" s="450">
        <f t="shared" si="0"/>
        <v>0</v>
      </c>
      <c r="F19" s="453"/>
      <c r="G19" s="453"/>
      <c r="H19" s="453"/>
      <c r="I19" s="453"/>
      <c r="J19" s="453"/>
      <c r="K19" s="457"/>
      <c r="L19" s="453"/>
      <c r="M19" s="1"/>
      <c r="N19" s="453"/>
      <c r="O19" s="449" t="s">
        <v>1263</v>
      </c>
      <c r="P19" s="51"/>
    </row>
    <row r="20" spans="1:16" ht="17.649999999999999" customHeight="1" x14ac:dyDescent="0.25">
      <c r="A20" s="91"/>
      <c r="B20" s="66" t="s">
        <v>1264</v>
      </c>
      <c r="C20" s="34"/>
      <c r="D20" s="427" t="s">
        <v>26</v>
      </c>
      <c r="E20" s="450">
        <f t="shared" si="0"/>
        <v>0</v>
      </c>
      <c r="F20" s="453"/>
      <c r="G20" s="453"/>
      <c r="H20" s="453"/>
      <c r="I20" s="453"/>
      <c r="J20" s="453"/>
      <c r="K20" s="453"/>
      <c r="L20" s="453"/>
      <c r="M20" s="1"/>
      <c r="N20" s="453"/>
      <c r="O20" s="449" t="s">
        <v>1265</v>
      </c>
      <c r="P20" s="51"/>
    </row>
    <row r="21" spans="1:16" ht="17.649999999999999" customHeight="1" x14ac:dyDescent="0.25">
      <c r="A21" s="91"/>
      <c r="B21" s="185" t="s">
        <v>1266</v>
      </c>
      <c r="C21" s="183"/>
      <c r="D21" s="427" t="s">
        <v>18</v>
      </c>
      <c r="E21" s="450">
        <f t="shared" si="0"/>
        <v>0</v>
      </c>
      <c r="F21" s="453"/>
      <c r="G21" s="453"/>
      <c r="H21" s="453"/>
      <c r="I21" s="453"/>
      <c r="J21" s="453"/>
      <c r="K21" s="453"/>
      <c r="L21" s="453"/>
      <c r="M21" s="1"/>
      <c r="N21" s="453"/>
      <c r="O21" s="449" t="s">
        <v>1267</v>
      </c>
      <c r="P21" s="51"/>
    </row>
    <row r="22" spans="1:16" ht="17.649999999999999" customHeight="1" x14ac:dyDescent="0.25">
      <c r="A22" s="91"/>
      <c r="B22" s="185" t="s">
        <v>1268</v>
      </c>
      <c r="C22" s="183"/>
      <c r="D22" s="427" t="s">
        <v>23</v>
      </c>
      <c r="E22" s="450">
        <f t="shared" si="0"/>
        <v>0</v>
      </c>
      <c r="F22" s="453"/>
      <c r="G22" s="453"/>
      <c r="H22" s="453"/>
      <c r="I22" s="453"/>
      <c r="J22" s="453"/>
      <c r="K22" s="453"/>
      <c r="L22" s="453"/>
      <c r="M22" s="1"/>
      <c r="N22" s="453"/>
      <c r="O22" s="449" t="s">
        <v>1269</v>
      </c>
      <c r="P22" s="51"/>
    </row>
    <row r="23" spans="1:16" ht="17.649999999999999" customHeight="1" x14ac:dyDescent="0.25">
      <c r="A23" s="91"/>
      <c r="B23" s="185" t="s">
        <v>1270</v>
      </c>
      <c r="C23" s="183"/>
      <c r="D23" s="427" t="s">
        <v>26</v>
      </c>
      <c r="E23" s="450">
        <f t="shared" si="0"/>
        <v>0</v>
      </c>
      <c r="F23" s="453"/>
      <c r="G23" s="453"/>
      <c r="H23" s="453"/>
      <c r="I23" s="453"/>
      <c r="J23" s="453"/>
      <c r="K23" s="453"/>
      <c r="L23" s="453"/>
      <c r="M23" s="1"/>
      <c r="N23" s="453"/>
      <c r="O23" s="449" t="s">
        <v>1271</v>
      </c>
      <c r="P23" s="51"/>
    </row>
    <row r="24" spans="1:16" ht="17.649999999999999" customHeight="1" x14ac:dyDescent="0.25">
      <c r="A24" s="91"/>
      <c r="B24" s="66" t="s">
        <v>1042</v>
      </c>
      <c r="C24" s="34"/>
      <c r="D24" s="451" t="s">
        <v>23</v>
      </c>
      <c r="E24" s="450">
        <f t="shared" si="0"/>
        <v>0</v>
      </c>
      <c r="F24" s="453"/>
      <c r="G24" s="453"/>
      <c r="H24" s="453"/>
      <c r="I24" s="453"/>
      <c r="J24" s="453"/>
      <c r="K24" s="453"/>
      <c r="L24" s="453"/>
      <c r="M24" s="1"/>
      <c r="N24" s="453"/>
      <c r="O24" s="449" t="s">
        <v>1272</v>
      </c>
      <c r="P24" s="51"/>
    </row>
    <row r="25" spans="1:16" ht="17.649999999999999" customHeight="1" x14ac:dyDescent="0.25">
      <c r="A25" s="91"/>
      <c r="B25" s="67" t="s">
        <v>1044</v>
      </c>
      <c r="C25"/>
      <c r="D25" s="451" t="s">
        <v>23</v>
      </c>
      <c r="E25" s="450">
        <f t="shared" si="0"/>
        <v>0</v>
      </c>
      <c r="F25" s="453"/>
      <c r="G25" s="453"/>
      <c r="H25" s="453"/>
      <c r="I25" s="453"/>
      <c r="J25" s="453"/>
      <c r="K25" s="453"/>
      <c r="L25" s="453"/>
      <c r="M25" s="1"/>
      <c r="N25" s="453"/>
      <c r="O25" s="449" t="s">
        <v>1273</v>
      </c>
      <c r="P25" s="51"/>
    </row>
    <row r="26" spans="1:16" ht="17.649999999999999" customHeight="1" x14ac:dyDescent="0.25">
      <c r="A26" s="91"/>
      <c r="B26" s="66" t="s">
        <v>1046</v>
      </c>
      <c r="C26" s="34"/>
      <c r="D26" s="451" t="s">
        <v>18</v>
      </c>
      <c r="E26" s="450">
        <f t="shared" si="0"/>
        <v>0</v>
      </c>
      <c r="F26" s="453"/>
      <c r="G26" s="453"/>
      <c r="H26" s="453"/>
      <c r="I26" s="453"/>
      <c r="J26" s="453"/>
      <c r="K26" s="453"/>
      <c r="L26" s="453"/>
      <c r="M26" s="1"/>
      <c r="N26" s="453"/>
      <c r="O26" s="449" t="s">
        <v>1274</v>
      </c>
      <c r="P26" s="51"/>
    </row>
    <row r="27" spans="1:16" ht="17.649999999999999" customHeight="1" x14ac:dyDescent="0.25">
      <c r="A27" s="91"/>
      <c r="B27" s="67" t="s">
        <v>1048</v>
      </c>
      <c r="C27" s="34"/>
      <c r="D27" s="451" t="s">
        <v>18</v>
      </c>
      <c r="E27" s="450">
        <f t="shared" si="0"/>
        <v>0</v>
      </c>
      <c r="F27" s="453"/>
      <c r="G27" s="453"/>
      <c r="H27" s="453"/>
      <c r="I27" s="453"/>
      <c r="J27" s="453"/>
      <c r="K27" s="453"/>
      <c r="L27" s="453"/>
      <c r="M27" s="1"/>
      <c r="N27" s="453"/>
      <c r="O27" s="449" t="s">
        <v>1275</v>
      </c>
      <c r="P27" s="51"/>
    </row>
    <row r="28" spans="1:16" ht="17.649999999999999" customHeight="1" x14ac:dyDescent="0.25">
      <c r="A28" s="91"/>
      <c r="B28" s="48" t="s">
        <v>1050</v>
      </c>
      <c r="C28" s="34"/>
      <c r="D28" s="451" t="s">
        <v>26</v>
      </c>
      <c r="E28" s="450">
        <f t="shared" si="0"/>
        <v>0</v>
      </c>
      <c r="F28" s="453"/>
      <c r="G28" s="453"/>
      <c r="H28" s="453"/>
      <c r="I28" s="453"/>
      <c r="J28" s="453"/>
      <c r="K28" s="453"/>
      <c r="L28" s="453"/>
      <c r="M28" s="1"/>
      <c r="N28" s="453"/>
      <c r="O28" s="449" t="s">
        <v>1276</v>
      </c>
      <c r="P28" s="51"/>
    </row>
    <row r="29" spans="1:16" ht="17.649999999999999" customHeight="1" x14ac:dyDescent="0.25">
      <c r="A29" s="91"/>
      <c r="B29" s="66" t="s">
        <v>1052</v>
      </c>
      <c r="C29" s="34"/>
      <c r="D29" s="451" t="s">
        <v>26</v>
      </c>
      <c r="E29" s="450">
        <f t="shared" si="0"/>
        <v>0</v>
      </c>
      <c r="F29" s="453"/>
      <c r="G29" s="453"/>
      <c r="H29" s="453"/>
      <c r="I29" s="453"/>
      <c r="J29" s="453"/>
      <c r="K29" s="453"/>
      <c r="L29" s="453"/>
      <c r="M29" s="1"/>
      <c r="N29" s="453"/>
      <c r="O29" s="449" t="s">
        <v>1277</v>
      </c>
      <c r="P29" s="51"/>
    </row>
    <row r="30" spans="1:16" ht="17.649999999999999" customHeight="1" x14ac:dyDescent="0.25">
      <c r="A30" s="91"/>
      <c r="B30" s="99" t="s">
        <v>1054</v>
      </c>
      <c r="C30" s="81"/>
      <c r="D30" s="451" t="s">
        <v>26</v>
      </c>
      <c r="E30" s="450">
        <f t="shared" si="0"/>
        <v>0</v>
      </c>
      <c r="F30" s="453"/>
      <c r="G30" s="453"/>
      <c r="H30" s="453"/>
      <c r="I30" s="453"/>
      <c r="J30" s="453"/>
      <c r="K30" s="453"/>
      <c r="L30" s="453"/>
      <c r="M30" s="1"/>
      <c r="N30" s="453"/>
      <c r="O30" s="449" t="s">
        <v>1278</v>
      </c>
      <c r="P30" s="51"/>
    </row>
    <row r="31" spans="1:16" ht="17.649999999999999" customHeight="1" x14ac:dyDescent="0.25">
      <c r="A31" s="91"/>
      <c r="B31" s="185" t="s">
        <v>1279</v>
      </c>
      <c r="C31" s="183"/>
      <c r="D31" s="451" t="s">
        <v>23</v>
      </c>
      <c r="E31" s="450">
        <f t="shared" si="0"/>
        <v>0</v>
      </c>
      <c r="F31" s="453"/>
      <c r="G31" s="453"/>
      <c r="H31" s="453"/>
      <c r="I31" s="453"/>
      <c r="J31" s="453"/>
      <c r="K31" s="453"/>
      <c r="L31" s="453"/>
      <c r="M31" s="1"/>
      <c r="N31" s="453"/>
      <c r="O31" s="449" t="s">
        <v>1280</v>
      </c>
      <c r="P31" s="51"/>
    </row>
    <row r="32" spans="1:16" ht="17.649999999999999" customHeight="1" x14ac:dyDescent="0.25">
      <c r="A32" s="91"/>
      <c r="B32" s="185" t="s">
        <v>1281</v>
      </c>
      <c r="C32" s="183"/>
      <c r="D32" s="451" t="s">
        <v>23</v>
      </c>
      <c r="E32" s="450">
        <f t="shared" si="0"/>
        <v>0</v>
      </c>
      <c r="F32" s="453"/>
      <c r="G32" s="453"/>
      <c r="H32" s="453"/>
      <c r="I32" s="453"/>
      <c r="J32" s="453"/>
      <c r="K32" s="453"/>
      <c r="L32" s="453"/>
      <c r="M32" s="1"/>
      <c r="N32" s="453"/>
      <c r="O32" s="449" t="s">
        <v>1282</v>
      </c>
      <c r="P32" s="51"/>
    </row>
    <row r="33" spans="1:16" ht="17.649999999999999" customHeight="1" x14ac:dyDescent="0.25">
      <c r="A33" s="91"/>
      <c r="B33" s="185" t="s">
        <v>1283</v>
      </c>
      <c r="C33" s="183"/>
      <c r="D33" s="451" t="s">
        <v>23</v>
      </c>
      <c r="E33" s="450">
        <f t="shared" si="0"/>
        <v>0</v>
      </c>
      <c r="F33" s="453"/>
      <c r="G33" s="453"/>
      <c r="H33" s="453"/>
      <c r="I33" s="453"/>
      <c r="J33" s="453"/>
      <c r="K33" s="453"/>
      <c r="L33" s="453"/>
      <c r="M33" s="1"/>
      <c r="N33" s="453"/>
      <c r="O33" s="449" t="s">
        <v>1284</v>
      </c>
      <c r="P33" s="51"/>
    </row>
    <row r="34" spans="1:16" ht="17.649999999999999" customHeight="1" x14ac:dyDescent="0.25">
      <c r="A34" s="91"/>
      <c r="B34" s="185" t="s">
        <v>1285</v>
      </c>
      <c r="C34" s="183"/>
      <c r="D34" s="451" t="s">
        <v>23</v>
      </c>
      <c r="E34" s="450">
        <f t="shared" si="0"/>
        <v>0</v>
      </c>
      <c r="F34" s="453"/>
      <c r="G34" s="453"/>
      <c r="H34" s="453"/>
      <c r="I34" s="453"/>
      <c r="J34" s="453"/>
      <c r="K34" s="453"/>
      <c r="L34" s="453"/>
      <c r="M34" s="1"/>
      <c r="N34" s="453"/>
      <c r="O34" s="449" t="s">
        <v>1286</v>
      </c>
      <c r="P34" s="51"/>
    </row>
    <row r="35" spans="1:16" ht="17.649999999999999" customHeight="1" x14ac:dyDescent="0.25">
      <c r="A35" s="91"/>
      <c r="B35" s="185" t="s">
        <v>1287</v>
      </c>
      <c r="C35" s="183"/>
      <c r="D35" s="451" t="s">
        <v>23</v>
      </c>
      <c r="E35" s="450">
        <f t="shared" si="0"/>
        <v>0</v>
      </c>
      <c r="F35" s="453"/>
      <c r="G35" s="453"/>
      <c r="H35" s="453"/>
      <c r="I35" s="453"/>
      <c r="J35" s="453"/>
      <c r="K35" s="453"/>
      <c r="L35" s="453"/>
      <c r="M35" s="1"/>
      <c r="N35" s="453"/>
      <c r="O35" s="449" t="s">
        <v>1288</v>
      </c>
      <c r="P35" s="51"/>
    </row>
    <row r="36" spans="1:16" ht="17.25" customHeight="1" x14ac:dyDescent="0.25">
      <c r="A36" s="91"/>
      <c r="B36" s="185" t="s">
        <v>1289</v>
      </c>
      <c r="C36" s="183"/>
      <c r="D36" s="451" t="s">
        <v>23</v>
      </c>
      <c r="E36" s="450">
        <f t="shared" si="0"/>
        <v>0</v>
      </c>
      <c r="F36" s="453"/>
      <c r="G36" s="453"/>
      <c r="H36" s="453"/>
      <c r="I36" s="453"/>
      <c r="J36" s="453"/>
      <c r="K36" s="453"/>
      <c r="L36" s="453"/>
      <c r="M36" s="1"/>
      <c r="N36" s="453"/>
      <c r="O36" s="449" t="s">
        <v>1290</v>
      </c>
      <c r="P36" s="51"/>
    </row>
    <row r="37" spans="1:16" ht="18" customHeight="1" x14ac:dyDescent="0.25">
      <c r="A37" s="91"/>
      <c r="B37" s="33" t="s">
        <v>1291</v>
      </c>
      <c r="C37" s="34"/>
      <c r="D37" s="451" t="s">
        <v>23</v>
      </c>
      <c r="E37" s="450">
        <f t="shared" si="0"/>
        <v>0</v>
      </c>
      <c r="F37" s="453"/>
      <c r="G37" s="453"/>
      <c r="H37" s="453"/>
      <c r="I37" s="453"/>
      <c r="J37" s="453"/>
      <c r="K37" s="453"/>
      <c r="L37" s="453"/>
      <c r="M37" s="1"/>
      <c r="N37" s="453"/>
      <c r="O37" s="449" t="s">
        <v>1292</v>
      </c>
      <c r="P37" s="51"/>
    </row>
    <row r="38" spans="1:16" ht="18" customHeight="1" thickBot="1" x14ac:dyDescent="0.3">
      <c r="A38" s="91"/>
      <c r="B38" s="48" t="s">
        <v>228</v>
      </c>
      <c r="C38" s="34"/>
      <c r="D38" s="451" t="s">
        <v>23</v>
      </c>
      <c r="E38" s="450">
        <f t="shared" si="0"/>
        <v>0</v>
      </c>
      <c r="F38" s="452"/>
      <c r="G38" s="452"/>
      <c r="H38" s="452"/>
      <c r="I38" s="452"/>
      <c r="J38" s="452"/>
      <c r="K38" s="452"/>
      <c r="L38" s="452"/>
      <c r="M38" s="1"/>
      <c r="N38" s="452"/>
      <c r="O38" s="449" t="s">
        <v>1293</v>
      </c>
      <c r="P38" s="218"/>
    </row>
    <row r="39" spans="1:16" ht="17.649999999999999" customHeight="1" x14ac:dyDescent="0.25">
      <c r="A39" s="91"/>
      <c r="B39" s="98" t="s">
        <v>1061</v>
      </c>
      <c r="C39" s="34"/>
      <c r="D39" s="451" t="s">
        <v>18</v>
      </c>
      <c r="E39" s="325">
        <f t="shared" si="0"/>
        <v>0</v>
      </c>
      <c r="F39" s="325">
        <f>SUM(F10:F38)</f>
        <v>0</v>
      </c>
      <c r="G39" s="325">
        <f t="shared" ref="G39:N39" si="1">SUM(G10:G38)</f>
        <v>0</v>
      </c>
      <c r="H39" s="325">
        <f t="shared" si="1"/>
        <v>0</v>
      </c>
      <c r="I39" s="325">
        <f t="shared" si="1"/>
        <v>0</v>
      </c>
      <c r="J39" s="325">
        <f t="shared" si="1"/>
        <v>0</v>
      </c>
      <c r="K39" s="325">
        <f t="shared" si="1"/>
        <v>0</v>
      </c>
      <c r="L39" s="325">
        <f t="shared" si="1"/>
        <v>0</v>
      </c>
      <c r="M39" s="1"/>
      <c r="N39" s="325">
        <f t="shared" si="1"/>
        <v>0</v>
      </c>
      <c r="O39" s="449" t="s">
        <v>1294</v>
      </c>
      <c r="P39" s="51"/>
    </row>
    <row r="40" spans="1:16" ht="17.649999999999999" customHeight="1" x14ac:dyDescent="0.25">
      <c r="A40" s="91"/>
      <c r="B40" s="32"/>
      <c r="C40" s="32"/>
      <c r="D40" s="3"/>
      <c r="E40" s="1"/>
      <c r="F40" s="1"/>
      <c r="G40" s="1"/>
      <c r="H40" s="1"/>
      <c r="I40" s="1"/>
      <c r="J40" s="1"/>
      <c r="K40" s="1"/>
      <c r="L40" s="1"/>
      <c r="M40" s="1"/>
      <c r="N40" s="1"/>
      <c r="O40" s="1"/>
      <c r="P40" s="51"/>
    </row>
    <row r="41" spans="1:16" ht="17.649999999999999" customHeight="1" x14ac:dyDescent="0.25">
      <c r="A41" s="91"/>
      <c r="B41" s="98" t="s">
        <v>1171</v>
      </c>
      <c r="C41" s="34"/>
      <c r="D41" s="451" t="s">
        <v>18</v>
      </c>
      <c r="E41" s="450">
        <f t="shared" ref="E41:E61" si="2">SUM(F41:L41)</f>
        <v>0</v>
      </c>
      <c r="F41" s="566">
        <f>'TAC14X RoU Assets PY'!F65</f>
        <v>0</v>
      </c>
      <c r="G41" s="566">
        <f>'TAC14X RoU Assets PY'!G65</f>
        <v>0</v>
      </c>
      <c r="H41" s="566">
        <f>'TAC14X RoU Assets PY'!H65</f>
        <v>0</v>
      </c>
      <c r="I41" s="566">
        <f>'TAC14X RoU Assets PY'!I65</f>
        <v>0</v>
      </c>
      <c r="J41" s="566">
        <f>'TAC14X RoU Assets PY'!J65</f>
        <v>0</v>
      </c>
      <c r="K41" s="566">
        <f>'TAC14X RoU Assets PY'!K65</f>
        <v>0</v>
      </c>
      <c r="L41" s="566">
        <f>'TAC14X RoU Assets PY'!L65</f>
        <v>0</v>
      </c>
      <c r="M41" s="1"/>
      <c r="N41" s="566">
        <f>'TAC14X RoU Assets PY'!N65</f>
        <v>0</v>
      </c>
      <c r="O41" s="449" t="s">
        <v>1295</v>
      </c>
      <c r="P41" s="51"/>
    </row>
    <row r="42" spans="1:16" ht="17.649999999999999" customHeight="1" x14ac:dyDescent="0.25">
      <c r="A42" s="91"/>
      <c r="B42" s="93" t="s">
        <v>1030</v>
      </c>
      <c r="C42" s="34"/>
      <c r="D42" s="451" t="s">
        <v>18</v>
      </c>
      <c r="E42" s="450">
        <f t="shared" si="2"/>
        <v>0</v>
      </c>
      <c r="F42" s="452"/>
      <c r="G42" s="452"/>
      <c r="H42" s="452"/>
      <c r="I42" s="452"/>
      <c r="J42" s="452"/>
      <c r="K42" s="452"/>
      <c r="L42" s="452"/>
      <c r="M42" s="1"/>
      <c r="N42" s="452"/>
      <c r="O42" s="449" t="s">
        <v>1296</v>
      </c>
      <c r="P42" s="218"/>
    </row>
    <row r="43" spans="1:16" ht="17.649999999999999" customHeight="1" x14ac:dyDescent="0.25">
      <c r="A43" s="91"/>
      <c r="B43" s="66" t="s">
        <v>1032</v>
      </c>
      <c r="C43" s="34"/>
      <c r="D43" s="451" t="s">
        <v>26</v>
      </c>
      <c r="E43" s="450">
        <f t="shared" si="2"/>
        <v>0</v>
      </c>
      <c r="F43" s="453"/>
      <c r="G43" s="453"/>
      <c r="H43" s="453"/>
      <c r="I43" s="453"/>
      <c r="J43" s="453"/>
      <c r="K43" s="453"/>
      <c r="L43" s="453"/>
      <c r="M43" s="1"/>
      <c r="N43" s="453"/>
      <c r="O43" s="449" t="s">
        <v>1297</v>
      </c>
      <c r="P43" s="51"/>
    </row>
    <row r="44" spans="1:16" ht="17.649999999999999" customHeight="1" x14ac:dyDescent="0.25">
      <c r="A44" s="91"/>
      <c r="B44" s="185" t="s">
        <v>1298</v>
      </c>
      <c r="C44" s="183"/>
      <c r="D44" s="451" t="s">
        <v>18</v>
      </c>
      <c r="E44" s="450">
        <f t="shared" si="2"/>
        <v>0</v>
      </c>
      <c r="F44" s="453"/>
      <c r="G44" s="453"/>
      <c r="H44" s="453"/>
      <c r="I44" s="453"/>
      <c r="J44" s="453"/>
      <c r="K44" s="453"/>
      <c r="L44" s="453"/>
      <c r="M44" s="1"/>
      <c r="N44" s="453"/>
      <c r="O44" s="449" t="s">
        <v>1299</v>
      </c>
      <c r="P44" s="51"/>
    </row>
    <row r="45" spans="1:16" ht="17.649999999999999" customHeight="1" x14ac:dyDescent="0.25">
      <c r="A45" s="91"/>
      <c r="B45" s="185" t="s">
        <v>1300</v>
      </c>
      <c r="C45" s="183"/>
      <c r="D45" s="451" t="s">
        <v>18</v>
      </c>
      <c r="E45" s="450">
        <f t="shared" si="2"/>
        <v>0</v>
      </c>
      <c r="F45" s="453"/>
      <c r="G45" s="453"/>
      <c r="H45" s="453"/>
      <c r="I45" s="453"/>
      <c r="J45" s="453"/>
      <c r="K45" s="453"/>
      <c r="L45" s="453"/>
      <c r="M45" s="1"/>
      <c r="N45" s="453"/>
      <c r="O45" s="449" t="s">
        <v>1301</v>
      </c>
      <c r="P45" s="51"/>
    </row>
    <row r="46" spans="1:16" ht="17.649999999999999" customHeight="1" x14ac:dyDescent="0.25">
      <c r="A46" s="91"/>
      <c r="B46" s="67" t="s">
        <v>1042</v>
      </c>
      <c r="C46"/>
      <c r="D46" s="451" t="s">
        <v>18</v>
      </c>
      <c r="E46" s="450">
        <f t="shared" si="2"/>
        <v>0</v>
      </c>
      <c r="F46" s="453"/>
      <c r="G46" s="453"/>
      <c r="H46" s="453"/>
      <c r="I46" s="453"/>
      <c r="J46" s="453"/>
      <c r="K46" s="453"/>
      <c r="L46" s="453"/>
      <c r="M46" s="1"/>
      <c r="N46" s="453"/>
      <c r="O46" s="449" t="s">
        <v>1302</v>
      </c>
      <c r="P46" s="51"/>
    </row>
    <row r="47" spans="1:16" ht="17.649999999999999" customHeight="1" x14ac:dyDescent="0.25">
      <c r="A47" s="91"/>
      <c r="B47" s="66" t="s">
        <v>1044</v>
      </c>
      <c r="C47" s="34"/>
      <c r="D47" s="451" t="s">
        <v>18</v>
      </c>
      <c r="E47" s="450">
        <f t="shared" si="2"/>
        <v>0</v>
      </c>
      <c r="F47" s="453"/>
      <c r="G47" s="453"/>
      <c r="H47" s="453"/>
      <c r="I47" s="453"/>
      <c r="J47" s="453"/>
      <c r="K47" s="453"/>
      <c r="L47" s="453"/>
      <c r="M47" s="1"/>
      <c r="N47" s="453"/>
      <c r="O47" s="449" t="s">
        <v>1303</v>
      </c>
      <c r="P47" s="51"/>
    </row>
    <row r="48" spans="1:16" ht="17.649999999999999" customHeight="1" x14ac:dyDescent="0.25">
      <c r="A48" s="91"/>
      <c r="B48" s="67" t="s">
        <v>1046</v>
      </c>
      <c r="C48"/>
      <c r="D48" s="451" t="s">
        <v>23</v>
      </c>
      <c r="E48" s="450">
        <f t="shared" si="2"/>
        <v>0</v>
      </c>
      <c r="F48" s="453"/>
      <c r="G48" s="453"/>
      <c r="H48" s="453"/>
      <c r="I48" s="453"/>
      <c r="J48" s="453"/>
      <c r="K48" s="453"/>
      <c r="L48" s="453"/>
      <c r="M48" s="1"/>
      <c r="N48" s="453"/>
      <c r="O48" s="449" t="s">
        <v>1304</v>
      </c>
      <c r="P48" s="51"/>
    </row>
    <row r="49" spans="1:16" ht="17.649999999999999" customHeight="1" x14ac:dyDescent="0.25">
      <c r="A49" s="91"/>
      <c r="B49" s="131" t="s">
        <v>1048</v>
      </c>
      <c r="C49" s="44"/>
      <c r="D49" s="451" t="s">
        <v>23</v>
      </c>
      <c r="E49" s="450">
        <f t="shared" si="2"/>
        <v>0</v>
      </c>
      <c r="F49" s="453"/>
      <c r="G49" s="453"/>
      <c r="H49" s="453"/>
      <c r="I49" s="453"/>
      <c r="J49" s="453"/>
      <c r="K49" s="453"/>
      <c r="L49" s="453"/>
      <c r="M49" s="1"/>
      <c r="N49" s="453"/>
      <c r="O49" s="449" t="s">
        <v>1305</v>
      </c>
      <c r="P49" s="51"/>
    </row>
    <row r="50" spans="1:16" ht="17.649999999999999" customHeight="1" x14ac:dyDescent="0.25">
      <c r="A50" s="91"/>
      <c r="B50" s="66" t="s">
        <v>1050</v>
      </c>
      <c r="C50" s="34"/>
      <c r="D50" s="451" t="s">
        <v>26</v>
      </c>
      <c r="E50" s="450">
        <f t="shared" si="2"/>
        <v>0</v>
      </c>
      <c r="F50" s="453"/>
      <c r="G50" s="453"/>
      <c r="H50" s="453"/>
      <c r="I50" s="453"/>
      <c r="J50" s="453"/>
      <c r="K50" s="453"/>
      <c r="L50" s="453"/>
      <c r="M50" s="1"/>
      <c r="N50" s="453"/>
      <c r="O50" s="449" t="s">
        <v>1306</v>
      </c>
      <c r="P50" s="51"/>
    </row>
    <row r="51" spans="1:16" ht="17.649999999999999" customHeight="1" x14ac:dyDescent="0.25">
      <c r="A51" s="91"/>
      <c r="B51" s="66" t="s">
        <v>1052</v>
      </c>
      <c r="C51" s="81"/>
      <c r="D51" s="451" t="s">
        <v>26</v>
      </c>
      <c r="E51" s="450">
        <f t="shared" si="2"/>
        <v>0</v>
      </c>
      <c r="F51" s="453"/>
      <c r="G51" s="453"/>
      <c r="H51" s="453"/>
      <c r="I51" s="453"/>
      <c r="J51" s="453"/>
      <c r="K51" s="453"/>
      <c r="L51" s="453"/>
      <c r="M51" s="1"/>
      <c r="N51" s="453"/>
      <c r="O51" s="449" t="s">
        <v>1307</v>
      </c>
      <c r="P51" s="51"/>
    </row>
    <row r="52" spans="1:16" ht="17.649999999999999" customHeight="1" x14ac:dyDescent="0.25">
      <c r="A52" s="91"/>
      <c r="B52" s="99" t="s">
        <v>1054</v>
      </c>
      <c r="C52" s="81"/>
      <c r="D52" s="451" t="s">
        <v>26</v>
      </c>
      <c r="E52" s="450">
        <f t="shared" si="2"/>
        <v>0</v>
      </c>
      <c r="F52" s="453"/>
      <c r="G52" s="453"/>
      <c r="H52" s="453"/>
      <c r="I52" s="453"/>
      <c r="J52" s="453"/>
      <c r="K52" s="453"/>
      <c r="L52" s="453"/>
      <c r="M52" s="1"/>
      <c r="N52" s="453"/>
      <c r="O52" s="449" t="s">
        <v>1308</v>
      </c>
      <c r="P52" s="51"/>
    </row>
    <row r="53" spans="1:16" ht="17.649999999999999" customHeight="1" x14ac:dyDescent="0.25">
      <c r="A53" s="91"/>
      <c r="B53" s="185" t="s">
        <v>1279</v>
      </c>
      <c r="C53" s="183"/>
      <c r="D53" s="451" t="s">
        <v>23</v>
      </c>
      <c r="E53" s="450">
        <f t="shared" si="2"/>
        <v>0</v>
      </c>
      <c r="F53" s="453"/>
      <c r="G53" s="453"/>
      <c r="H53" s="453"/>
      <c r="I53" s="453"/>
      <c r="J53" s="453"/>
      <c r="K53" s="453"/>
      <c r="L53" s="453"/>
      <c r="M53" s="1"/>
      <c r="N53" s="453"/>
      <c r="O53" s="449" t="s">
        <v>1309</v>
      </c>
      <c r="P53" s="51"/>
    </row>
    <row r="54" spans="1:16" ht="17.649999999999999" customHeight="1" x14ac:dyDescent="0.25">
      <c r="A54" s="91"/>
      <c r="B54" s="185" t="s">
        <v>1281</v>
      </c>
      <c r="C54" s="183"/>
      <c r="D54" s="451" t="s">
        <v>23</v>
      </c>
      <c r="E54" s="450">
        <f t="shared" si="2"/>
        <v>0</v>
      </c>
      <c r="F54" s="453"/>
      <c r="G54" s="453"/>
      <c r="H54" s="453"/>
      <c r="I54" s="453"/>
      <c r="J54" s="453"/>
      <c r="K54" s="453"/>
      <c r="L54" s="453"/>
      <c r="M54" s="1"/>
      <c r="N54" s="453"/>
      <c r="O54" s="449" t="s">
        <v>1310</v>
      </c>
      <c r="P54" s="51"/>
    </row>
    <row r="55" spans="1:16" ht="17.649999999999999" customHeight="1" x14ac:dyDescent="0.25">
      <c r="A55" s="91"/>
      <c r="B55" s="185" t="s">
        <v>1283</v>
      </c>
      <c r="C55" s="183"/>
      <c r="D55" s="451" t="s">
        <v>23</v>
      </c>
      <c r="E55" s="450">
        <f t="shared" si="2"/>
        <v>0</v>
      </c>
      <c r="F55" s="453"/>
      <c r="G55" s="453"/>
      <c r="H55" s="453"/>
      <c r="I55" s="453"/>
      <c r="J55" s="453"/>
      <c r="K55" s="453"/>
      <c r="L55" s="453"/>
      <c r="M55" s="1"/>
      <c r="N55" s="453"/>
      <c r="O55" s="449" t="s">
        <v>1311</v>
      </c>
      <c r="P55" s="51"/>
    </row>
    <row r="56" spans="1:16" ht="17.649999999999999" customHeight="1" x14ac:dyDescent="0.25">
      <c r="A56" s="91"/>
      <c r="B56" s="185" t="s">
        <v>1285</v>
      </c>
      <c r="C56" s="183"/>
      <c r="D56" s="451" t="s">
        <v>23</v>
      </c>
      <c r="E56" s="450">
        <f t="shared" si="2"/>
        <v>0</v>
      </c>
      <c r="F56" s="453"/>
      <c r="G56" s="453"/>
      <c r="H56" s="453"/>
      <c r="I56" s="453"/>
      <c r="J56" s="453"/>
      <c r="K56" s="453"/>
      <c r="L56" s="453"/>
      <c r="M56" s="1"/>
      <c r="N56" s="453"/>
      <c r="O56" s="449" t="s">
        <v>1312</v>
      </c>
      <c r="P56" s="51"/>
    </row>
    <row r="57" spans="1:16" ht="17.649999999999999" customHeight="1" x14ac:dyDescent="0.25">
      <c r="A57" s="91"/>
      <c r="B57" s="185" t="s">
        <v>1287</v>
      </c>
      <c r="C57" s="183"/>
      <c r="D57" s="451" t="s">
        <v>23</v>
      </c>
      <c r="E57" s="450">
        <f t="shared" si="2"/>
        <v>0</v>
      </c>
      <c r="F57" s="453"/>
      <c r="G57" s="453"/>
      <c r="H57" s="453"/>
      <c r="I57" s="453"/>
      <c r="J57" s="453"/>
      <c r="K57" s="453"/>
      <c r="L57" s="453"/>
      <c r="M57" s="1"/>
      <c r="N57" s="453"/>
      <c r="O57" s="449" t="s">
        <v>1313</v>
      </c>
      <c r="P57" s="51"/>
    </row>
    <row r="58" spans="1:16" ht="17.649999999999999" customHeight="1" x14ac:dyDescent="0.25">
      <c r="A58" s="91"/>
      <c r="B58" s="185" t="s">
        <v>1289</v>
      </c>
      <c r="C58" s="183"/>
      <c r="D58" s="451" t="s">
        <v>23</v>
      </c>
      <c r="E58" s="450">
        <f t="shared" si="2"/>
        <v>0</v>
      </c>
      <c r="F58" s="453"/>
      <c r="G58" s="453"/>
      <c r="H58" s="453"/>
      <c r="I58" s="453"/>
      <c r="J58" s="453"/>
      <c r="K58" s="453"/>
      <c r="L58" s="453"/>
      <c r="M58" s="1"/>
      <c r="N58" s="453"/>
      <c r="O58" s="449" t="s">
        <v>1314</v>
      </c>
      <c r="P58" s="51"/>
    </row>
    <row r="59" spans="1:16" ht="18" customHeight="1" x14ac:dyDescent="0.25">
      <c r="A59" s="91"/>
      <c r="B59" s="33" t="s">
        <v>1291</v>
      </c>
      <c r="C59" s="34"/>
      <c r="D59" s="451" t="s">
        <v>23</v>
      </c>
      <c r="E59" s="450">
        <f t="shared" si="2"/>
        <v>0</v>
      </c>
      <c r="F59" s="453"/>
      <c r="G59" s="453"/>
      <c r="H59" s="453"/>
      <c r="I59" s="453"/>
      <c r="J59" s="453"/>
      <c r="K59" s="453"/>
      <c r="L59" s="453"/>
      <c r="M59" s="1"/>
      <c r="N59" s="453"/>
      <c r="O59" s="449" t="s">
        <v>1315</v>
      </c>
      <c r="P59" s="51"/>
    </row>
    <row r="60" spans="1:16" ht="18" customHeight="1" thickBot="1" x14ac:dyDescent="0.3">
      <c r="A60" s="91"/>
      <c r="B60" s="48" t="s">
        <v>228</v>
      </c>
      <c r="C60" s="34"/>
      <c r="D60" s="451" t="s">
        <v>23</v>
      </c>
      <c r="E60" s="450">
        <f t="shared" si="2"/>
        <v>0</v>
      </c>
      <c r="F60" s="452"/>
      <c r="G60" s="452"/>
      <c r="H60" s="452"/>
      <c r="I60" s="452"/>
      <c r="J60" s="452"/>
      <c r="K60" s="452"/>
      <c r="L60" s="452"/>
      <c r="M60" s="1"/>
      <c r="N60" s="452"/>
      <c r="O60" s="449" t="s">
        <v>1316</v>
      </c>
      <c r="P60" s="218"/>
    </row>
    <row r="61" spans="1:16" ht="17.649999999999999" customHeight="1" x14ac:dyDescent="0.25">
      <c r="A61" s="91"/>
      <c r="B61" s="186" t="s">
        <v>1189</v>
      </c>
      <c r="C61" s="187"/>
      <c r="D61" s="451" t="s">
        <v>18</v>
      </c>
      <c r="E61" s="325">
        <f t="shared" si="2"/>
        <v>0</v>
      </c>
      <c r="F61" s="325">
        <f>SUM(F41:F60)</f>
        <v>0</v>
      </c>
      <c r="G61" s="325">
        <f t="shared" ref="G61:N61" si="3">SUM(G41:G60)</f>
        <v>0</v>
      </c>
      <c r="H61" s="325">
        <f t="shared" si="3"/>
        <v>0</v>
      </c>
      <c r="I61" s="325">
        <f t="shared" si="3"/>
        <v>0</v>
      </c>
      <c r="J61" s="325">
        <f t="shared" si="3"/>
        <v>0</v>
      </c>
      <c r="K61" s="325">
        <f t="shared" si="3"/>
        <v>0</v>
      </c>
      <c r="L61" s="325">
        <f t="shared" si="3"/>
        <v>0</v>
      </c>
      <c r="M61" s="1"/>
      <c r="N61" s="325">
        <f t="shared" si="3"/>
        <v>0</v>
      </c>
      <c r="O61" s="449" t="s">
        <v>1317</v>
      </c>
      <c r="P61" s="51"/>
    </row>
    <row r="62" spans="1:16" ht="17.649999999999999" customHeight="1" thickBot="1" x14ac:dyDescent="0.3">
      <c r="A62" s="91"/>
      <c r="B62" s="188"/>
      <c r="C62" s="189"/>
      <c r="D62" s="10"/>
      <c r="E62" s="6"/>
      <c r="F62" s="6"/>
      <c r="G62" s="6"/>
      <c r="H62" s="6"/>
      <c r="I62" s="6"/>
      <c r="J62" s="6"/>
      <c r="K62" s="6"/>
      <c r="L62" s="6"/>
      <c r="M62" s="1"/>
      <c r="N62" s="1"/>
      <c r="O62" s="2"/>
      <c r="P62" s="51"/>
    </row>
    <row r="63" spans="1:16" ht="17.649999999999999" customHeight="1" x14ac:dyDescent="0.25">
      <c r="A63" s="91"/>
      <c r="B63" s="83" t="s">
        <v>1082</v>
      </c>
      <c r="C63" s="190"/>
      <c r="D63" s="466" t="s">
        <v>18</v>
      </c>
      <c r="E63" s="325">
        <f>SUM(F63:L63)</f>
        <v>0</v>
      </c>
      <c r="F63" s="325">
        <f>F39-F61</f>
        <v>0</v>
      </c>
      <c r="G63" s="325">
        <f t="shared" ref="G63:L63" si="4">G39-G61</f>
        <v>0</v>
      </c>
      <c r="H63" s="325">
        <f t="shared" si="4"/>
        <v>0</v>
      </c>
      <c r="I63" s="325">
        <f t="shared" si="4"/>
        <v>0</v>
      </c>
      <c r="J63" s="325">
        <f t="shared" si="4"/>
        <v>0</v>
      </c>
      <c r="K63" s="325">
        <f t="shared" si="4"/>
        <v>0</v>
      </c>
      <c r="L63" s="325">
        <f t="shared" si="4"/>
        <v>0</v>
      </c>
      <c r="M63" s="1"/>
      <c r="N63" s="325">
        <f>N39-N61</f>
        <v>0</v>
      </c>
      <c r="O63" s="449" t="s">
        <v>1318</v>
      </c>
      <c r="P63" s="51"/>
    </row>
    <row r="64" spans="1:16" ht="17.649999999999999" customHeight="1" x14ac:dyDescent="0.25">
      <c r="A64" s="91"/>
      <c r="B64" s="83" t="s">
        <v>520</v>
      </c>
      <c r="C64" s="191"/>
      <c r="D64" s="467"/>
      <c r="E64" s="6"/>
      <c r="F64" s="6"/>
      <c r="G64" s="6"/>
      <c r="H64" s="6"/>
      <c r="I64" s="6"/>
      <c r="J64" s="6"/>
      <c r="K64" s="6"/>
      <c r="L64" s="6"/>
      <c r="M64" s="6"/>
      <c r="N64" s="468"/>
      <c r="O64" s="47"/>
      <c r="P64" s="51"/>
    </row>
    <row r="65" spans="1:16" ht="17.649999999999999" customHeight="1" x14ac:dyDescent="0.25">
      <c r="A65" s="91"/>
      <c r="B65" s="82" t="s">
        <v>1319</v>
      </c>
      <c r="C65" s="191"/>
      <c r="D65" s="451" t="s">
        <v>18</v>
      </c>
      <c r="E65" s="6"/>
      <c r="F65" s="6"/>
      <c r="G65" s="6"/>
      <c r="H65" s="6"/>
      <c r="I65" s="6"/>
      <c r="J65" s="6"/>
      <c r="K65" s="6"/>
      <c r="L65" s="6"/>
      <c r="M65" s="6"/>
      <c r="N65" s="453"/>
      <c r="O65" s="403" t="s">
        <v>1320</v>
      </c>
      <c r="P65" s="218"/>
    </row>
    <row r="66" spans="1:16" ht="17.649999999999999" customHeight="1" thickBot="1" x14ac:dyDescent="0.3">
      <c r="A66" s="91"/>
      <c r="B66" s="397" t="s">
        <v>1321</v>
      </c>
      <c r="C66" s="398"/>
      <c r="D66" s="451" t="s">
        <v>18</v>
      </c>
      <c r="E66" s="6"/>
      <c r="F66" s="6"/>
      <c r="G66" s="6"/>
      <c r="H66" s="6"/>
      <c r="I66" s="6"/>
      <c r="J66" s="6"/>
      <c r="K66" s="6"/>
      <c r="L66" s="6"/>
      <c r="M66" s="6"/>
      <c r="N66" s="453"/>
      <c r="O66" s="403" t="s">
        <v>1322</v>
      </c>
      <c r="P66" s="51"/>
    </row>
    <row r="67" spans="1:16" ht="18.75" customHeight="1" thickTop="1" x14ac:dyDescent="0.25">
      <c r="B67" s="62"/>
      <c r="C67" s="62"/>
      <c r="D67" s="62"/>
      <c r="E67" s="62"/>
      <c r="F67" s="62"/>
      <c r="G67" s="62"/>
      <c r="H67" s="62"/>
      <c r="I67" s="62"/>
      <c r="J67" s="62"/>
      <c r="K67" s="62"/>
      <c r="L67" s="62"/>
      <c r="M67" s="62"/>
      <c r="N67" s="62"/>
      <c r="O67" s="63"/>
    </row>
  </sheetData>
  <mergeCells count="2">
    <mergeCell ref="F5:K5"/>
    <mergeCell ref="D7:D9"/>
  </mergeCells>
  <pageMargins left="0.7" right="0.7" top="0.75" bottom="0.75" header="0.3" footer="0.3"/>
  <pageSetup paperSize="9" scale="5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5038-83D1-406A-9C92-77F2D7C3A899}">
  <sheetPr codeName="Sheet111">
    <tabColor rgb="FFCCFFCC"/>
    <pageSetUpPr fitToPage="1"/>
  </sheetPr>
  <dimension ref="A1:P71"/>
  <sheetViews>
    <sheetView showGridLines="0" zoomScale="85" zoomScaleNormal="85" workbookViewId="0">
      <selection activeCell="E11" sqref="E11"/>
    </sheetView>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2" width="13.26953125" style="15"/>
    <col min="13" max="13" width="5.26953125" style="15" customWidth="1"/>
    <col min="14" max="16384" width="13.26953125" style="15"/>
  </cols>
  <sheetData>
    <row r="1" spans="1:16" ht="18.75" customHeight="1" x14ac:dyDescent="0.3">
      <c r="B1" s="308"/>
    </row>
    <row r="2" spans="1:16" ht="18.75" customHeight="1" x14ac:dyDescent="0.35">
      <c r="B2" s="16" t="s">
        <v>0</v>
      </c>
    </row>
    <row r="3" spans="1:16" ht="18.75" customHeight="1" x14ac:dyDescent="0.35">
      <c r="B3" s="16" t="str">
        <f ca="1">MID(CELL("filename",E3),FIND("]",CELL("filename",E4))+1,99)</f>
        <v>TAC14X RoU Assets PY</v>
      </c>
    </row>
    <row r="4" spans="1:16" ht="18.75" customHeight="1" thickBot="1" x14ac:dyDescent="0.35">
      <c r="B4" s="17" t="s">
        <v>5</v>
      </c>
    </row>
    <row r="5" spans="1:16" ht="18.75" customHeight="1" thickTop="1" thickBot="1" x14ac:dyDescent="0.35">
      <c r="B5" s="36"/>
      <c r="C5" s="36"/>
      <c r="D5" s="36"/>
      <c r="E5" s="36"/>
      <c r="F5" s="597"/>
      <c r="G5" s="597"/>
      <c r="H5" s="597"/>
      <c r="I5" s="597"/>
      <c r="J5" s="597"/>
      <c r="K5" s="597"/>
      <c r="L5" s="382"/>
      <c r="M5" s="36"/>
      <c r="N5" s="375" t="s">
        <v>6</v>
      </c>
      <c r="O5" s="364">
        <v>1</v>
      </c>
    </row>
    <row r="6" spans="1:16" ht="17.649999999999999" customHeight="1" thickTop="1" x14ac:dyDescent="0.3">
      <c r="A6" s="91"/>
      <c r="B6" s="368" t="s">
        <v>1323</v>
      </c>
      <c r="C6" s="38"/>
      <c r="D6" s="38"/>
      <c r="E6" s="287" t="s">
        <v>1324</v>
      </c>
      <c r="F6" s="287" t="s">
        <v>1325</v>
      </c>
      <c r="G6" s="287" t="s">
        <v>1326</v>
      </c>
      <c r="H6" s="287" t="s">
        <v>1327</v>
      </c>
      <c r="I6" s="287" t="s">
        <v>1328</v>
      </c>
      <c r="J6" s="287" t="s">
        <v>1329</v>
      </c>
      <c r="K6" s="287" t="s">
        <v>1330</v>
      </c>
      <c r="L6" s="287" t="s">
        <v>1331</v>
      </c>
      <c r="M6" s="181"/>
      <c r="N6" s="469" t="s">
        <v>1332</v>
      </c>
      <c r="O6" s="470" t="s">
        <v>10</v>
      </c>
      <c r="P6" s="51"/>
    </row>
    <row r="7" spans="1:16" ht="54.5" customHeight="1" x14ac:dyDescent="0.3">
      <c r="A7" s="91"/>
      <c r="B7"/>
      <c r="C7"/>
      <c r="D7" s="581" t="s">
        <v>11</v>
      </c>
      <c r="E7" s="30" t="s">
        <v>181</v>
      </c>
      <c r="F7" s="30" t="s">
        <v>1244</v>
      </c>
      <c r="G7" s="30" t="s">
        <v>1139</v>
      </c>
      <c r="H7" s="30" t="s">
        <v>1140</v>
      </c>
      <c r="I7" s="30" t="s">
        <v>1115</v>
      </c>
      <c r="J7" s="30" t="s">
        <v>1141</v>
      </c>
      <c r="K7" s="30" t="s">
        <v>93</v>
      </c>
      <c r="L7" s="68" t="s">
        <v>1245</v>
      </c>
      <c r="M7" s="1"/>
      <c r="N7" s="30" t="s">
        <v>1246</v>
      </c>
      <c r="O7"/>
      <c r="P7" s="51"/>
    </row>
    <row r="8" spans="1:16" ht="17.649999999999999" customHeight="1" x14ac:dyDescent="0.3">
      <c r="A8" s="91"/>
      <c r="B8"/>
      <c r="C8"/>
      <c r="D8" s="581"/>
      <c r="E8" s="30" t="s">
        <v>14</v>
      </c>
      <c r="F8" s="30" t="s">
        <v>14</v>
      </c>
      <c r="G8" s="30" t="s">
        <v>14</v>
      </c>
      <c r="H8" s="30" t="s">
        <v>14</v>
      </c>
      <c r="I8" s="30" t="s">
        <v>14</v>
      </c>
      <c r="J8" s="30" t="s">
        <v>14</v>
      </c>
      <c r="K8" s="30" t="s">
        <v>14</v>
      </c>
      <c r="L8" s="68" t="s">
        <v>14</v>
      </c>
      <c r="M8" s="1"/>
      <c r="N8" s="30" t="s">
        <v>14</v>
      </c>
      <c r="O8"/>
      <c r="P8" s="51"/>
    </row>
    <row r="9" spans="1:16" ht="17.5" customHeight="1" thickBot="1" x14ac:dyDescent="0.35">
      <c r="A9" s="91"/>
      <c r="B9" s="315"/>
      <c r="C9" s="315"/>
      <c r="D9" s="582"/>
      <c r="E9" s="342" t="s">
        <v>15</v>
      </c>
      <c r="F9" s="342" t="s">
        <v>15</v>
      </c>
      <c r="G9" s="342" t="s">
        <v>15</v>
      </c>
      <c r="H9" s="342" t="s">
        <v>15</v>
      </c>
      <c r="I9" s="342" t="s">
        <v>15</v>
      </c>
      <c r="J9" s="342" t="s">
        <v>15</v>
      </c>
      <c r="K9" s="342" t="s">
        <v>15</v>
      </c>
      <c r="L9" s="343" t="s">
        <v>15</v>
      </c>
      <c r="M9" s="1"/>
      <c r="N9" s="342" t="s">
        <v>15</v>
      </c>
      <c r="O9" s="417" t="s">
        <v>16</v>
      </c>
      <c r="P9" s="51"/>
    </row>
    <row r="10" spans="1:16" ht="17.649999999999999" customHeight="1" x14ac:dyDescent="0.25">
      <c r="A10" s="91"/>
      <c r="B10" s="297" t="s">
        <v>1097</v>
      </c>
      <c r="C10" s="290"/>
      <c r="D10" s="465" t="s">
        <v>18</v>
      </c>
      <c r="E10" s="414">
        <f t="shared" ref="E10:E41" si="0">SUM(F10:L10)</f>
        <v>0</v>
      </c>
      <c r="F10" s="423"/>
      <c r="G10" s="423"/>
      <c r="H10" s="423"/>
      <c r="I10" s="423"/>
      <c r="J10" s="423"/>
      <c r="K10" s="423"/>
      <c r="L10" s="423"/>
      <c r="M10" s="1"/>
      <c r="N10" s="423"/>
      <c r="O10" s="417" t="s">
        <v>1247</v>
      </c>
      <c r="P10" s="51"/>
    </row>
    <row r="11" spans="1:16" ht="17.649999999999999" customHeight="1" thickBot="1" x14ac:dyDescent="0.3">
      <c r="A11" s="91"/>
      <c r="B11" s="66" t="s">
        <v>243</v>
      </c>
      <c r="C11" s="34"/>
      <c r="D11" s="418" t="s">
        <v>26</v>
      </c>
      <c r="E11" s="414">
        <f t="shared" si="0"/>
        <v>0</v>
      </c>
      <c r="F11" s="423"/>
      <c r="G11" s="423"/>
      <c r="H11" s="423"/>
      <c r="I11" s="423"/>
      <c r="J11" s="423"/>
      <c r="K11" s="423"/>
      <c r="L11" s="423"/>
      <c r="M11" s="1"/>
      <c r="N11" s="423"/>
      <c r="O11" s="417" t="s">
        <v>1333</v>
      </c>
      <c r="P11" s="51"/>
    </row>
    <row r="12" spans="1:16" ht="18.75" customHeight="1" x14ac:dyDescent="0.25">
      <c r="A12" s="91"/>
      <c r="B12" s="634" t="s">
        <v>1099</v>
      </c>
      <c r="C12" s="34"/>
      <c r="D12" s="418" t="s">
        <v>18</v>
      </c>
      <c r="E12" s="325">
        <f t="shared" si="0"/>
        <v>0</v>
      </c>
      <c r="F12" s="325">
        <f>SUM(F10:F11)</f>
        <v>0</v>
      </c>
      <c r="G12" s="325">
        <f t="shared" ref="G12:K12" si="1">SUM(G10:G11)</f>
        <v>0</v>
      </c>
      <c r="H12" s="325">
        <f t="shared" si="1"/>
        <v>0</v>
      </c>
      <c r="I12" s="325">
        <f t="shared" si="1"/>
        <v>0</v>
      </c>
      <c r="J12" s="325">
        <f t="shared" si="1"/>
        <v>0</v>
      </c>
      <c r="K12" s="325">
        <f t="shared" si="1"/>
        <v>0</v>
      </c>
      <c r="L12" s="325">
        <f>SUM(L10:L11)</f>
        <v>0</v>
      </c>
      <c r="M12" s="1"/>
      <c r="N12" s="416">
        <f>SUM(N10:N11)</f>
        <v>0</v>
      </c>
      <c r="O12" s="417" t="s">
        <v>1334</v>
      </c>
      <c r="P12" s="218"/>
    </row>
    <row r="13" spans="1:16" ht="17.649999999999999" customHeight="1" x14ac:dyDescent="0.25">
      <c r="A13" s="91"/>
      <c r="B13" s="66" t="s">
        <v>1030</v>
      </c>
      <c r="C13" s="34"/>
      <c r="D13" s="418" t="s">
        <v>18</v>
      </c>
      <c r="E13" s="414">
        <f t="shared" si="0"/>
        <v>0</v>
      </c>
      <c r="F13" s="580"/>
      <c r="G13" s="580"/>
      <c r="H13" s="580"/>
      <c r="I13" s="580"/>
      <c r="J13" s="580"/>
      <c r="K13" s="580"/>
      <c r="L13" s="580"/>
      <c r="M13" s="1"/>
      <c r="N13" s="580"/>
      <c r="O13" s="417" t="s">
        <v>1248</v>
      </c>
      <c r="P13" s="218"/>
    </row>
    <row r="14" spans="1:16" ht="17.649999999999999" customHeight="1" x14ac:dyDescent="0.25">
      <c r="A14" s="91"/>
      <c r="B14" s="67" t="s">
        <v>1032</v>
      </c>
      <c r="C14" s="34"/>
      <c r="D14" s="418" t="s">
        <v>26</v>
      </c>
      <c r="E14" s="414">
        <f t="shared" si="0"/>
        <v>0</v>
      </c>
      <c r="F14" s="423"/>
      <c r="G14" s="423"/>
      <c r="H14" s="423"/>
      <c r="I14" s="423"/>
      <c r="J14" s="423"/>
      <c r="K14" s="423"/>
      <c r="L14" s="423"/>
      <c r="M14" s="1"/>
      <c r="N14" s="423"/>
      <c r="O14" s="417" t="s">
        <v>1249</v>
      </c>
      <c r="P14" s="51"/>
    </row>
    <row r="15" spans="1:16" ht="17.649999999999999" customHeight="1" x14ac:dyDescent="0.25">
      <c r="A15" s="91"/>
      <c r="B15" s="182" t="s">
        <v>1250</v>
      </c>
      <c r="C15" s="183"/>
      <c r="D15" s="418" t="s">
        <v>18</v>
      </c>
      <c r="E15" s="414">
        <f t="shared" si="0"/>
        <v>0</v>
      </c>
      <c r="F15" s="423"/>
      <c r="G15" s="423"/>
      <c r="H15" s="423"/>
      <c r="I15" s="423"/>
      <c r="J15" s="423"/>
      <c r="K15" s="471"/>
      <c r="L15" s="423"/>
      <c r="M15" s="1"/>
      <c r="N15" s="423"/>
      <c r="O15" s="417" t="s">
        <v>1251</v>
      </c>
      <c r="P15" s="51"/>
    </row>
    <row r="16" spans="1:16" ht="17.649999999999999" customHeight="1" x14ac:dyDescent="0.25">
      <c r="A16" s="91"/>
      <c r="B16" s="184" t="s">
        <v>1252</v>
      </c>
      <c r="C16" s="183"/>
      <c r="D16" s="418" t="s">
        <v>18</v>
      </c>
      <c r="E16" s="414">
        <f t="shared" si="0"/>
        <v>0</v>
      </c>
      <c r="F16" s="423"/>
      <c r="G16" s="423"/>
      <c r="H16" s="423"/>
      <c r="I16" s="423"/>
      <c r="J16" s="423"/>
      <c r="K16" s="471"/>
      <c r="L16" s="423"/>
      <c r="M16" s="1"/>
      <c r="N16" s="423"/>
      <c r="O16" s="417" t="s">
        <v>1253</v>
      </c>
      <c r="P16" s="51"/>
    </row>
    <row r="17" spans="1:16" ht="17.649999999999999" customHeight="1" x14ac:dyDescent="0.25">
      <c r="A17" s="91"/>
      <c r="B17" s="184" t="s">
        <v>1254</v>
      </c>
      <c r="C17" s="183"/>
      <c r="D17" s="418" t="s">
        <v>18</v>
      </c>
      <c r="E17" s="414">
        <f t="shared" si="0"/>
        <v>0</v>
      </c>
      <c r="F17" s="423"/>
      <c r="G17" s="423"/>
      <c r="H17" s="423"/>
      <c r="I17" s="423"/>
      <c r="J17" s="423"/>
      <c r="K17" s="471"/>
      <c r="L17" s="423"/>
      <c r="M17" s="1"/>
      <c r="N17" s="423"/>
      <c r="O17" s="417" t="s">
        <v>1255</v>
      </c>
      <c r="P17" s="51"/>
    </row>
    <row r="18" spans="1:16" ht="17.649999999999999" customHeight="1" x14ac:dyDescent="0.25">
      <c r="A18" s="91"/>
      <c r="B18" s="184" t="s">
        <v>1256</v>
      </c>
      <c r="C18" s="183"/>
      <c r="D18" s="427" t="s">
        <v>23</v>
      </c>
      <c r="E18" s="414">
        <f t="shared" si="0"/>
        <v>0</v>
      </c>
      <c r="F18" s="423"/>
      <c r="G18" s="423"/>
      <c r="H18" s="423"/>
      <c r="I18" s="423"/>
      <c r="J18" s="423"/>
      <c r="K18" s="471"/>
      <c r="L18" s="423"/>
      <c r="M18" s="1"/>
      <c r="N18" s="423"/>
      <c r="O18" s="417" t="s">
        <v>1257</v>
      </c>
      <c r="P18" s="51"/>
    </row>
    <row r="19" spans="1:16" ht="17.649999999999999" customHeight="1" x14ac:dyDescent="0.25">
      <c r="A19" s="91"/>
      <c r="B19" s="185" t="s">
        <v>1258</v>
      </c>
      <c r="C19" s="183"/>
      <c r="D19" s="418" t="s">
        <v>18</v>
      </c>
      <c r="E19" s="414">
        <f t="shared" si="0"/>
        <v>0</v>
      </c>
      <c r="F19" s="423"/>
      <c r="G19" s="423"/>
      <c r="H19" s="423"/>
      <c r="I19" s="423"/>
      <c r="J19" s="423"/>
      <c r="K19" s="471"/>
      <c r="L19" s="423"/>
      <c r="M19" s="1"/>
      <c r="N19" s="423"/>
      <c r="O19" s="417" t="s">
        <v>1259</v>
      </c>
      <c r="P19" s="51"/>
    </row>
    <row r="20" spans="1:16" ht="16.149999999999999" customHeight="1" x14ac:dyDescent="0.25">
      <c r="A20" s="91"/>
      <c r="B20" s="185" t="s">
        <v>1260</v>
      </c>
      <c r="C20" s="183"/>
      <c r="D20" s="427" t="s">
        <v>18</v>
      </c>
      <c r="E20" s="414">
        <f t="shared" si="0"/>
        <v>0</v>
      </c>
      <c r="F20" s="423"/>
      <c r="G20" s="423"/>
      <c r="H20" s="423"/>
      <c r="I20" s="423"/>
      <c r="J20" s="423"/>
      <c r="K20" s="471"/>
      <c r="L20" s="423"/>
      <c r="M20" s="1"/>
      <c r="N20" s="423"/>
      <c r="O20" s="417" t="s">
        <v>1261</v>
      </c>
      <c r="P20" s="51"/>
    </row>
    <row r="21" spans="1:16" ht="16.149999999999999" customHeight="1" x14ac:dyDescent="0.25">
      <c r="A21" s="91"/>
      <c r="B21" s="185" t="s">
        <v>1262</v>
      </c>
      <c r="C21" s="183"/>
      <c r="D21" s="427" t="s">
        <v>18</v>
      </c>
      <c r="E21" s="414">
        <f t="shared" si="0"/>
        <v>0</v>
      </c>
      <c r="F21" s="423"/>
      <c r="G21" s="423"/>
      <c r="H21" s="423"/>
      <c r="I21" s="423"/>
      <c r="J21" s="423"/>
      <c r="K21" s="471"/>
      <c r="L21" s="423"/>
      <c r="M21" s="1"/>
      <c r="N21" s="423"/>
      <c r="O21" s="417" t="s">
        <v>1263</v>
      </c>
      <c r="P21" s="51"/>
    </row>
    <row r="22" spans="1:16" ht="17.649999999999999" customHeight="1" x14ac:dyDescent="0.25">
      <c r="A22" s="91"/>
      <c r="B22" s="66" t="s">
        <v>1264</v>
      </c>
      <c r="C22" s="34"/>
      <c r="D22" s="427" t="s">
        <v>26</v>
      </c>
      <c r="E22" s="414">
        <f t="shared" si="0"/>
        <v>0</v>
      </c>
      <c r="F22" s="423"/>
      <c r="G22" s="423"/>
      <c r="H22" s="423"/>
      <c r="I22" s="423"/>
      <c r="J22" s="423"/>
      <c r="K22" s="423"/>
      <c r="L22" s="423"/>
      <c r="M22" s="1"/>
      <c r="N22" s="423"/>
      <c r="O22" s="417" t="s">
        <v>1265</v>
      </c>
      <c r="P22" s="51"/>
    </row>
    <row r="23" spans="1:16" ht="17.649999999999999" customHeight="1" x14ac:dyDescent="0.25">
      <c r="A23" s="91"/>
      <c r="B23" s="185" t="s">
        <v>1266</v>
      </c>
      <c r="C23" s="183"/>
      <c r="D23" s="427" t="s">
        <v>18</v>
      </c>
      <c r="E23" s="414">
        <f t="shared" si="0"/>
        <v>0</v>
      </c>
      <c r="F23" s="423"/>
      <c r="G23" s="423"/>
      <c r="H23" s="423"/>
      <c r="I23" s="423"/>
      <c r="J23" s="423"/>
      <c r="K23" s="423"/>
      <c r="L23" s="423"/>
      <c r="M23" s="1"/>
      <c r="N23" s="423"/>
      <c r="O23" s="417" t="s">
        <v>1267</v>
      </c>
      <c r="P23" s="51"/>
    </row>
    <row r="24" spans="1:16" ht="17.649999999999999" customHeight="1" x14ac:dyDescent="0.25">
      <c r="A24" s="91"/>
      <c r="B24" s="185" t="s">
        <v>1268</v>
      </c>
      <c r="C24" s="183"/>
      <c r="D24" s="427" t="s">
        <v>23</v>
      </c>
      <c r="E24" s="414">
        <f t="shared" si="0"/>
        <v>0</v>
      </c>
      <c r="F24" s="423"/>
      <c r="G24" s="423"/>
      <c r="H24" s="423"/>
      <c r="I24" s="423"/>
      <c r="J24" s="423"/>
      <c r="K24" s="423"/>
      <c r="L24" s="423"/>
      <c r="M24" s="1"/>
      <c r="N24" s="423"/>
      <c r="O24" s="417" t="s">
        <v>1269</v>
      </c>
      <c r="P24" s="51"/>
    </row>
    <row r="25" spans="1:16" ht="17.649999999999999" customHeight="1" x14ac:dyDescent="0.25">
      <c r="A25" s="91"/>
      <c r="B25" s="185" t="s">
        <v>1270</v>
      </c>
      <c r="C25" s="183"/>
      <c r="D25" s="427" t="s">
        <v>26</v>
      </c>
      <c r="E25" s="414">
        <f t="shared" si="0"/>
        <v>0</v>
      </c>
      <c r="F25" s="423"/>
      <c r="G25" s="423"/>
      <c r="H25" s="423"/>
      <c r="I25" s="423"/>
      <c r="J25" s="423"/>
      <c r="K25" s="423"/>
      <c r="L25" s="423"/>
      <c r="M25" s="1"/>
      <c r="N25" s="423"/>
      <c r="O25" s="417" t="s">
        <v>1271</v>
      </c>
      <c r="P25" s="51"/>
    </row>
    <row r="26" spans="1:16" ht="17.649999999999999" customHeight="1" x14ac:dyDescent="0.25">
      <c r="A26" s="91"/>
      <c r="B26" s="66" t="s">
        <v>1042</v>
      </c>
      <c r="C26" s="34"/>
      <c r="D26" s="418" t="s">
        <v>23</v>
      </c>
      <c r="E26" s="414">
        <f t="shared" si="0"/>
        <v>0</v>
      </c>
      <c r="F26" s="423"/>
      <c r="G26" s="423"/>
      <c r="H26" s="423"/>
      <c r="I26" s="423"/>
      <c r="J26" s="423"/>
      <c r="K26" s="423"/>
      <c r="L26" s="423"/>
      <c r="M26" s="1"/>
      <c r="N26" s="423"/>
      <c r="O26" s="417" t="s">
        <v>1272</v>
      </c>
      <c r="P26" s="51"/>
    </row>
    <row r="27" spans="1:16" ht="17.649999999999999" customHeight="1" x14ac:dyDescent="0.25">
      <c r="A27" s="91"/>
      <c r="B27" s="67" t="s">
        <v>1044</v>
      </c>
      <c r="C27"/>
      <c r="D27" s="418" t="s">
        <v>23</v>
      </c>
      <c r="E27" s="414">
        <f t="shared" si="0"/>
        <v>0</v>
      </c>
      <c r="F27" s="423"/>
      <c r="G27" s="423"/>
      <c r="H27" s="423"/>
      <c r="I27" s="423"/>
      <c r="J27" s="423"/>
      <c r="K27" s="423"/>
      <c r="L27" s="423"/>
      <c r="M27" s="1"/>
      <c r="N27" s="423"/>
      <c r="O27" s="417" t="s">
        <v>1273</v>
      </c>
      <c r="P27" s="51"/>
    </row>
    <row r="28" spans="1:16" ht="17.649999999999999" customHeight="1" x14ac:dyDescent="0.25">
      <c r="A28" s="91"/>
      <c r="B28" s="66" t="s">
        <v>1046</v>
      </c>
      <c r="C28" s="34"/>
      <c r="D28" s="418" t="s">
        <v>18</v>
      </c>
      <c r="E28" s="414">
        <f t="shared" si="0"/>
        <v>0</v>
      </c>
      <c r="F28" s="423"/>
      <c r="G28" s="423"/>
      <c r="H28" s="423"/>
      <c r="I28" s="423"/>
      <c r="J28" s="423"/>
      <c r="K28" s="423"/>
      <c r="L28" s="423"/>
      <c r="M28" s="1"/>
      <c r="N28" s="423"/>
      <c r="O28" s="417" t="s">
        <v>1274</v>
      </c>
      <c r="P28" s="51"/>
    </row>
    <row r="29" spans="1:16" ht="17.649999999999999" customHeight="1" x14ac:dyDescent="0.25">
      <c r="A29" s="91"/>
      <c r="B29" s="67" t="s">
        <v>1048</v>
      </c>
      <c r="C29" s="34"/>
      <c r="D29" s="418" t="s">
        <v>18</v>
      </c>
      <c r="E29" s="414">
        <f t="shared" si="0"/>
        <v>0</v>
      </c>
      <c r="F29" s="423"/>
      <c r="G29" s="423"/>
      <c r="H29" s="423"/>
      <c r="I29" s="423"/>
      <c r="J29" s="423"/>
      <c r="K29" s="423"/>
      <c r="L29" s="423"/>
      <c r="M29" s="1"/>
      <c r="N29" s="423"/>
      <c r="O29" s="417" t="s">
        <v>1275</v>
      </c>
      <c r="P29" s="51"/>
    </row>
    <row r="30" spans="1:16" ht="17.649999999999999" customHeight="1" x14ac:dyDescent="0.25">
      <c r="A30" s="91"/>
      <c r="B30" s="66" t="s">
        <v>1050</v>
      </c>
      <c r="C30" s="34"/>
      <c r="D30" s="418" t="s">
        <v>26</v>
      </c>
      <c r="E30" s="414">
        <f t="shared" si="0"/>
        <v>0</v>
      </c>
      <c r="F30" s="423"/>
      <c r="G30" s="423"/>
      <c r="H30" s="423"/>
      <c r="I30" s="423"/>
      <c r="J30" s="423"/>
      <c r="K30" s="423"/>
      <c r="L30" s="423"/>
      <c r="M30" s="1"/>
      <c r="N30" s="423"/>
      <c r="O30" s="417" t="s">
        <v>1276</v>
      </c>
      <c r="P30" s="51"/>
    </row>
    <row r="31" spans="1:16" ht="17.649999999999999" customHeight="1" x14ac:dyDescent="0.25">
      <c r="A31" s="91"/>
      <c r="B31" s="66" t="s">
        <v>1052</v>
      </c>
      <c r="C31" s="34"/>
      <c r="D31" s="418" t="s">
        <v>26</v>
      </c>
      <c r="E31" s="414">
        <f t="shared" si="0"/>
        <v>0</v>
      </c>
      <c r="F31" s="423"/>
      <c r="G31" s="423"/>
      <c r="H31" s="423"/>
      <c r="I31" s="423"/>
      <c r="J31" s="423"/>
      <c r="K31" s="423"/>
      <c r="L31" s="423"/>
      <c r="M31" s="1"/>
      <c r="N31" s="423"/>
      <c r="O31" s="417" t="s">
        <v>1277</v>
      </c>
      <c r="P31" s="51"/>
    </row>
    <row r="32" spans="1:16" ht="17.649999999999999" customHeight="1" x14ac:dyDescent="0.25">
      <c r="A32" s="91"/>
      <c r="B32" s="99" t="s">
        <v>1054</v>
      </c>
      <c r="C32" s="81"/>
      <c r="D32" s="418" t="s">
        <v>26</v>
      </c>
      <c r="E32" s="414">
        <f t="shared" si="0"/>
        <v>0</v>
      </c>
      <c r="F32" s="423"/>
      <c r="G32" s="423"/>
      <c r="H32" s="423"/>
      <c r="I32" s="423"/>
      <c r="J32" s="423"/>
      <c r="K32" s="423"/>
      <c r="L32" s="423"/>
      <c r="M32" s="1"/>
      <c r="N32" s="423"/>
      <c r="O32" s="417" t="s">
        <v>1278</v>
      </c>
      <c r="P32" s="51"/>
    </row>
    <row r="33" spans="1:16" ht="17.649999999999999" customHeight="1" x14ac:dyDescent="0.25">
      <c r="A33" s="91"/>
      <c r="B33" s="185" t="s">
        <v>1279</v>
      </c>
      <c r="C33" s="183"/>
      <c r="D33" s="418" t="s">
        <v>23</v>
      </c>
      <c r="E33" s="414">
        <f t="shared" si="0"/>
        <v>0</v>
      </c>
      <c r="F33" s="423"/>
      <c r="G33" s="423"/>
      <c r="H33" s="423"/>
      <c r="I33" s="423"/>
      <c r="J33" s="423"/>
      <c r="K33" s="423"/>
      <c r="L33" s="423"/>
      <c r="M33" s="1"/>
      <c r="N33" s="423"/>
      <c r="O33" s="417" t="s">
        <v>1280</v>
      </c>
      <c r="P33" s="51"/>
    </row>
    <row r="34" spans="1:16" ht="17.649999999999999" customHeight="1" x14ac:dyDescent="0.25">
      <c r="A34" s="91"/>
      <c r="B34" s="185" t="s">
        <v>1281</v>
      </c>
      <c r="C34" s="183"/>
      <c r="D34" s="418" t="s">
        <v>23</v>
      </c>
      <c r="E34" s="414">
        <f t="shared" si="0"/>
        <v>0</v>
      </c>
      <c r="F34" s="423"/>
      <c r="G34" s="423"/>
      <c r="H34" s="423"/>
      <c r="I34" s="423"/>
      <c r="J34" s="423"/>
      <c r="K34" s="423"/>
      <c r="L34" s="423"/>
      <c r="M34" s="1"/>
      <c r="N34" s="423"/>
      <c r="O34" s="417" t="s">
        <v>1282</v>
      </c>
      <c r="P34" s="51"/>
    </row>
    <row r="35" spans="1:16" ht="17.649999999999999" customHeight="1" x14ac:dyDescent="0.25">
      <c r="A35" s="91"/>
      <c r="B35" s="185" t="s">
        <v>1283</v>
      </c>
      <c r="C35" s="183"/>
      <c r="D35" s="418" t="s">
        <v>23</v>
      </c>
      <c r="E35" s="414">
        <f t="shared" si="0"/>
        <v>0</v>
      </c>
      <c r="F35" s="423"/>
      <c r="G35" s="423"/>
      <c r="H35" s="423"/>
      <c r="I35" s="423"/>
      <c r="J35" s="423"/>
      <c r="K35" s="423"/>
      <c r="L35" s="423"/>
      <c r="M35" s="1"/>
      <c r="N35" s="423"/>
      <c r="O35" s="417" t="s">
        <v>1284</v>
      </c>
      <c r="P35" s="51"/>
    </row>
    <row r="36" spans="1:16" ht="17.649999999999999" customHeight="1" x14ac:dyDescent="0.25">
      <c r="A36" s="91"/>
      <c r="B36" s="185" t="s">
        <v>1285</v>
      </c>
      <c r="C36" s="183"/>
      <c r="D36" s="418" t="s">
        <v>23</v>
      </c>
      <c r="E36" s="414">
        <f t="shared" si="0"/>
        <v>0</v>
      </c>
      <c r="F36" s="423"/>
      <c r="G36" s="423"/>
      <c r="H36" s="423"/>
      <c r="I36" s="423"/>
      <c r="J36" s="423"/>
      <c r="K36" s="423"/>
      <c r="L36" s="423"/>
      <c r="M36" s="1"/>
      <c r="N36" s="423"/>
      <c r="O36" s="417" t="s">
        <v>1286</v>
      </c>
      <c r="P36" s="51"/>
    </row>
    <row r="37" spans="1:16" ht="17.649999999999999" customHeight="1" x14ac:dyDescent="0.25">
      <c r="A37" s="91"/>
      <c r="B37" s="185" t="s">
        <v>1287</v>
      </c>
      <c r="C37" s="183"/>
      <c r="D37" s="418" t="s">
        <v>23</v>
      </c>
      <c r="E37" s="414">
        <f t="shared" si="0"/>
        <v>0</v>
      </c>
      <c r="F37" s="423"/>
      <c r="G37" s="423"/>
      <c r="H37" s="423"/>
      <c r="I37" s="423"/>
      <c r="J37" s="423"/>
      <c r="K37" s="423"/>
      <c r="L37" s="423"/>
      <c r="M37" s="1"/>
      <c r="N37" s="423"/>
      <c r="O37" s="417" t="s">
        <v>1288</v>
      </c>
      <c r="P37" s="51"/>
    </row>
    <row r="38" spans="1:16" ht="17.25" customHeight="1" x14ac:dyDescent="0.25">
      <c r="A38" s="91"/>
      <c r="B38" s="185" t="s">
        <v>1289</v>
      </c>
      <c r="C38" s="183"/>
      <c r="D38" s="418" t="s">
        <v>23</v>
      </c>
      <c r="E38" s="414">
        <f t="shared" si="0"/>
        <v>0</v>
      </c>
      <c r="F38" s="423"/>
      <c r="G38" s="423"/>
      <c r="H38" s="423"/>
      <c r="I38" s="423"/>
      <c r="J38" s="423"/>
      <c r="K38" s="423"/>
      <c r="L38" s="423"/>
      <c r="M38" s="1"/>
      <c r="N38" s="423"/>
      <c r="O38" s="417" t="s">
        <v>1290</v>
      </c>
      <c r="P38" s="51"/>
    </row>
    <row r="39" spans="1:16" ht="18" customHeight="1" x14ac:dyDescent="0.25">
      <c r="A39" s="91"/>
      <c r="B39" s="33" t="s">
        <v>1291</v>
      </c>
      <c r="C39" s="34"/>
      <c r="D39" s="418" t="s">
        <v>23</v>
      </c>
      <c r="E39" s="414">
        <f t="shared" si="0"/>
        <v>0</v>
      </c>
      <c r="F39" s="423"/>
      <c r="G39" s="423"/>
      <c r="H39" s="423"/>
      <c r="I39" s="423"/>
      <c r="J39" s="423"/>
      <c r="K39" s="423"/>
      <c r="L39" s="423"/>
      <c r="M39" s="1"/>
      <c r="N39" s="423"/>
      <c r="O39" s="417" t="s">
        <v>1292</v>
      </c>
      <c r="P39" s="51"/>
    </row>
    <row r="40" spans="1:16" ht="18" customHeight="1" thickBot="1" x14ac:dyDescent="0.3">
      <c r="A40" s="91"/>
      <c r="B40" s="66" t="s">
        <v>228</v>
      </c>
      <c r="C40" s="34"/>
      <c r="D40" s="418" t="s">
        <v>23</v>
      </c>
      <c r="E40" s="414">
        <f t="shared" si="0"/>
        <v>0</v>
      </c>
      <c r="F40" s="580"/>
      <c r="G40" s="580"/>
      <c r="H40" s="580"/>
      <c r="I40" s="580"/>
      <c r="J40" s="580"/>
      <c r="K40" s="580"/>
      <c r="L40" s="580"/>
      <c r="M40" s="1"/>
      <c r="N40" s="580"/>
      <c r="O40" s="417" t="s">
        <v>1293</v>
      </c>
      <c r="P40" s="218"/>
    </row>
    <row r="41" spans="1:16" ht="17.649999999999999" customHeight="1" x14ac:dyDescent="0.25">
      <c r="A41" s="91"/>
      <c r="B41" s="98" t="s">
        <v>1101</v>
      </c>
      <c r="C41" s="34"/>
      <c r="D41" s="418" t="s">
        <v>18</v>
      </c>
      <c r="E41" s="325">
        <f t="shared" si="0"/>
        <v>0</v>
      </c>
      <c r="F41" s="325">
        <f>SUM(F12:F40)</f>
        <v>0</v>
      </c>
      <c r="G41" s="325">
        <f t="shared" ref="G41:L41" si="2">SUM(G12:G40)</f>
        <v>0</v>
      </c>
      <c r="H41" s="325">
        <f t="shared" si="2"/>
        <v>0</v>
      </c>
      <c r="I41" s="325">
        <f t="shared" si="2"/>
        <v>0</v>
      </c>
      <c r="J41" s="325">
        <f t="shared" si="2"/>
        <v>0</v>
      </c>
      <c r="K41" s="325">
        <f t="shared" si="2"/>
        <v>0</v>
      </c>
      <c r="L41" s="325">
        <f t="shared" si="2"/>
        <v>0</v>
      </c>
      <c r="M41" s="1"/>
      <c r="N41" s="325">
        <f>SUM(N12:N40)</f>
        <v>0</v>
      </c>
      <c r="O41" s="417" t="s">
        <v>1294</v>
      </c>
      <c r="P41" s="51"/>
    </row>
    <row r="42" spans="1:16" ht="17.649999999999999" customHeight="1" x14ac:dyDescent="0.25">
      <c r="A42" s="91"/>
      <c r="B42" s="32"/>
      <c r="C42" s="32"/>
      <c r="D42" s="3"/>
      <c r="E42" s="1"/>
      <c r="F42" s="1"/>
      <c r="G42" s="1"/>
      <c r="H42" s="1"/>
      <c r="I42" s="1"/>
      <c r="J42" s="1"/>
      <c r="K42" s="1"/>
      <c r="L42" s="1"/>
      <c r="M42" s="1"/>
      <c r="N42" s="1"/>
      <c r="O42" s="1"/>
      <c r="P42" s="51"/>
    </row>
    <row r="43" spans="1:16" ht="17.649999999999999" customHeight="1" x14ac:dyDescent="0.25">
      <c r="A43" s="91"/>
      <c r="B43" s="98" t="s">
        <v>1206</v>
      </c>
      <c r="C43" s="34"/>
      <c r="D43" s="418" t="s">
        <v>18</v>
      </c>
      <c r="E43" s="414">
        <f t="shared" ref="E43:E65" si="3">SUM(F43:L43)</f>
        <v>0</v>
      </c>
      <c r="F43" s="423"/>
      <c r="G43" s="423"/>
      <c r="H43" s="423"/>
      <c r="I43" s="423"/>
      <c r="J43" s="423"/>
      <c r="K43" s="423"/>
      <c r="L43" s="423"/>
      <c r="M43" s="1"/>
      <c r="N43" s="423"/>
      <c r="O43" s="417" t="s">
        <v>1295</v>
      </c>
      <c r="P43" s="51"/>
    </row>
    <row r="44" spans="1:16" ht="17.649999999999999" customHeight="1" thickBot="1" x14ac:dyDescent="0.3">
      <c r="A44" s="91"/>
      <c r="B44" s="67" t="s">
        <v>243</v>
      </c>
      <c r="C44" s="34"/>
      <c r="D44" s="418" t="s">
        <v>26</v>
      </c>
      <c r="E44" s="414">
        <f t="shared" si="3"/>
        <v>0</v>
      </c>
      <c r="F44" s="423"/>
      <c r="G44" s="423"/>
      <c r="H44" s="423"/>
      <c r="I44" s="423"/>
      <c r="J44" s="423"/>
      <c r="K44" s="423"/>
      <c r="L44" s="423"/>
      <c r="M44" s="1"/>
      <c r="N44" s="423"/>
      <c r="O44" s="417" t="s">
        <v>1335</v>
      </c>
      <c r="P44" s="51"/>
    </row>
    <row r="45" spans="1:16" ht="17.649999999999999" customHeight="1" x14ac:dyDescent="0.25">
      <c r="A45" s="91"/>
      <c r="B45" s="98" t="s">
        <v>1208</v>
      </c>
      <c r="C45" s="34"/>
      <c r="D45" s="418" t="s">
        <v>18</v>
      </c>
      <c r="E45" s="325">
        <f t="shared" si="3"/>
        <v>0</v>
      </c>
      <c r="F45" s="325">
        <f t="shared" ref="F45:K45" si="4">SUM(F43:F44)</f>
        <v>0</v>
      </c>
      <c r="G45" s="325">
        <f t="shared" si="4"/>
        <v>0</v>
      </c>
      <c r="H45" s="325">
        <f t="shared" si="4"/>
        <v>0</v>
      </c>
      <c r="I45" s="325">
        <f t="shared" si="4"/>
        <v>0</v>
      </c>
      <c r="J45" s="325">
        <f t="shared" si="4"/>
        <v>0</v>
      </c>
      <c r="K45" s="325">
        <f t="shared" si="4"/>
        <v>0</v>
      </c>
      <c r="L45" s="325">
        <f>SUM(L43:L44)</f>
        <v>0</v>
      </c>
      <c r="M45" s="1"/>
      <c r="N45" s="325">
        <f>SUM(N43:N44)</f>
        <v>0</v>
      </c>
      <c r="O45" s="417" t="s">
        <v>1336</v>
      </c>
      <c r="P45" s="218"/>
    </row>
    <row r="46" spans="1:16" ht="17.649999999999999" customHeight="1" x14ac:dyDescent="0.25">
      <c r="A46" s="91"/>
      <c r="B46" s="66" t="s">
        <v>1030</v>
      </c>
      <c r="C46" s="34"/>
      <c r="D46" s="418" t="s">
        <v>18</v>
      </c>
      <c r="E46" s="414">
        <f t="shared" si="3"/>
        <v>0</v>
      </c>
      <c r="F46" s="580"/>
      <c r="G46" s="580"/>
      <c r="H46" s="580"/>
      <c r="I46" s="580"/>
      <c r="J46" s="580"/>
      <c r="K46" s="580"/>
      <c r="L46" s="580"/>
      <c r="M46" s="1"/>
      <c r="N46" s="580"/>
      <c r="O46" s="417" t="s">
        <v>1296</v>
      </c>
      <c r="P46" s="218"/>
    </row>
    <row r="47" spans="1:16" ht="17.649999999999999" customHeight="1" x14ac:dyDescent="0.25">
      <c r="A47" s="91"/>
      <c r="B47" s="66" t="s">
        <v>1032</v>
      </c>
      <c r="C47" s="34"/>
      <c r="D47" s="418" t="s">
        <v>26</v>
      </c>
      <c r="E47" s="414">
        <f t="shared" si="3"/>
        <v>0</v>
      </c>
      <c r="F47" s="423"/>
      <c r="G47" s="423"/>
      <c r="H47" s="423"/>
      <c r="I47" s="423"/>
      <c r="J47" s="423"/>
      <c r="K47" s="423"/>
      <c r="L47" s="423"/>
      <c r="M47" s="1"/>
      <c r="N47" s="423"/>
      <c r="O47" s="417" t="s">
        <v>1297</v>
      </c>
      <c r="P47" s="51"/>
    </row>
    <row r="48" spans="1:16" ht="17.649999999999999" customHeight="1" x14ac:dyDescent="0.25">
      <c r="A48" s="91"/>
      <c r="B48" s="185" t="s">
        <v>1298</v>
      </c>
      <c r="C48" s="183"/>
      <c r="D48" s="418" t="s">
        <v>18</v>
      </c>
      <c r="E48" s="414">
        <f t="shared" si="3"/>
        <v>0</v>
      </c>
      <c r="F48" s="423"/>
      <c r="G48" s="423"/>
      <c r="H48" s="423"/>
      <c r="I48" s="423"/>
      <c r="J48" s="423"/>
      <c r="K48" s="423"/>
      <c r="L48" s="423"/>
      <c r="M48" s="1"/>
      <c r="N48" s="423"/>
      <c r="O48" s="417" t="s">
        <v>1299</v>
      </c>
      <c r="P48" s="51"/>
    </row>
    <row r="49" spans="1:16" ht="17.649999999999999" customHeight="1" x14ac:dyDescent="0.25">
      <c r="A49" s="91"/>
      <c r="B49" s="185" t="s">
        <v>1300</v>
      </c>
      <c r="C49" s="183"/>
      <c r="D49" s="418" t="s">
        <v>18</v>
      </c>
      <c r="E49" s="414">
        <f t="shared" si="3"/>
        <v>0</v>
      </c>
      <c r="F49" s="423"/>
      <c r="G49" s="423"/>
      <c r="H49" s="423"/>
      <c r="I49" s="423"/>
      <c r="J49" s="423"/>
      <c r="K49" s="423"/>
      <c r="L49" s="423"/>
      <c r="M49" s="1"/>
      <c r="N49" s="423"/>
      <c r="O49" s="417" t="s">
        <v>1301</v>
      </c>
      <c r="P49" s="51"/>
    </row>
    <row r="50" spans="1:16" ht="17.649999999999999" customHeight="1" x14ac:dyDescent="0.25">
      <c r="A50" s="91"/>
      <c r="B50" s="67" t="s">
        <v>1042</v>
      </c>
      <c r="C50"/>
      <c r="D50" s="418" t="s">
        <v>18</v>
      </c>
      <c r="E50" s="414">
        <f t="shared" si="3"/>
        <v>0</v>
      </c>
      <c r="F50" s="423"/>
      <c r="G50" s="423"/>
      <c r="H50" s="423"/>
      <c r="I50" s="423"/>
      <c r="J50" s="423"/>
      <c r="K50" s="423"/>
      <c r="L50" s="423"/>
      <c r="M50" s="1"/>
      <c r="N50" s="423"/>
      <c r="O50" s="417" t="s">
        <v>1302</v>
      </c>
      <c r="P50" s="51"/>
    </row>
    <row r="51" spans="1:16" ht="17.649999999999999" customHeight="1" x14ac:dyDescent="0.25">
      <c r="A51" s="91"/>
      <c r="B51" s="66" t="s">
        <v>1044</v>
      </c>
      <c r="C51" s="34"/>
      <c r="D51" s="418" t="s">
        <v>18</v>
      </c>
      <c r="E51" s="414">
        <f t="shared" si="3"/>
        <v>0</v>
      </c>
      <c r="F51" s="423"/>
      <c r="G51" s="423"/>
      <c r="H51" s="423"/>
      <c r="I51" s="423"/>
      <c r="J51" s="423"/>
      <c r="K51" s="423"/>
      <c r="L51" s="423"/>
      <c r="M51" s="1"/>
      <c r="N51" s="423"/>
      <c r="O51" s="417" t="s">
        <v>1303</v>
      </c>
      <c r="P51" s="51"/>
    </row>
    <row r="52" spans="1:16" ht="17.649999999999999" customHeight="1" x14ac:dyDescent="0.25">
      <c r="A52" s="91"/>
      <c r="B52" s="67" t="s">
        <v>1046</v>
      </c>
      <c r="C52"/>
      <c r="D52" s="418" t="s">
        <v>23</v>
      </c>
      <c r="E52" s="414">
        <f t="shared" si="3"/>
        <v>0</v>
      </c>
      <c r="F52" s="423"/>
      <c r="G52" s="423"/>
      <c r="H52" s="423"/>
      <c r="I52" s="423"/>
      <c r="J52" s="423"/>
      <c r="K52" s="423"/>
      <c r="L52" s="423"/>
      <c r="M52" s="1"/>
      <c r="N52" s="423"/>
      <c r="O52" s="417" t="s">
        <v>1304</v>
      </c>
      <c r="P52" s="51"/>
    </row>
    <row r="53" spans="1:16" ht="17.649999999999999" customHeight="1" x14ac:dyDescent="0.25">
      <c r="A53" s="91"/>
      <c r="B53" s="131" t="s">
        <v>1048</v>
      </c>
      <c r="C53" s="44"/>
      <c r="D53" s="418" t="s">
        <v>23</v>
      </c>
      <c r="E53" s="414">
        <f t="shared" si="3"/>
        <v>0</v>
      </c>
      <c r="F53" s="423"/>
      <c r="G53" s="423"/>
      <c r="H53" s="423"/>
      <c r="I53" s="423"/>
      <c r="J53" s="423"/>
      <c r="K53" s="423"/>
      <c r="L53" s="423"/>
      <c r="M53" s="1"/>
      <c r="N53" s="423"/>
      <c r="O53" s="417" t="s">
        <v>1305</v>
      </c>
      <c r="P53" s="51"/>
    </row>
    <row r="54" spans="1:16" ht="17.649999999999999" customHeight="1" x14ac:dyDescent="0.25">
      <c r="A54" s="91"/>
      <c r="B54" s="66" t="s">
        <v>1050</v>
      </c>
      <c r="C54" s="34"/>
      <c r="D54" s="418" t="s">
        <v>26</v>
      </c>
      <c r="E54" s="414">
        <f t="shared" si="3"/>
        <v>0</v>
      </c>
      <c r="F54" s="423"/>
      <c r="G54" s="423"/>
      <c r="H54" s="423"/>
      <c r="I54" s="423"/>
      <c r="J54" s="423"/>
      <c r="K54" s="423"/>
      <c r="L54" s="423"/>
      <c r="M54" s="1"/>
      <c r="N54" s="423"/>
      <c r="O54" s="417" t="s">
        <v>1306</v>
      </c>
      <c r="P54" s="51"/>
    </row>
    <row r="55" spans="1:16" ht="17.649999999999999" customHeight="1" x14ac:dyDescent="0.25">
      <c r="A55" s="91"/>
      <c r="B55" s="66" t="s">
        <v>1052</v>
      </c>
      <c r="C55" s="81"/>
      <c r="D55" s="418" t="s">
        <v>26</v>
      </c>
      <c r="E55" s="414">
        <f t="shared" si="3"/>
        <v>0</v>
      </c>
      <c r="F55" s="423"/>
      <c r="G55" s="423"/>
      <c r="H55" s="423"/>
      <c r="I55" s="423"/>
      <c r="J55" s="423"/>
      <c r="K55" s="423"/>
      <c r="L55" s="423"/>
      <c r="M55" s="1"/>
      <c r="N55" s="423"/>
      <c r="O55" s="417" t="s">
        <v>1307</v>
      </c>
      <c r="P55" s="51"/>
    </row>
    <row r="56" spans="1:16" ht="17.649999999999999" customHeight="1" x14ac:dyDescent="0.25">
      <c r="A56" s="91"/>
      <c r="B56" s="99" t="s">
        <v>1054</v>
      </c>
      <c r="C56" s="81"/>
      <c r="D56" s="418" t="s">
        <v>26</v>
      </c>
      <c r="E56" s="414">
        <f t="shared" si="3"/>
        <v>0</v>
      </c>
      <c r="F56" s="423"/>
      <c r="G56" s="423"/>
      <c r="H56" s="423"/>
      <c r="I56" s="423"/>
      <c r="J56" s="423"/>
      <c r="K56" s="423"/>
      <c r="L56" s="423"/>
      <c r="M56" s="1"/>
      <c r="N56" s="423"/>
      <c r="O56" s="417" t="s">
        <v>1308</v>
      </c>
      <c r="P56" s="51"/>
    </row>
    <row r="57" spans="1:16" ht="17.649999999999999" customHeight="1" x14ac:dyDescent="0.25">
      <c r="A57" s="91"/>
      <c r="B57" s="185" t="s">
        <v>1279</v>
      </c>
      <c r="C57" s="183"/>
      <c r="D57" s="418" t="s">
        <v>23</v>
      </c>
      <c r="E57" s="414">
        <f t="shared" si="3"/>
        <v>0</v>
      </c>
      <c r="F57" s="423"/>
      <c r="G57" s="423"/>
      <c r="H57" s="423"/>
      <c r="I57" s="423"/>
      <c r="J57" s="423"/>
      <c r="K57" s="423"/>
      <c r="L57" s="423"/>
      <c r="M57" s="1"/>
      <c r="N57" s="423"/>
      <c r="O57" s="417" t="s">
        <v>1309</v>
      </c>
      <c r="P57" s="51"/>
    </row>
    <row r="58" spans="1:16" ht="17.649999999999999" customHeight="1" x14ac:dyDescent="0.25">
      <c r="A58" s="91"/>
      <c r="B58" s="185" t="s">
        <v>1281</v>
      </c>
      <c r="C58" s="183"/>
      <c r="D58" s="418" t="s">
        <v>23</v>
      </c>
      <c r="E58" s="414">
        <f t="shared" si="3"/>
        <v>0</v>
      </c>
      <c r="F58" s="423"/>
      <c r="G58" s="423"/>
      <c r="H58" s="423"/>
      <c r="I58" s="423"/>
      <c r="J58" s="423"/>
      <c r="K58" s="423"/>
      <c r="L58" s="423"/>
      <c r="M58" s="1"/>
      <c r="N58" s="423"/>
      <c r="O58" s="417" t="s">
        <v>1310</v>
      </c>
      <c r="P58" s="51"/>
    </row>
    <row r="59" spans="1:16" ht="17.649999999999999" customHeight="1" x14ac:dyDescent="0.25">
      <c r="A59" s="91"/>
      <c r="B59" s="185" t="s">
        <v>1283</v>
      </c>
      <c r="C59" s="183"/>
      <c r="D59" s="418" t="s">
        <v>23</v>
      </c>
      <c r="E59" s="414">
        <f t="shared" si="3"/>
        <v>0</v>
      </c>
      <c r="F59" s="423"/>
      <c r="G59" s="423"/>
      <c r="H59" s="423"/>
      <c r="I59" s="423"/>
      <c r="J59" s="423"/>
      <c r="K59" s="423"/>
      <c r="L59" s="423"/>
      <c r="M59" s="1"/>
      <c r="N59" s="423"/>
      <c r="O59" s="417" t="s">
        <v>1311</v>
      </c>
      <c r="P59" s="51"/>
    </row>
    <row r="60" spans="1:16" ht="17.649999999999999" customHeight="1" x14ac:dyDescent="0.25">
      <c r="A60" s="91"/>
      <c r="B60" s="185" t="s">
        <v>1285</v>
      </c>
      <c r="C60" s="183"/>
      <c r="D60" s="418" t="s">
        <v>23</v>
      </c>
      <c r="E60" s="414">
        <f t="shared" si="3"/>
        <v>0</v>
      </c>
      <c r="F60" s="423"/>
      <c r="G60" s="423"/>
      <c r="H60" s="423"/>
      <c r="I60" s="423"/>
      <c r="J60" s="423"/>
      <c r="K60" s="423"/>
      <c r="L60" s="423"/>
      <c r="M60" s="1"/>
      <c r="N60" s="423"/>
      <c r="O60" s="417" t="s">
        <v>1312</v>
      </c>
      <c r="P60" s="51"/>
    </row>
    <row r="61" spans="1:16" ht="17.649999999999999" customHeight="1" x14ac:dyDescent="0.25">
      <c r="A61" s="91"/>
      <c r="B61" s="185" t="s">
        <v>1287</v>
      </c>
      <c r="C61" s="183"/>
      <c r="D61" s="418" t="s">
        <v>23</v>
      </c>
      <c r="E61" s="414">
        <f t="shared" si="3"/>
        <v>0</v>
      </c>
      <c r="F61" s="423"/>
      <c r="G61" s="423"/>
      <c r="H61" s="423"/>
      <c r="I61" s="423"/>
      <c r="J61" s="423"/>
      <c r="K61" s="423"/>
      <c r="L61" s="423"/>
      <c r="M61" s="1"/>
      <c r="N61" s="423"/>
      <c r="O61" s="417" t="s">
        <v>1313</v>
      </c>
      <c r="P61" s="51"/>
    </row>
    <row r="62" spans="1:16" ht="17.649999999999999" customHeight="1" x14ac:dyDescent="0.25">
      <c r="A62" s="91"/>
      <c r="B62" s="185" t="s">
        <v>1289</v>
      </c>
      <c r="C62" s="183"/>
      <c r="D62" s="418" t="s">
        <v>23</v>
      </c>
      <c r="E62" s="414">
        <f t="shared" si="3"/>
        <v>0</v>
      </c>
      <c r="F62" s="423"/>
      <c r="G62" s="423"/>
      <c r="H62" s="423"/>
      <c r="I62" s="423"/>
      <c r="J62" s="423"/>
      <c r="K62" s="423"/>
      <c r="L62" s="423"/>
      <c r="M62" s="1"/>
      <c r="N62" s="423"/>
      <c r="O62" s="417" t="s">
        <v>1314</v>
      </c>
      <c r="P62" s="51"/>
    </row>
    <row r="63" spans="1:16" ht="18" customHeight="1" x14ac:dyDescent="0.25">
      <c r="A63" s="91"/>
      <c r="B63" s="33" t="s">
        <v>1291</v>
      </c>
      <c r="C63" s="34"/>
      <c r="D63" s="418" t="s">
        <v>23</v>
      </c>
      <c r="E63" s="414">
        <f t="shared" si="3"/>
        <v>0</v>
      </c>
      <c r="F63" s="423"/>
      <c r="G63" s="423"/>
      <c r="H63" s="423"/>
      <c r="I63" s="423"/>
      <c r="J63" s="423"/>
      <c r="K63" s="423"/>
      <c r="L63" s="423"/>
      <c r="M63" s="1"/>
      <c r="N63" s="423"/>
      <c r="O63" s="417" t="s">
        <v>1315</v>
      </c>
      <c r="P63" s="51"/>
    </row>
    <row r="64" spans="1:16" ht="18" customHeight="1" thickBot="1" x14ac:dyDescent="0.3">
      <c r="A64" s="91"/>
      <c r="B64" s="66" t="s">
        <v>228</v>
      </c>
      <c r="C64" s="34"/>
      <c r="D64" s="418" t="s">
        <v>23</v>
      </c>
      <c r="E64" s="414">
        <f t="shared" si="3"/>
        <v>0</v>
      </c>
      <c r="F64" s="580"/>
      <c r="G64" s="580"/>
      <c r="H64" s="580"/>
      <c r="I64" s="580"/>
      <c r="J64" s="580"/>
      <c r="K64" s="580"/>
      <c r="L64" s="580"/>
      <c r="M64" s="1"/>
      <c r="N64" s="580"/>
      <c r="O64" s="417" t="s">
        <v>1316</v>
      </c>
      <c r="P64" s="218"/>
    </row>
    <row r="65" spans="1:16" ht="17.649999999999999" customHeight="1" x14ac:dyDescent="0.25">
      <c r="A65" s="91"/>
      <c r="B65" s="369" t="s">
        <v>1210</v>
      </c>
      <c r="C65" s="192"/>
      <c r="D65" s="418" t="s">
        <v>18</v>
      </c>
      <c r="E65" s="325">
        <f t="shared" si="3"/>
        <v>0</v>
      </c>
      <c r="F65" s="325">
        <f t="shared" ref="F65:L65" si="5">SUM(F45:F64)</f>
        <v>0</v>
      </c>
      <c r="G65" s="325">
        <f t="shared" si="5"/>
        <v>0</v>
      </c>
      <c r="H65" s="325">
        <f t="shared" si="5"/>
        <v>0</v>
      </c>
      <c r="I65" s="325">
        <f t="shared" si="5"/>
        <v>0</v>
      </c>
      <c r="J65" s="325">
        <f t="shared" si="5"/>
        <v>0</v>
      </c>
      <c r="K65" s="325">
        <f>SUM(K45:K64)</f>
        <v>0</v>
      </c>
      <c r="L65" s="325">
        <f t="shared" si="5"/>
        <v>0</v>
      </c>
      <c r="M65" s="1"/>
      <c r="N65" s="325">
        <f>SUM(N45:N64)</f>
        <v>0</v>
      </c>
      <c r="O65" s="417" t="s">
        <v>1317</v>
      </c>
      <c r="P65" s="51"/>
    </row>
    <row r="66" spans="1:16" ht="17.649999999999999" customHeight="1" thickBot="1" x14ac:dyDescent="0.3">
      <c r="A66" s="91"/>
      <c r="B66" s="370"/>
      <c r="C66" s="189"/>
      <c r="D66" s="10"/>
      <c r="E66" s="6"/>
      <c r="F66" s="6"/>
      <c r="G66" s="6"/>
      <c r="H66" s="6"/>
      <c r="I66" s="6"/>
      <c r="J66" s="6"/>
      <c r="K66" s="6"/>
      <c r="L66" s="6"/>
      <c r="M66" s="1"/>
      <c r="N66" s="1"/>
      <c r="O66" s="2"/>
      <c r="P66" s="51"/>
    </row>
    <row r="67" spans="1:16" ht="17.649999999999999" customHeight="1" x14ac:dyDescent="0.25">
      <c r="A67" s="91"/>
      <c r="B67" s="371" t="s">
        <v>1107</v>
      </c>
      <c r="C67" s="191"/>
      <c r="D67" s="418" t="s">
        <v>18</v>
      </c>
      <c r="E67" s="325">
        <f>SUM(F67:L67)</f>
        <v>0</v>
      </c>
      <c r="F67" s="325">
        <f t="shared" ref="F67:L67" si="6">F41-F65</f>
        <v>0</v>
      </c>
      <c r="G67" s="325">
        <f t="shared" si="6"/>
        <v>0</v>
      </c>
      <c r="H67" s="325">
        <f t="shared" si="6"/>
        <v>0</v>
      </c>
      <c r="I67" s="325">
        <f t="shared" si="6"/>
        <v>0</v>
      </c>
      <c r="J67" s="325">
        <f t="shared" si="6"/>
        <v>0</v>
      </c>
      <c r="K67" s="325">
        <f t="shared" si="6"/>
        <v>0</v>
      </c>
      <c r="L67" s="325">
        <f t="shared" si="6"/>
        <v>0</v>
      </c>
      <c r="M67" s="1"/>
      <c r="N67" s="325">
        <f>N41-N65</f>
        <v>0</v>
      </c>
      <c r="O67" s="417" t="s">
        <v>1318</v>
      </c>
      <c r="P67" s="51"/>
    </row>
    <row r="68" spans="1:16" ht="17.649999999999999" customHeight="1" x14ac:dyDescent="0.25">
      <c r="A68" s="91"/>
      <c r="B68" s="371" t="s">
        <v>520</v>
      </c>
      <c r="C68" s="191"/>
      <c r="D68" s="467"/>
      <c r="E68" s="6"/>
      <c r="F68" s="6"/>
      <c r="G68" s="6"/>
      <c r="H68" s="6"/>
      <c r="I68" s="6"/>
      <c r="J68" s="6"/>
      <c r="K68" s="6"/>
      <c r="L68" s="6"/>
      <c r="M68" s="6"/>
      <c r="N68" s="6"/>
      <c r="O68" s="635"/>
      <c r="P68" s="51"/>
    </row>
    <row r="69" spans="1:16" ht="17.649999999999999" customHeight="1" x14ac:dyDescent="0.25">
      <c r="A69" s="91"/>
      <c r="B69" s="408" t="s">
        <v>1319</v>
      </c>
      <c r="C69" s="191"/>
      <c r="D69" s="418" t="s">
        <v>18</v>
      </c>
      <c r="E69" s="6"/>
      <c r="F69" s="6"/>
      <c r="G69" s="6"/>
      <c r="H69" s="6"/>
      <c r="I69" s="6"/>
      <c r="J69" s="6"/>
      <c r="K69" s="6"/>
      <c r="L69" s="6"/>
      <c r="M69" s="6"/>
      <c r="N69" s="423"/>
      <c r="O69" s="515" t="s">
        <v>1320</v>
      </c>
      <c r="P69" s="218"/>
    </row>
    <row r="70" spans="1:16" ht="16.149999999999999" customHeight="1" thickBot="1" x14ac:dyDescent="0.3">
      <c r="A70" s="91"/>
      <c r="B70" s="409" t="s">
        <v>1321</v>
      </c>
      <c r="C70" s="398"/>
      <c r="D70" s="418" t="s">
        <v>18</v>
      </c>
      <c r="E70" s="6"/>
      <c r="F70" s="6"/>
      <c r="G70" s="6"/>
      <c r="H70" s="6"/>
      <c r="I70" s="6"/>
      <c r="J70" s="6"/>
      <c r="K70" s="6"/>
      <c r="L70" s="6"/>
      <c r="M70" s="6"/>
      <c r="N70" s="423"/>
      <c r="O70" s="515" t="s">
        <v>1322</v>
      </c>
      <c r="P70" s="51"/>
    </row>
    <row r="71" spans="1:16" ht="18.75" customHeight="1" thickTop="1" x14ac:dyDescent="0.25">
      <c r="B71" s="62"/>
      <c r="C71" s="62"/>
      <c r="D71" s="62"/>
      <c r="E71" s="62"/>
      <c r="F71" s="62"/>
      <c r="G71" s="62"/>
      <c r="H71" s="62"/>
      <c r="I71" s="62"/>
      <c r="J71" s="62"/>
      <c r="K71" s="62"/>
      <c r="L71" s="62"/>
      <c r="M71" s="62"/>
      <c r="N71" s="62"/>
      <c r="O71" s="63"/>
    </row>
  </sheetData>
  <mergeCells count="2">
    <mergeCell ref="F5:K5"/>
    <mergeCell ref="D7:D9"/>
  </mergeCells>
  <pageMargins left="0.7" right="0.7" top="0.75" bottom="0.75" header="0.3" footer="0.3"/>
  <pageSetup paperSize="9" scale="5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011F-CC58-484A-ADE4-FF7C2129BC0B}">
  <sheetPr codeName="Sheet75">
    <tabColor theme="2"/>
    <pageSetUpPr fitToPage="1"/>
  </sheetPr>
  <dimension ref="B1:L82"/>
  <sheetViews>
    <sheetView showGridLines="0" topLeftCell="A67" zoomScale="85" zoomScaleNormal="85" workbookViewId="0">
      <selection activeCell="K29" sqref="K29"/>
    </sheetView>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1" width="13.26953125" style="15" customWidth="1"/>
    <col min="12" max="12" width="40.26953125" style="15" customWidth="1"/>
    <col min="13" max="13" width="22" style="15" customWidth="1"/>
    <col min="14" max="14" width="13.26953125" style="15" customWidth="1"/>
    <col min="15" max="17" width="19" style="15" customWidth="1"/>
    <col min="18" max="32" width="13.26953125" style="15" customWidth="1"/>
    <col min="33" max="16384" width="9.26953125" style="15"/>
  </cols>
  <sheetData>
    <row r="1" spans="2:12" ht="18.75" customHeight="1" x14ac:dyDescent="0.3">
      <c r="B1" s="308"/>
    </row>
    <row r="2" spans="2:12" ht="18.75" customHeight="1" x14ac:dyDescent="0.35">
      <c r="B2" s="16" t="s">
        <v>0</v>
      </c>
    </row>
    <row r="3" spans="2:12" ht="18.75" customHeight="1" x14ac:dyDescent="0.35">
      <c r="B3" s="16" t="str">
        <f ca="1">MID(CELL("filename",E3),FIND("]",CELL("filename",E4))+1,99)</f>
        <v>TAC15 Investments &amp; groups</v>
      </c>
    </row>
    <row r="4" spans="2:12" ht="18.75" customHeight="1" thickBot="1" x14ac:dyDescent="0.35">
      <c r="B4" s="17" t="s">
        <v>5</v>
      </c>
    </row>
    <row r="5" spans="2:12" ht="16.149999999999999" customHeight="1" thickTop="1" thickBot="1" x14ac:dyDescent="0.35">
      <c r="B5" s="36"/>
      <c r="C5" s="36"/>
      <c r="D5" s="36"/>
      <c r="E5" s="36"/>
      <c r="F5" s="433" t="s">
        <v>212</v>
      </c>
      <c r="G5" s="36"/>
      <c r="H5" s="36"/>
      <c r="I5" s="433" t="s">
        <v>212</v>
      </c>
      <c r="J5" s="375" t="s">
        <v>6</v>
      </c>
      <c r="K5" s="364">
        <v>1</v>
      </c>
    </row>
    <row r="6" spans="2:12" ht="16.149999999999999" customHeight="1" thickTop="1" x14ac:dyDescent="0.25">
      <c r="B6" s="49" t="s">
        <v>2596</v>
      </c>
      <c r="C6"/>
      <c r="D6"/>
      <c r="E6" s="472" t="s">
        <v>1337</v>
      </c>
      <c r="F6" s="472" t="s">
        <v>1338</v>
      </c>
      <c r="G6" s="472" t="s">
        <v>1339</v>
      </c>
      <c r="H6" s="469" t="s">
        <v>1340</v>
      </c>
      <c r="I6" s="469" t="s">
        <v>1341</v>
      </c>
      <c r="J6" s="469" t="s">
        <v>1342</v>
      </c>
      <c r="K6" s="473" t="s">
        <v>10</v>
      </c>
      <c r="L6" s="51"/>
    </row>
    <row r="7" spans="2:12" ht="52" x14ac:dyDescent="0.3">
      <c r="B7" s="39"/>
      <c r="C7"/>
      <c r="D7" s="581" t="s">
        <v>11</v>
      </c>
      <c r="E7" s="30" t="s">
        <v>99</v>
      </c>
      <c r="F7" s="30" t="s">
        <v>1343</v>
      </c>
      <c r="G7" s="68" t="s">
        <v>1344</v>
      </c>
      <c r="H7" s="474" t="s">
        <v>99</v>
      </c>
      <c r="I7" s="30" t="s">
        <v>1343</v>
      </c>
      <c r="J7" s="68" t="s">
        <v>1344</v>
      </c>
      <c r="K7" s="1"/>
      <c r="L7" s="51"/>
    </row>
    <row r="8" spans="2:12" ht="16.149999999999999" customHeight="1" x14ac:dyDescent="0.3">
      <c r="B8" s="39"/>
      <c r="C8"/>
      <c r="D8" s="581"/>
      <c r="E8" s="31" t="s">
        <v>13</v>
      </c>
      <c r="F8" s="31" t="s">
        <v>13</v>
      </c>
      <c r="G8" s="70" t="s">
        <v>13</v>
      </c>
      <c r="H8" s="31" t="s">
        <v>14</v>
      </c>
      <c r="I8" s="31" t="s">
        <v>14</v>
      </c>
      <c r="J8" s="70" t="s">
        <v>14</v>
      </c>
      <c r="K8" s="1"/>
      <c r="L8" s="51"/>
    </row>
    <row r="9" spans="2:12" ht="16.149999999999999" customHeight="1" thickBot="1" x14ac:dyDescent="0.35">
      <c r="B9" s="41"/>
      <c r="C9" s="315"/>
      <c r="D9" s="582"/>
      <c r="E9" s="344" t="s">
        <v>15</v>
      </c>
      <c r="F9" s="344" t="s">
        <v>15</v>
      </c>
      <c r="G9" s="345" t="s">
        <v>15</v>
      </c>
      <c r="H9" s="316" t="s">
        <v>15</v>
      </c>
      <c r="I9" s="316" t="s">
        <v>15</v>
      </c>
      <c r="J9" s="324" t="s">
        <v>15</v>
      </c>
      <c r="K9" s="417" t="s">
        <v>16</v>
      </c>
      <c r="L9" s="51"/>
    </row>
    <row r="10" spans="2:12" ht="16.149999999999999" customHeight="1" x14ac:dyDescent="0.25">
      <c r="B10" s="346" t="str">
        <f>"Carrying value at 1 April "</f>
        <v xml:space="preserve">Carrying value at 1 April </v>
      </c>
      <c r="C10" s="334"/>
      <c r="D10" s="384" t="s">
        <v>18</v>
      </c>
      <c r="E10" s="416">
        <f>H25</f>
        <v>0</v>
      </c>
      <c r="F10" s="416">
        <f>I25</f>
        <v>0</v>
      </c>
      <c r="G10" s="416">
        <f>J25</f>
        <v>0</v>
      </c>
      <c r="H10" s="399"/>
      <c r="I10" s="423"/>
      <c r="J10" s="423"/>
      <c r="K10" s="417" t="s">
        <v>1345</v>
      </c>
      <c r="L10" s="51"/>
    </row>
    <row r="11" spans="2:12" ht="16.149999999999999" customHeight="1" thickBot="1" x14ac:dyDescent="0.3">
      <c r="B11" s="48" t="s">
        <v>376</v>
      </c>
      <c r="C11" s="32"/>
      <c r="D11" s="384" t="s">
        <v>26</v>
      </c>
      <c r="E11" s="471"/>
      <c r="F11" s="471"/>
      <c r="G11" s="471"/>
      <c r="H11" s="423"/>
      <c r="I11" s="423"/>
      <c r="J11" s="471"/>
      <c r="K11" s="417" t="s">
        <v>1346</v>
      </c>
      <c r="L11" s="51"/>
    </row>
    <row r="12" spans="2:12" ht="16.149999999999999" customHeight="1" x14ac:dyDescent="0.25">
      <c r="B12" s="45" t="str">
        <f>"Carrying value at 1 April "&amp;" - restated"</f>
        <v>Carrying value at 1 April  - restated</v>
      </c>
      <c r="C12" s="34"/>
      <c r="D12" s="475" t="s">
        <v>18</v>
      </c>
      <c r="E12" s="325">
        <f t="shared" ref="E12:J12" si="0">SUM(E10:E11)</f>
        <v>0</v>
      </c>
      <c r="F12" s="325">
        <f t="shared" si="0"/>
        <v>0</v>
      </c>
      <c r="G12" s="325">
        <f t="shared" si="0"/>
        <v>0</v>
      </c>
      <c r="H12" s="325">
        <f>SUM(H10:H11)</f>
        <v>0</v>
      </c>
      <c r="I12" s="325">
        <f>SUM(I10:I11)</f>
        <v>0</v>
      </c>
      <c r="J12" s="325">
        <f t="shared" si="0"/>
        <v>0</v>
      </c>
      <c r="K12" s="417" t="s">
        <v>1347</v>
      </c>
      <c r="L12" s="51"/>
    </row>
    <row r="13" spans="2:12" ht="16.149999999999999" customHeight="1" x14ac:dyDescent="0.25">
      <c r="B13" s="93" t="s">
        <v>1030</v>
      </c>
      <c r="C13" s="34"/>
      <c r="D13" s="475" t="s">
        <v>18</v>
      </c>
      <c r="E13" s="476"/>
      <c r="F13" s="476"/>
      <c r="G13" s="476"/>
      <c r="H13" s="477"/>
      <c r="I13" s="477"/>
      <c r="J13" s="477"/>
      <c r="K13" s="478" t="s">
        <v>1348</v>
      </c>
      <c r="L13" s="218"/>
    </row>
    <row r="14" spans="2:12" ht="16.149999999999999" customHeight="1" x14ac:dyDescent="0.25">
      <c r="B14" s="48" t="s">
        <v>1032</v>
      </c>
      <c r="C14" s="32"/>
      <c r="D14" s="475" t="s">
        <v>18</v>
      </c>
      <c r="E14" s="479"/>
      <c r="F14" s="479"/>
      <c r="G14" s="479"/>
      <c r="H14" s="480"/>
      <c r="I14" s="480"/>
      <c r="J14" s="480"/>
      <c r="K14" s="417" t="s">
        <v>1349</v>
      </c>
      <c r="L14" s="51"/>
    </row>
    <row r="15" spans="2:12" ht="16.149999999999999" customHeight="1" x14ac:dyDescent="0.25">
      <c r="B15" s="48" t="s">
        <v>1350</v>
      </c>
      <c r="C15" s="34"/>
      <c r="D15" s="475" t="s">
        <v>18</v>
      </c>
      <c r="E15" s="479"/>
      <c r="F15" s="479"/>
      <c r="G15" s="479"/>
      <c r="H15" s="480"/>
      <c r="I15" s="480"/>
      <c r="J15" s="480"/>
      <c r="K15" s="417" t="s">
        <v>1351</v>
      </c>
      <c r="L15" s="51"/>
    </row>
    <row r="16" spans="2:12" ht="16.149999999999999" customHeight="1" x14ac:dyDescent="0.25">
      <c r="B16" s="48" t="s">
        <v>1264</v>
      </c>
      <c r="C16" s="34"/>
      <c r="D16" s="384" t="s">
        <v>26</v>
      </c>
      <c r="E16" s="471"/>
      <c r="F16" s="479"/>
      <c r="G16" s="471"/>
      <c r="H16" s="471"/>
      <c r="I16" s="480"/>
      <c r="J16" s="471"/>
      <c r="K16" s="417" t="s">
        <v>1352</v>
      </c>
      <c r="L16" s="51"/>
    </row>
    <row r="17" spans="2:12" ht="16.149999999999999" customHeight="1" x14ac:dyDescent="0.25">
      <c r="B17" s="48" t="s">
        <v>1353</v>
      </c>
      <c r="C17" s="34"/>
      <c r="D17" s="384" t="s">
        <v>26</v>
      </c>
      <c r="E17" s="471"/>
      <c r="F17" s="479"/>
      <c r="G17" s="471"/>
      <c r="H17" s="471"/>
      <c r="I17" s="480"/>
      <c r="J17" s="471"/>
      <c r="K17" s="417" t="s">
        <v>1354</v>
      </c>
      <c r="L17" s="51"/>
    </row>
    <row r="18" spans="2:12" ht="16.149999999999999" customHeight="1" x14ac:dyDescent="0.25">
      <c r="B18" s="48" t="s">
        <v>2632</v>
      </c>
      <c r="C18" s="32"/>
      <c r="D18" s="475" t="s">
        <v>18</v>
      </c>
      <c r="E18" s="479"/>
      <c r="F18" s="479"/>
      <c r="G18" s="479"/>
      <c r="H18" s="480"/>
      <c r="I18" s="480"/>
      <c r="J18" s="480"/>
      <c r="K18" s="417" t="s">
        <v>1355</v>
      </c>
      <c r="L18" s="51"/>
    </row>
    <row r="19" spans="2:12" ht="16.149999999999999" customHeight="1" x14ac:dyDescent="0.25">
      <c r="B19" s="48" t="s">
        <v>2633</v>
      </c>
      <c r="C19" s="34"/>
      <c r="D19" s="384" t="s">
        <v>23</v>
      </c>
      <c r="E19" s="479"/>
      <c r="F19" s="479"/>
      <c r="G19" s="479"/>
      <c r="H19" s="480"/>
      <c r="I19" s="480"/>
      <c r="J19" s="480"/>
      <c r="K19" s="417" t="s">
        <v>1356</v>
      </c>
      <c r="L19" s="51"/>
    </row>
    <row r="20" spans="2:12" ht="16.149999999999999" customHeight="1" x14ac:dyDescent="0.25">
      <c r="B20" s="48" t="s">
        <v>1357</v>
      </c>
      <c r="C20" s="34"/>
      <c r="D20" s="384" t="s">
        <v>26</v>
      </c>
      <c r="E20" s="479"/>
      <c r="F20" s="471"/>
      <c r="G20" s="479"/>
      <c r="H20" s="480"/>
      <c r="I20" s="471"/>
      <c r="J20" s="480"/>
      <c r="K20" s="417" t="s">
        <v>1358</v>
      </c>
      <c r="L20" s="51"/>
    </row>
    <row r="21" spans="2:12" ht="16.149999999999999" customHeight="1" x14ac:dyDescent="0.25">
      <c r="B21" s="48" t="s">
        <v>1359</v>
      </c>
      <c r="C21" s="34"/>
      <c r="D21" s="384" t="s">
        <v>26</v>
      </c>
      <c r="E21" s="471"/>
      <c r="F21" s="479"/>
      <c r="G21" s="471"/>
      <c r="H21" s="471"/>
      <c r="I21" s="480"/>
      <c r="J21" s="471"/>
      <c r="K21" s="417" t="s">
        <v>1360</v>
      </c>
      <c r="L21" s="51"/>
    </row>
    <row r="22" spans="2:12" ht="16.149999999999999" customHeight="1" x14ac:dyDescent="0.25">
      <c r="B22" s="48" t="s">
        <v>1056</v>
      </c>
      <c r="C22" s="34"/>
      <c r="D22" s="384" t="s">
        <v>26</v>
      </c>
      <c r="E22" s="479"/>
      <c r="F22" s="471"/>
      <c r="G22" s="479"/>
      <c r="H22" s="480"/>
      <c r="I22" s="471"/>
      <c r="J22" s="480"/>
      <c r="K22" s="417" t="s">
        <v>1361</v>
      </c>
      <c r="L22" s="51"/>
    </row>
    <row r="23" spans="2:12" ht="16.149999999999999" customHeight="1" x14ac:dyDescent="0.25">
      <c r="B23" s="48" t="s">
        <v>1362</v>
      </c>
      <c r="C23" s="34"/>
      <c r="D23" s="475" t="s">
        <v>23</v>
      </c>
      <c r="E23" s="479"/>
      <c r="F23" s="479"/>
      <c r="G23" s="479"/>
      <c r="H23" s="480"/>
      <c r="I23" s="480"/>
      <c r="J23" s="480"/>
      <c r="K23" s="417" t="s">
        <v>1363</v>
      </c>
      <c r="L23" s="51"/>
    </row>
    <row r="24" spans="2:12" ht="16.149999999999999" customHeight="1" thickBot="1" x14ac:dyDescent="0.3">
      <c r="B24" s="48" t="s">
        <v>228</v>
      </c>
      <c r="C24" s="34"/>
      <c r="D24" s="475" t="s">
        <v>23</v>
      </c>
      <c r="E24" s="476"/>
      <c r="F24" s="476"/>
      <c r="G24" s="476"/>
      <c r="H24" s="477"/>
      <c r="I24" s="477"/>
      <c r="J24" s="477"/>
      <c r="K24" s="478" t="s">
        <v>1364</v>
      </c>
      <c r="L24" s="218"/>
    </row>
    <row r="25" spans="2:12" ht="16.149999999999999" customHeight="1" thickBot="1" x14ac:dyDescent="0.3">
      <c r="B25" s="45" t="s">
        <v>1365</v>
      </c>
      <c r="C25" s="32"/>
      <c r="D25" s="475" t="s">
        <v>18</v>
      </c>
      <c r="E25" s="325">
        <f>SUM(E12:E24)</f>
        <v>0</v>
      </c>
      <c r="F25" s="325">
        <f t="shared" ref="F25:J25" si="1">SUM(F12:F24)</f>
        <v>0</v>
      </c>
      <c r="G25" s="325">
        <f t="shared" si="1"/>
        <v>0</v>
      </c>
      <c r="H25" s="325">
        <f t="shared" si="1"/>
        <v>0</v>
      </c>
      <c r="I25" s="325">
        <f>SUM(I12:I24)</f>
        <v>0</v>
      </c>
      <c r="J25" s="325">
        <f t="shared" si="1"/>
        <v>0</v>
      </c>
      <c r="K25" s="417" t="s">
        <v>1366</v>
      </c>
      <c r="L25" s="51"/>
    </row>
    <row r="26" spans="2:12" ht="16.149999999999999" customHeight="1" thickTop="1" thickBot="1" x14ac:dyDescent="0.3">
      <c r="B26" s="194"/>
      <c r="C26" s="62"/>
      <c r="D26" s="62"/>
      <c r="E26" s="62"/>
      <c r="F26" s="62"/>
      <c r="G26" s="62"/>
      <c r="H26" s="62"/>
      <c r="I26" s="62"/>
      <c r="J26" s="62"/>
      <c r="K26" s="63"/>
    </row>
    <row r="27" spans="2:12" ht="16.149999999999999" customHeight="1" thickTop="1" thickBot="1" x14ac:dyDescent="0.35">
      <c r="B27" s="36"/>
      <c r="C27" s="36"/>
      <c r="D27" s="36"/>
      <c r="E27" s="36"/>
      <c r="F27" s="433" t="s">
        <v>212</v>
      </c>
      <c r="G27" s="36"/>
      <c r="H27" s="375" t="s">
        <v>6</v>
      </c>
      <c r="I27" s="364">
        <v>2</v>
      </c>
    </row>
    <row r="28" spans="2:12" ht="16.149999999999999" customHeight="1" thickTop="1" x14ac:dyDescent="0.25">
      <c r="B28" s="49" t="s">
        <v>1367</v>
      </c>
      <c r="C28"/>
      <c r="D28"/>
      <c r="E28" s="472" t="s">
        <v>1368</v>
      </c>
      <c r="F28" s="472" t="s">
        <v>1369</v>
      </c>
      <c r="G28" s="469" t="s">
        <v>1370</v>
      </c>
      <c r="H28" s="469" t="s">
        <v>1371</v>
      </c>
      <c r="I28" s="473" t="s">
        <v>10</v>
      </c>
      <c r="J28" s="51"/>
    </row>
    <row r="29" spans="2:12" ht="78" x14ac:dyDescent="0.3">
      <c r="B29" s="39"/>
      <c r="C29"/>
      <c r="D29" s="581" t="s">
        <v>11</v>
      </c>
      <c r="E29" s="30" t="s">
        <v>1372</v>
      </c>
      <c r="F29" s="30" t="s">
        <v>1373</v>
      </c>
      <c r="G29" s="30" t="s">
        <v>1372</v>
      </c>
      <c r="H29" s="30" t="s">
        <v>1373</v>
      </c>
      <c r="I29" s="40"/>
      <c r="J29" s="51"/>
    </row>
    <row r="30" spans="2:12" ht="16.149999999999999" customHeight="1" x14ac:dyDescent="0.3">
      <c r="B30" s="39"/>
      <c r="C30"/>
      <c r="D30" s="581"/>
      <c r="E30" s="31" t="s">
        <v>13</v>
      </c>
      <c r="F30" s="31" t="s">
        <v>13</v>
      </c>
      <c r="G30" s="31" t="s">
        <v>14</v>
      </c>
      <c r="H30" s="31" t="s">
        <v>14</v>
      </c>
      <c r="I30" s="40"/>
      <c r="J30" s="51"/>
    </row>
    <row r="31" spans="2:12" ht="16.149999999999999" customHeight="1" thickBot="1" x14ac:dyDescent="0.35">
      <c r="B31" s="41"/>
      <c r="C31" s="315"/>
      <c r="D31" s="582"/>
      <c r="E31" s="320" t="s">
        <v>15</v>
      </c>
      <c r="F31" s="320" t="s">
        <v>15</v>
      </c>
      <c r="G31" s="320" t="s">
        <v>15</v>
      </c>
      <c r="H31" s="320" t="s">
        <v>15</v>
      </c>
      <c r="I31" s="417" t="s">
        <v>16</v>
      </c>
      <c r="J31" s="51"/>
    </row>
    <row r="32" spans="2:12" ht="16.149999999999999" customHeight="1" x14ac:dyDescent="0.25">
      <c r="B32" s="346" t="str">
        <f>"Carrying value at 1 April "</f>
        <v xml:space="preserve">Carrying value at 1 April </v>
      </c>
      <c r="C32" s="334"/>
      <c r="D32" s="384" t="s">
        <v>18</v>
      </c>
      <c r="E32" s="416">
        <f>G47</f>
        <v>0</v>
      </c>
      <c r="F32" s="416">
        <f>H47</f>
        <v>0</v>
      </c>
      <c r="G32" s="480"/>
      <c r="H32" s="480"/>
      <c r="I32" s="417" t="s">
        <v>1374</v>
      </c>
      <c r="J32" s="51"/>
    </row>
    <row r="33" spans="2:10" ht="16.149999999999999" customHeight="1" thickBot="1" x14ac:dyDescent="0.3">
      <c r="B33" s="48" t="s">
        <v>376</v>
      </c>
      <c r="C33" s="34"/>
      <c r="D33" s="384" t="s">
        <v>26</v>
      </c>
      <c r="E33" s="471"/>
      <c r="F33" s="471"/>
      <c r="G33" s="480"/>
      <c r="H33" s="480"/>
      <c r="I33" s="417" t="s">
        <v>1375</v>
      </c>
      <c r="J33" s="51"/>
    </row>
    <row r="34" spans="2:10" ht="16.149999999999999" customHeight="1" x14ac:dyDescent="0.25">
      <c r="B34" s="45" t="str">
        <f>"Carrying value at 1 April "&amp;" - restated"</f>
        <v>Carrying value at 1 April  - restated</v>
      </c>
      <c r="C34" s="34"/>
      <c r="D34" s="384" t="s">
        <v>18</v>
      </c>
      <c r="E34" s="325">
        <f>SUM(E32:E33)</f>
        <v>0</v>
      </c>
      <c r="F34" s="325">
        <f>SUM(F32:F33)</f>
        <v>0</v>
      </c>
      <c r="G34" s="325">
        <f>SUM(G32:G33)</f>
        <v>0</v>
      </c>
      <c r="H34" s="325">
        <f>SUM(H32:H33)</f>
        <v>0</v>
      </c>
      <c r="I34" s="417" t="s">
        <v>1376</v>
      </c>
      <c r="J34" s="51"/>
    </row>
    <row r="35" spans="2:10" ht="16.149999999999999" customHeight="1" x14ac:dyDescent="0.25">
      <c r="B35" s="93" t="s">
        <v>1030</v>
      </c>
      <c r="C35" s="34"/>
      <c r="D35" s="384" t="s">
        <v>18</v>
      </c>
      <c r="E35" s="476"/>
      <c r="F35" s="476"/>
      <c r="G35" s="477"/>
      <c r="H35" s="477"/>
      <c r="I35" s="478" t="s">
        <v>1377</v>
      </c>
      <c r="J35" s="218"/>
    </row>
    <row r="36" spans="2:10" ht="16.149999999999999" customHeight="1" x14ac:dyDescent="0.25">
      <c r="B36" s="48" t="s">
        <v>1032</v>
      </c>
      <c r="C36" s="34"/>
      <c r="D36" s="384" t="s">
        <v>18</v>
      </c>
      <c r="E36" s="479"/>
      <c r="F36" s="479"/>
      <c r="G36" s="480"/>
      <c r="H36" s="480"/>
      <c r="I36" s="417" t="s">
        <v>1378</v>
      </c>
      <c r="J36" s="51"/>
    </row>
    <row r="37" spans="2:10" ht="16.149999999999999" customHeight="1" x14ac:dyDescent="0.25">
      <c r="B37" s="48" t="s">
        <v>1350</v>
      </c>
      <c r="C37" s="34"/>
      <c r="D37" s="384" t="s">
        <v>18</v>
      </c>
      <c r="E37" s="479"/>
      <c r="F37" s="479"/>
      <c r="G37" s="480"/>
      <c r="H37" s="480"/>
      <c r="I37" s="417" t="s">
        <v>1379</v>
      </c>
      <c r="J37" s="51"/>
    </row>
    <row r="38" spans="2:10" ht="16.149999999999999" customHeight="1" x14ac:dyDescent="0.25">
      <c r="B38" s="48" t="s">
        <v>1380</v>
      </c>
      <c r="C38" s="34"/>
      <c r="D38" s="384" t="s">
        <v>26</v>
      </c>
      <c r="E38" s="479"/>
      <c r="F38" s="479"/>
      <c r="G38" s="480"/>
      <c r="H38" s="480"/>
      <c r="I38" s="417" t="s">
        <v>1381</v>
      </c>
      <c r="J38" s="51"/>
    </row>
    <row r="39" spans="2:10" ht="16.149999999999999" customHeight="1" x14ac:dyDescent="0.25">
      <c r="B39" s="48" t="s">
        <v>979</v>
      </c>
      <c r="C39" s="34"/>
      <c r="D39" s="384" t="s">
        <v>23</v>
      </c>
      <c r="E39" s="479"/>
      <c r="F39" s="479"/>
      <c r="G39" s="480"/>
      <c r="H39" s="480"/>
      <c r="I39" s="417" t="s">
        <v>1382</v>
      </c>
      <c r="J39" s="51"/>
    </row>
    <row r="40" spans="2:10" ht="16.149999999999999" customHeight="1" x14ac:dyDescent="0.25">
      <c r="B40" s="48" t="s">
        <v>1383</v>
      </c>
      <c r="C40" s="34"/>
      <c r="D40" s="475" t="s">
        <v>18</v>
      </c>
      <c r="E40" s="479"/>
      <c r="F40" s="479"/>
      <c r="G40" s="480"/>
      <c r="H40" s="480"/>
      <c r="I40" s="417" t="s">
        <v>1384</v>
      </c>
      <c r="J40" s="51"/>
    </row>
    <row r="41" spans="2:10" ht="16.149999999999999" customHeight="1" x14ac:dyDescent="0.25">
      <c r="B41" s="48" t="s">
        <v>1056</v>
      </c>
      <c r="C41" s="34"/>
      <c r="D41" s="384" t="s">
        <v>26</v>
      </c>
      <c r="E41" s="479"/>
      <c r="F41" s="479"/>
      <c r="G41" s="480"/>
      <c r="H41" s="480"/>
      <c r="I41" s="417" t="s">
        <v>1385</v>
      </c>
      <c r="J41" s="51"/>
    </row>
    <row r="42" spans="2:10" ht="16.149999999999999" customHeight="1" x14ac:dyDescent="0.25">
      <c r="B42" s="43" t="s">
        <v>1386</v>
      </c>
      <c r="C42" s="104"/>
      <c r="D42" s="384" t="s">
        <v>23</v>
      </c>
      <c r="E42" s="479"/>
      <c r="F42" s="479"/>
      <c r="G42" s="480"/>
      <c r="H42" s="480"/>
      <c r="I42" s="417" t="s">
        <v>1387</v>
      </c>
      <c r="J42" s="51"/>
    </row>
    <row r="43" spans="2:10" ht="16.149999999999999" customHeight="1" x14ac:dyDescent="0.25">
      <c r="B43" s="92" t="s">
        <v>1362</v>
      </c>
      <c r="C43" s="481" t="s">
        <v>212</v>
      </c>
      <c r="D43" s="475" t="s">
        <v>23</v>
      </c>
      <c r="E43" s="479"/>
      <c r="F43" s="479"/>
      <c r="G43" s="480"/>
      <c r="H43" s="480"/>
      <c r="I43" s="417" t="s">
        <v>1388</v>
      </c>
      <c r="J43" s="51"/>
    </row>
    <row r="44" spans="2:10" ht="25" x14ac:dyDescent="0.25">
      <c r="B44" s="125" t="s">
        <v>1389</v>
      </c>
      <c r="C44"/>
      <c r="D44" s="384" t="s">
        <v>26</v>
      </c>
      <c r="E44" s="479"/>
      <c r="F44" s="479"/>
      <c r="G44" s="480"/>
      <c r="H44" s="480"/>
      <c r="I44" s="417" t="s">
        <v>1390</v>
      </c>
      <c r="J44" s="51"/>
    </row>
    <row r="45" spans="2:10" ht="16.149999999999999" customHeight="1" x14ac:dyDescent="0.25">
      <c r="B45" s="48" t="s">
        <v>2570</v>
      </c>
      <c r="C45" s="34"/>
      <c r="D45" s="384" t="s">
        <v>26</v>
      </c>
      <c r="E45" s="479"/>
      <c r="F45" s="479"/>
      <c r="G45" s="480"/>
      <c r="H45" s="480"/>
      <c r="I45" s="417" t="s">
        <v>1391</v>
      </c>
      <c r="J45" s="51"/>
    </row>
    <row r="46" spans="2:10" ht="16.149999999999999" customHeight="1" thickBot="1" x14ac:dyDescent="0.3">
      <c r="B46" s="48" t="s">
        <v>228</v>
      </c>
      <c r="C46" s="34"/>
      <c r="D46" s="475" t="s">
        <v>23</v>
      </c>
      <c r="E46" s="476"/>
      <c r="F46" s="476"/>
      <c r="G46" s="477"/>
      <c r="H46" s="477"/>
      <c r="I46" s="478" t="s">
        <v>1392</v>
      </c>
      <c r="J46" s="218"/>
    </row>
    <row r="47" spans="2:10" ht="16.149999999999999" customHeight="1" thickBot="1" x14ac:dyDescent="0.3">
      <c r="B47" s="45" t="s">
        <v>1365</v>
      </c>
      <c r="C47" s="61"/>
      <c r="D47" s="195" t="s">
        <v>18</v>
      </c>
      <c r="E47" s="325">
        <f>SUM(E34:E46)</f>
        <v>0</v>
      </c>
      <c r="F47" s="325">
        <f>SUM(F34:F46)</f>
        <v>0</v>
      </c>
      <c r="G47" s="325">
        <f>SUM(G34:G46)</f>
        <v>0</v>
      </c>
      <c r="H47" s="325">
        <f>SUM(H34:H46)</f>
        <v>0</v>
      </c>
      <c r="I47" s="417" t="s">
        <v>1393</v>
      </c>
      <c r="J47" s="51"/>
    </row>
    <row r="48" spans="2:10" ht="16.149999999999999" customHeight="1" thickTop="1" thickBot="1" x14ac:dyDescent="0.3">
      <c r="B48" s="62"/>
      <c r="C48" s="62"/>
      <c r="D48" s="62"/>
      <c r="E48" s="62"/>
      <c r="F48" s="62"/>
      <c r="G48" s="62"/>
      <c r="H48" s="62"/>
      <c r="I48" s="63"/>
    </row>
    <row r="49" spans="2:10" ht="16.149999999999999" customHeight="1" thickTop="1" thickBot="1" x14ac:dyDescent="0.35">
      <c r="B49" s="36"/>
      <c r="C49" s="36"/>
      <c r="D49" s="36"/>
      <c r="E49" s="36"/>
      <c r="F49" s="36"/>
      <c r="G49" s="36"/>
      <c r="H49" s="375" t="s">
        <v>6</v>
      </c>
      <c r="I49" s="364">
        <v>3</v>
      </c>
    </row>
    <row r="50" spans="2:10" ht="16.149999999999999" customHeight="1" thickTop="1" x14ac:dyDescent="0.25">
      <c r="B50" s="196" t="s">
        <v>1394</v>
      </c>
      <c r="C50" s="38"/>
      <c r="D50" s="38"/>
      <c r="E50" s="472" t="s">
        <v>1337</v>
      </c>
      <c r="F50" s="472" t="s">
        <v>1339</v>
      </c>
      <c r="G50" s="469" t="s">
        <v>1340</v>
      </c>
      <c r="H50" s="469" t="s">
        <v>1342</v>
      </c>
      <c r="I50" s="473" t="s">
        <v>10</v>
      </c>
      <c r="J50" s="51"/>
    </row>
    <row r="51" spans="2:10" ht="52" x14ac:dyDescent="0.3">
      <c r="B51" s="598"/>
      <c r="C51" s="599"/>
      <c r="D51" s="581" t="s">
        <v>11</v>
      </c>
      <c r="E51" s="30" t="s">
        <v>1396</v>
      </c>
      <c r="F51" s="68" t="s">
        <v>1395</v>
      </c>
      <c r="G51" s="30" t="s">
        <v>1396</v>
      </c>
      <c r="H51" s="68" t="s">
        <v>1395</v>
      </c>
      <c r="I51" s="40"/>
      <c r="J51" s="51"/>
    </row>
    <row r="52" spans="2:10" ht="16.149999999999999" customHeight="1" x14ac:dyDescent="0.3">
      <c r="B52" s="598"/>
      <c r="C52" s="599"/>
      <c r="D52" s="581"/>
      <c r="E52" s="31" t="s">
        <v>13</v>
      </c>
      <c r="F52" s="70" t="s">
        <v>13</v>
      </c>
      <c r="G52" s="31" t="s">
        <v>14</v>
      </c>
      <c r="H52" s="70" t="s">
        <v>14</v>
      </c>
      <c r="I52" s="40"/>
      <c r="J52" s="51"/>
    </row>
    <row r="53" spans="2:10" ht="16.149999999999999" customHeight="1" thickBot="1" x14ac:dyDescent="0.35">
      <c r="B53" s="600"/>
      <c r="C53" s="601"/>
      <c r="D53" s="582"/>
      <c r="E53" s="320" t="s">
        <v>15</v>
      </c>
      <c r="F53" s="326" t="s">
        <v>15</v>
      </c>
      <c r="G53" s="320" t="s">
        <v>15</v>
      </c>
      <c r="H53" s="326" t="s">
        <v>15</v>
      </c>
      <c r="I53" s="417" t="s">
        <v>16</v>
      </c>
      <c r="J53" s="51"/>
    </row>
    <row r="54" spans="2:10" ht="16.149999999999999" customHeight="1" x14ac:dyDescent="0.25">
      <c r="B54" s="346" t="str">
        <f>"Carrying value at 1 April "</f>
        <v xml:space="preserve">Carrying value at 1 April </v>
      </c>
      <c r="C54" s="334"/>
      <c r="D54" s="384" t="s">
        <v>18</v>
      </c>
      <c r="E54" s="416">
        <f>G71</f>
        <v>0</v>
      </c>
      <c r="F54" s="416">
        <f>H71</f>
        <v>0</v>
      </c>
      <c r="G54" s="480"/>
      <c r="H54" s="480"/>
      <c r="I54" s="417" t="s">
        <v>1397</v>
      </c>
      <c r="J54" s="51"/>
    </row>
    <row r="55" spans="2:10" ht="16.149999999999999" customHeight="1" thickBot="1" x14ac:dyDescent="0.3">
      <c r="B55" s="48" t="s">
        <v>376</v>
      </c>
      <c r="C55" s="34"/>
      <c r="D55" s="384" t="s">
        <v>26</v>
      </c>
      <c r="E55" s="471"/>
      <c r="F55" s="471"/>
      <c r="G55" s="480"/>
      <c r="H55" s="471"/>
      <c r="I55" s="417" t="s">
        <v>1398</v>
      </c>
      <c r="J55" s="51"/>
    </row>
    <row r="56" spans="2:10" ht="16.149999999999999" customHeight="1" x14ac:dyDescent="0.25">
      <c r="B56" s="45" t="str">
        <f>"Carrying value at 1 April "&amp;" - restated"</f>
        <v>Carrying value at 1 April  - restated</v>
      </c>
      <c r="C56" s="34"/>
      <c r="D56" s="384" t="s">
        <v>18</v>
      </c>
      <c r="E56" s="325">
        <f>SUM(E54:E55)</f>
        <v>0</v>
      </c>
      <c r="F56" s="325">
        <f>SUM(F54:F55)</f>
        <v>0</v>
      </c>
      <c r="G56" s="325">
        <f>SUM(G54:G55)</f>
        <v>0</v>
      </c>
      <c r="H56" s="325">
        <f>SUM(H54:H55)</f>
        <v>0</v>
      </c>
      <c r="I56" s="417" t="s">
        <v>1399</v>
      </c>
      <c r="J56" s="51"/>
    </row>
    <row r="57" spans="2:10" ht="16.149999999999999" customHeight="1" x14ac:dyDescent="0.25">
      <c r="B57" s="93" t="s">
        <v>1030</v>
      </c>
      <c r="C57" s="34"/>
      <c r="D57" s="384" t="s">
        <v>18</v>
      </c>
      <c r="E57" s="476"/>
      <c r="F57" s="476"/>
      <c r="G57" s="477"/>
      <c r="H57" s="477"/>
      <c r="I57" s="478" t="s">
        <v>1400</v>
      </c>
      <c r="J57" s="218"/>
    </row>
    <row r="58" spans="2:10" ht="16.149999999999999" customHeight="1" x14ac:dyDescent="0.25">
      <c r="B58" s="48" t="s">
        <v>1032</v>
      </c>
      <c r="C58" s="34"/>
      <c r="D58" s="384" t="s">
        <v>18</v>
      </c>
      <c r="E58" s="479"/>
      <c r="F58" s="479"/>
      <c r="G58" s="480"/>
      <c r="H58" s="480"/>
      <c r="I58" s="417" t="s">
        <v>1401</v>
      </c>
      <c r="J58" s="51"/>
    </row>
    <row r="59" spans="2:10" ht="16.149999999999999" customHeight="1" x14ac:dyDescent="0.25">
      <c r="B59" s="48" t="s">
        <v>1350</v>
      </c>
      <c r="C59" s="34"/>
      <c r="D59" s="384" t="s">
        <v>18</v>
      </c>
      <c r="E59" s="479"/>
      <c r="F59" s="479"/>
      <c r="G59" s="480"/>
      <c r="H59" s="480"/>
      <c r="I59" s="417" t="s">
        <v>1402</v>
      </c>
      <c r="J59" s="51"/>
    </row>
    <row r="60" spans="2:10" ht="16.149999999999999" customHeight="1" x14ac:dyDescent="0.25">
      <c r="B60" s="48" t="s">
        <v>1403</v>
      </c>
      <c r="C60" s="34"/>
      <c r="D60" s="384" t="s">
        <v>18</v>
      </c>
      <c r="E60" s="479"/>
      <c r="F60" s="479"/>
      <c r="G60" s="480"/>
      <c r="H60" s="480"/>
      <c r="I60" s="417" t="s">
        <v>1404</v>
      </c>
      <c r="J60" s="51"/>
    </row>
    <row r="61" spans="2:10" ht="16.149999999999999" customHeight="1" x14ac:dyDescent="0.25">
      <c r="B61" s="48" t="s">
        <v>1405</v>
      </c>
      <c r="C61" s="34"/>
      <c r="D61" s="475" t="s">
        <v>23</v>
      </c>
      <c r="E61" s="479"/>
      <c r="F61" s="479"/>
      <c r="G61" s="480"/>
      <c r="H61" s="480"/>
      <c r="I61" s="417" t="s">
        <v>1406</v>
      </c>
      <c r="J61" s="51"/>
    </row>
    <row r="62" spans="2:10" ht="25" x14ac:dyDescent="0.25">
      <c r="B62" s="50" t="s">
        <v>1407</v>
      </c>
      <c r="C62" s="34"/>
      <c r="D62" s="384" t="s">
        <v>26</v>
      </c>
      <c r="E62" s="479"/>
      <c r="F62" s="479"/>
      <c r="G62" s="480"/>
      <c r="H62" s="480"/>
      <c r="I62" s="417" t="s">
        <v>1408</v>
      </c>
      <c r="J62" s="51"/>
    </row>
    <row r="63" spans="2:10" ht="25" x14ac:dyDescent="0.25">
      <c r="B63" s="50" t="s">
        <v>1409</v>
      </c>
      <c r="C63" s="34"/>
      <c r="D63" s="384" t="s">
        <v>26</v>
      </c>
      <c r="E63" s="479"/>
      <c r="F63" s="479"/>
      <c r="G63" s="480"/>
      <c r="H63" s="480"/>
      <c r="I63" s="417" t="s">
        <v>1410</v>
      </c>
      <c r="J63" s="51"/>
    </row>
    <row r="64" spans="2:10" ht="16.149999999999999" customHeight="1" x14ac:dyDescent="0.25">
      <c r="B64" s="48" t="s">
        <v>1411</v>
      </c>
      <c r="C64" s="481" t="s">
        <v>212</v>
      </c>
      <c r="D64" s="475" t="s">
        <v>1412</v>
      </c>
      <c r="E64" s="479"/>
      <c r="F64" s="479"/>
      <c r="G64" s="480"/>
      <c r="H64" s="480"/>
      <c r="I64" s="417" t="s">
        <v>1413</v>
      </c>
      <c r="J64" s="51"/>
    </row>
    <row r="65" spans="2:10" ht="28.9" customHeight="1" x14ac:dyDescent="0.25">
      <c r="B65" s="128" t="s">
        <v>1414</v>
      </c>
      <c r="C65" s="481" t="s">
        <v>212</v>
      </c>
      <c r="D65" s="384" t="s">
        <v>1412</v>
      </c>
      <c r="E65" s="479"/>
      <c r="F65" s="479"/>
      <c r="G65" s="480"/>
      <c r="H65" s="480"/>
      <c r="I65" s="417" t="s">
        <v>1415</v>
      </c>
      <c r="J65" s="51"/>
    </row>
    <row r="66" spans="2:10" ht="16.149999999999999" customHeight="1" x14ac:dyDescent="0.25">
      <c r="B66" s="48" t="s">
        <v>1056</v>
      </c>
      <c r="C66" s="34"/>
      <c r="D66" s="384" t="s">
        <v>26</v>
      </c>
      <c r="E66" s="479"/>
      <c r="F66" s="479"/>
      <c r="G66" s="480"/>
      <c r="H66" s="480"/>
      <c r="I66" s="417" t="s">
        <v>1416</v>
      </c>
      <c r="J66" s="51"/>
    </row>
    <row r="67" spans="2:10" ht="25" x14ac:dyDescent="0.25">
      <c r="B67" s="50" t="s">
        <v>1417</v>
      </c>
      <c r="C67" s="34"/>
      <c r="D67" s="475" t="s">
        <v>26</v>
      </c>
      <c r="E67" s="479"/>
      <c r="F67" s="479"/>
      <c r="G67" s="480"/>
      <c r="H67" s="480"/>
      <c r="I67" s="417" t="s">
        <v>1418</v>
      </c>
      <c r="J67" s="51"/>
    </row>
    <row r="68" spans="2:10" ht="16.149999999999999" customHeight="1" x14ac:dyDescent="0.25">
      <c r="B68" s="43" t="s">
        <v>1419</v>
      </c>
      <c r="C68" s="104"/>
      <c r="D68" s="475" t="s">
        <v>23</v>
      </c>
      <c r="E68" s="479"/>
      <c r="F68" s="479"/>
      <c r="G68" s="480"/>
      <c r="H68" s="480"/>
      <c r="I68" s="417" t="s">
        <v>1420</v>
      </c>
      <c r="J68" s="51"/>
    </row>
    <row r="69" spans="2:10" ht="16.149999999999999" customHeight="1" x14ac:dyDescent="0.25">
      <c r="B69" s="92" t="s">
        <v>1362</v>
      </c>
      <c r="C69" s="481" t="s">
        <v>212</v>
      </c>
      <c r="D69" s="475" t="s">
        <v>23</v>
      </c>
      <c r="E69" s="479"/>
      <c r="F69" s="479"/>
      <c r="G69" s="480"/>
      <c r="H69" s="480"/>
      <c r="I69" s="417" t="s">
        <v>1421</v>
      </c>
      <c r="J69" s="51"/>
    </row>
    <row r="70" spans="2:10" ht="16.149999999999999" customHeight="1" thickBot="1" x14ac:dyDescent="0.3">
      <c r="B70" s="178" t="s">
        <v>228</v>
      </c>
      <c r="C70" s="197"/>
      <c r="D70" s="475" t="s">
        <v>23</v>
      </c>
      <c r="E70" s="476"/>
      <c r="F70" s="476"/>
      <c r="G70" s="477"/>
      <c r="H70" s="477"/>
      <c r="I70" s="478" t="s">
        <v>1422</v>
      </c>
      <c r="J70" s="218"/>
    </row>
    <row r="71" spans="2:10" ht="16.149999999999999" customHeight="1" thickBot="1" x14ac:dyDescent="0.3">
      <c r="B71" s="45" t="s">
        <v>1365</v>
      </c>
      <c r="C71"/>
      <c r="D71" s="384" t="s">
        <v>18</v>
      </c>
      <c r="E71" s="325">
        <f>SUM(E56:E70)</f>
        <v>0</v>
      </c>
      <c r="F71" s="325">
        <f>SUM(F56:F70)</f>
        <v>0</v>
      </c>
      <c r="G71" s="325">
        <f>SUM(G56:G70)</f>
        <v>0</v>
      </c>
      <c r="H71" s="325">
        <f>SUM(H56:H70)</f>
        <v>0</v>
      </c>
      <c r="I71" s="417" t="s">
        <v>1423</v>
      </c>
      <c r="J71" s="51"/>
    </row>
    <row r="72" spans="2:10" ht="16.149999999999999" customHeight="1" thickTop="1" thickBot="1" x14ac:dyDescent="0.3">
      <c r="B72" s="62"/>
      <c r="C72" s="62"/>
      <c r="D72" s="62"/>
      <c r="E72" s="62"/>
      <c r="F72" s="62"/>
      <c r="G72" s="62"/>
      <c r="H72" s="62"/>
      <c r="I72" s="63"/>
    </row>
    <row r="73" spans="2:10" ht="16.149999999999999" customHeight="1" thickTop="1" thickBot="1" x14ac:dyDescent="0.35">
      <c r="B73" s="36"/>
      <c r="C73" s="36"/>
      <c r="D73" s="36"/>
      <c r="E73" s="36"/>
      <c r="F73" s="36"/>
      <c r="G73" s="36"/>
      <c r="H73" s="375" t="s">
        <v>6</v>
      </c>
      <c r="I73" s="364">
        <v>4</v>
      </c>
    </row>
    <row r="74" spans="2:10" ht="16.149999999999999" customHeight="1" thickTop="1" x14ac:dyDescent="0.25">
      <c r="B74" s="49" t="s">
        <v>1424</v>
      </c>
      <c r="C74"/>
      <c r="D74"/>
      <c r="E74" s="472" t="s">
        <v>1337</v>
      </c>
      <c r="F74" s="472" t="s">
        <v>1339</v>
      </c>
      <c r="G74" s="469" t="s">
        <v>1340</v>
      </c>
      <c r="H74" s="469" t="s">
        <v>1342</v>
      </c>
      <c r="I74" s="473" t="s">
        <v>10</v>
      </c>
      <c r="J74" s="51"/>
    </row>
    <row r="75" spans="2:10" ht="52" x14ac:dyDescent="0.3">
      <c r="B75" s="39"/>
      <c r="C75"/>
      <c r="D75" s="581" t="s">
        <v>11</v>
      </c>
      <c r="E75" s="30" t="s">
        <v>1396</v>
      </c>
      <c r="F75" s="68" t="s">
        <v>1395</v>
      </c>
      <c r="G75" s="30" t="s">
        <v>1396</v>
      </c>
      <c r="H75" s="68" t="s">
        <v>1395</v>
      </c>
      <c r="I75" s="40"/>
      <c r="J75" s="51"/>
    </row>
    <row r="76" spans="2:10" ht="16.149999999999999" customHeight="1" x14ac:dyDescent="0.3">
      <c r="B76" s="39"/>
      <c r="C76"/>
      <c r="D76" s="581"/>
      <c r="E76" s="31" t="s">
        <v>13</v>
      </c>
      <c r="F76" s="70" t="s">
        <v>13</v>
      </c>
      <c r="G76" s="31" t="s">
        <v>14</v>
      </c>
      <c r="H76" s="70" t="s">
        <v>14</v>
      </c>
      <c r="I76" s="40"/>
      <c r="J76" s="51"/>
    </row>
    <row r="77" spans="2:10" ht="16.149999999999999" customHeight="1" thickBot="1" x14ac:dyDescent="0.35">
      <c r="B77" s="41"/>
      <c r="C77" s="315"/>
      <c r="D77" s="582"/>
      <c r="E77" s="320" t="s">
        <v>15</v>
      </c>
      <c r="F77" s="326" t="s">
        <v>15</v>
      </c>
      <c r="G77" s="320" t="s">
        <v>15</v>
      </c>
      <c r="H77" s="326" t="s">
        <v>15</v>
      </c>
      <c r="I77" s="417" t="s">
        <v>16</v>
      </c>
      <c r="J77" s="51"/>
    </row>
    <row r="78" spans="2:10" ht="28.5" customHeight="1" x14ac:dyDescent="0.25">
      <c r="B78" s="298" t="s">
        <v>1425</v>
      </c>
      <c r="C78" s="290"/>
      <c r="D78" s="384" t="s">
        <v>18</v>
      </c>
      <c r="E78" s="416">
        <f>-E68</f>
        <v>0</v>
      </c>
      <c r="F78" s="416">
        <f>-F68</f>
        <v>0</v>
      </c>
      <c r="G78" s="416">
        <f>-G68</f>
        <v>0</v>
      </c>
      <c r="H78" s="416">
        <f>-H68</f>
        <v>0</v>
      </c>
      <c r="I78" s="417" t="s">
        <v>1426</v>
      </c>
      <c r="J78" s="51"/>
    </row>
    <row r="79" spans="2:10" ht="15.65" customHeight="1" x14ac:dyDescent="0.25">
      <c r="B79" s="140" t="s">
        <v>1427</v>
      </c>
      <c r="C79" s="34"/>
      <c r="D79" s="384" t="s">
        <v>18</v>
      </c>
      <c r="E79" s="479"/>
      <c r="F79" s="479"/>
      <c r="G79" s="480"/>
      <c r="H79" s="480"/>
      <c r="I79" s="417" t="s">
        <v>1428</v>
      </c>
      <c r="J79" s="51"/>
    </row>
    <row r="80" spans="2:10" ht="16.149999999999999" customHeight="1" thickBot="1" x14ac:dyDescent="0.3">
      <c r="B80" s="140" t="s">
        <v>1429</v>
      </c>
      <c r="C80" s="34"/>
      <c r="D80" s="384" t="s">
        <v>18</v>
      </c>
      <c r="E80" s="479"/>
      <c r="F80" s="479"/>
      <c r="G80" s="480"/>
      <c r="H80" s="480"/>
      <c r="I80" s="417" t="s">
        <v>1430</v>
      </c>
      <c r="J80" s="51"/>
    </row>
    <row r="81" spans="2:10" ht="16.149999999999999" customHeight="1" thickBot="1" x14ac:dyDescent="0.3">
      <c r="B81" s="60" t="s">
        <v>1431</v>
      </c>
      <c r="C81" s="65"/>
      <c r="D81" s="307" t="s">
        <v>18</v>
      </c>
      <c r="E81" s="325">
        <f>SUM(E78:E80)</f>
        <v>0</v>
      </c>
      <c r="F81" s="325">
        <f>SUM(F78:F80)</f>
        <v>0</v>
      </c>
      <c r="G81" s="325">
        <f>SUM(G78:G80)</f>
        <v>0</v>
      </c>
      <c r="H81" s="325">
        <f>SUM(H78:H80)</f>
        <v>0</v>
      </c>
      <c r="I81" s="417" t="s">
        <v>1432</v>
      </c>
      <c r="J81" s="51"/>
    </row>
    <row r="82" spans="2:10" ht="16.149999999999999" customHeight="1" thickTop="1" x14ac:dyDescent="0.3">
      <c r="B82" s="62"/>
      <c r="C82" s="62"/>
      <c r="D82" s="198"/>
      <c r="E82" s="198"/>
      <c r="F82" s="198"/>
      <c r="G82" s="198"/>
      <c r="H82" s="198"/>
      <c r="I82" s="63"/>
      <c r="J82" s="199"/>
    </row>
  </sheetData>
  <mergeCells count="5">
    <mergeCell ref="D7:D9"/>
    <mergeCell ref="D29:D31"/>
    <mergeCell ref="B51:C53"/>
    <mergeCell ref="D51:D53"/>
    <mergeCell ref="D75:D77"/>
  </mergeCells>
  <dataValidations count="7">
    <dataValidation allowBlank="1" showInputMessage="1" showErrorMessage="1" promptTitle="RoU assets as inv. property" prompt="Where ROU assets meet the definition of an investment property in IAS40 they should be presented as investment property on the SoFP. Please enter asset movements in table 15A at the bottom of this tab which is split by headlease counterparty." sqref="F5" xr:uid="{2CA062F1-FDF9-45DC-AD3F-9D34A5EC3646}"/>
    <dataValidation allowBlank="1" showInputMessage="1" showErrorMessage="1" promptTitle="Stage 1 &amp; 2 credit losses" prompt="12 month expected credit losses (stage 1) or lifetime expected losses on financial assets that are not yet credit-impaired (stage 2) should be recorded in this row." sqref="C64" xr:uid="{B123F317-D0CA-4774-BE28-CCA79D03D5A9}"/>
    <dataValidation allowBlank="1" showInputMessage="1" showErrorMessage="1" promptTitle="Impairments" prompt="Once there is observable evidence that a financial asset is credit impaired, any existing stage 1 and 2 credit loss allowances should be reversed and a stage 3 impairment recognised. These impairments should be entered on TAC12." sqref="C65" xr:uid="{E094A379-AA52-41B5-A14F-F3EE7897674A}"/>
    <dataValidation allowBlank="1" showInputMessage="1" showErrorMessage="1" promptTitle="Associates/JVs DHSC group bodies" prompt="This column currently relates to investments in Wiltshire Health and Care LLP only." sqref="F27" xr:uid="{D0AD7E75-A304-4CB3-9865-DA548486E9B1}"/>
    <dataValidation allowBlank="1" showInputMessage="1" showErrorMessage="1" promptTitle="Disposals - Investments" prompt="Includes repayments received against loans recorded in investments" sqref="C69" xr:uid="{ACF8BADC-5A8A-4964-9F90-1891D9920367}"/>
    <dataValidation allowBlank="1" showInputMessage="1" showErrorMessage="1" promptTitle="Disposals - JVs / associates" prompt="Disposals should include the repayments received against any loans made to JVs and associates." sqref="C43" xr:uid="{CCF43D64-313C-4D1C-A059-CAD933A41424}"/>
    <dataValidation allowBlank="1" showInputMessage="1" showErrorMessage="1" promptTitle="RoU assets as inv. property" prompt="Where ROU assets meet the definition of an investment property in IAS40 they should be presented as investment property on the SoFP. Please enter asset movements in table 15B at the bottom of this tab which is split by headlease counterparty." sqref="I5" xr:uid="{B435AA59-475B-4C29-96E6-61E668CFFC87}"/>
  </dataValidation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F3571-E762-43C7-9E78-433C2A7AFA76}">
  <sheetPr codeName="Sheet76">
    <tabColor theme="2"/>
    <pageSetUpPr fitToPage="1"/>
  </sheetPr>
  <dimension ref="B1:S49"/>
  <sheetViews>
    <sheetView showGridLines="0" topLeftCell="A23" zoomScale="85" zoomScaleNormal="85" workbookViewId="0">
      <selection activeCell="F50" sqref="F50"/>
    </sheetView>
  </sheetViews>
  <sheetFormatPr defaultColWidth="9.26953125" defaultRowHeight="16.149999999999999" customHeight="1" x14ac:dyDescent="0.25"/>
  <cols>
    <col min="1" max="1" width="4.453125" style="15" customWidth="1"/>
    <col min="2" max="2" width="62.26953125" style="15" customWidth="1"/>
    <col min="3" max="3" width="9.26953125" style="15" customWidth="1"/>
    <col min="4" max="39" width="13.26953125" style="15" customWidth="1"/>
    <col min="40" max="16384" width="9.26953125" style="15"/>
  </cols>
  <sheetData>
    <row r="1" spans="2:19" ht="18.75" customHeight="1" x14ac:dyDescent="0.3">
      <c r="B1" s="308"/>
    </row>
    <row r="2" spans="2:19" ht="18.75" customHeight="1" x14ac:dyDescent="0.35">
      <c r="B2" s="16" t="s">
        <v>0</v>
      </c>
    </row>
    <row r="3" spans="2:19" ht="18.75" customHeight="1" x14ac:dyDescent="0.35">
      <c r="B3" s="16" t="str">
        <f ca="1">MID(CELL("filename",D3),FIND("]",CELL("filename",D4))+1,99)</f>
        <v>TAC16 AHFS</v>
      </c>
    </row>
    <row r="4" spans="2:19" ht="18.75" customHeight="1" thickBot="1" x14ac:dyDescent="0.35">
      <c r="B4" s="17" t="s">
        <v>5</v>
      </c>
    </row>
    <row r="5" spans="2:19" ht="16.149999999999999" customHeight="1" thickTop="1" thickBot="1" x14ac:dyDescent="0.35">
      <c r="B5" s="36"/>
      <c r="C5" s="36"/>
      <c r="D5" s="36"/>
      <c r="E5" s="36"/>
      <c r="F5" s="36"/>
      <c r="G5" s="36"/>
      <c r="H5" s="36"/>
      <c r="I5" s="36"/>
      <c r="J5" s="36"/>
      <c r="K5" s="36"/>
      <c r="L5" s="36"/>
      <c r="M5" s="36"/>
      <c r="N5" s="36"/>
      <c r="O5" s="36"/>
      <c r="P5" s="36"/>
      <c r="Q5" s="375" t="s">
        <v>6</v>
      </c>
      <c r="R5" s="364">
        <v>1</v>
      </c>
    </row>
    <row r="6" spans="2:19" ht="16.149999999999999" customHeight="1" thickTop="1" x14ac:dyDescent="0.25">
      <c r="B6" s="592" t="s">
        <v>1433</v>
      </c>
      <c r="C6" s="38"/>
      <c r="D6" s="472" t="s">
        <v>1434</v>
      </c>
      <c r="E6" s="472" t="s">
        <v>1435</v>
      </c>
      <c r="F6" s="472" t="s">
        <v>1436</v>
      </c>
      <c r="G6" s="472" t="s">
        <v>1437</v>
      </c>
      <c r="H6" s="472" t="s">
        <v>1438</v>
      </c>
      <c r="I6" s="472" t="s">
        <v>1439</v>
      </c>
      <c r="J6" s="472" t="s">
        <v>1440</v>
      </c>
      <c r="K6" s="472" t="s">
        <v>1441</v>
      </c>
      <c r="L6" s="472" t="s">
        <v>1442</v>
      </c>
      <c r="M6" s="472" t="s">
        <v>1443</v>
      </c>
      <c r="N6" s="472" t="s">
        <v>1444</v>
      </c>
      <c r="O6" s="472" t="s">
        <v>1445</v>
      </c>
      <c r="P6" s="472" t="s">
        <v>1446</v>
      </c>
      <c r="Q6" s="472" t="s">
        <v>1447</v>
      </c>
      <c r="R6" s="473" t="s">
        <v>10</v>
      </c>
      <c r="S6" s="51"/>
    </row>
    <row r="7" spans="2:19" ht="53.65" customHeight="1" x14ac:dyDescent="0.3">
      <c r="B7" s="593"/>
      <c r="C7" s="581" t="s">
        <v>11</v>
      </c>
      <c r="D7" s="30" t="s">
        <v>1448</v>
      </c>
      <c r="E7" s="30" t="s">
        <v>93</v>
      </c>
      <c r="F7" s="30" t="s">
        <v>1449</v>
      </c>
      <c r="G7" s="30" t="s">
        <v>1450</v>
      </c>
      <c r="H7" s="30" t="s">
        <v>1451</v>
      </c>
      <c r="I7" s="30" t="s">
        <v>1452</v>
      </c>
      <c r="J7" s="30" t="s">
        <v>1453</v>
      </c>
      <c r="K7" s="30" t="s">
        <v>1454</v>
      </c>
      <c r="L7" s="30" t="s">
        <v>1455</v>
      </c>
      <c r="M7" s="30" t="s">
        <v>1456</v>
      </c>
      <c r="N7" s="30" t="s">
        <v>1457</v>
      </c>
      <c r="O7" s="30" t="s">
        <v>1458</v>
      </c>
      <c r="P7" s="30" t="s">
        <v>103</v>
      </c>
      <c r="Q7" s="68" t="s">
        <v>1459</v>
      </c>
      <c r="R7" s="40"/>
      <c r="S7" s="51"/>
    </row>
    <row r="8" spans="2:19" ht="16.149999999999999" customHeight="1" x14ac:dyDescent="0.3">
      <c r="B8" s="39"/>
      <c r="C8" s="581"/>
      <c r="D8" s="31" t="s">
        <v>13</v>
      </c>
      <c r="E8" s="31" t="s">
        <v>13</v>
      </c>
      <c r="F8" s="31" t="s">
        <v>13</v>
      </c>
      <c r="G8" s="31" t="s">
        <v>13</v>
      </c>
      <c r="H8" s="31" t="s">
        <v>13</v>
      </c>
      <c r="I8" s="31" t="s">
        <v>13</v>
      </c>
      <c r="J8" s="31" t="s">
        <v>13</v>
      </c>
      <c r="K8" s="31" t="s">
        <v>13</v>
      </c>
      <c r="L8" s="31" t="s">
        <v>13</v>
      </c>
      <c r="M8" s="31" t="s">
        <v>13</v>
      </c>
      <c r="N8" s="31" t="s">
        <v>13</v>
      </c>
      <c r="O8" s="31" t="s">
        <v>13</v>
      </c>
      <c r="P8" s="31" t="s">
        <v>13</v>
      </c>
      <c r="Q8" s="70" t="s">
        <v>13</v>
      </c>
      <c r="R8" s="40"/>
      <c r="S8" s="51"/>
    </row>
    <row r="9" spans="2:19" ht="16.149999999999999" customHeight="1" thickBot="1" x14ac:dyDescent="0.35">
      <c r="B9" s="41"/>
      <c r="C9" s="582"/>
      <c r="D9" s="320" t="s">
        <v>15</v>
      </c>
      <c r="E9" s="320" t="s">
        <v>15</v>
      </c>
      <c r="F9" s="320" t="s">
        <v>15</v>
      </c>
      <c r="G9" s="320" t="s">
        <v>15</v>
      </c>
      <c r="H9" s="320" t="s">
        <v>15</v>
      </c>
      <c r="I9" s="320" t="s">
        <v>15</v>
      </c>
      <c r="J9" s="320" t="s">
        <v>15</v>
      </c>
      <c r="K9" s="320" t="s">
        <v>15</v>
      </c>
      <c r="L9" s="320" t="s">
        <v>15</v>
      </c>
      <c r="M9" s="320" t="s">
        <v>15</v>
      </c>
      <c r="N9" s="320" t="s">
        <v>15</v>
      </c>
      <c r="O9" s="320" t="s">
        <v>15</v>
      </c>
      <c r="P9" s="320" t="s">
        <v>15</v>
      </c>
      <c r="Q9" s="326" t="s">
        <v>15</v>
      </c>
      <c r="R9" s="478" t="s">
        <v>16</v>
      </c>
      <c r="S9" s="51"/>
    </row>
    <row r="10" spans="2:19" ht="26" x14ac:dyDescent="0.25">
      <c r="B10" s="639" t="s">
        <v>1460</v>
      </c>
      <c r="C10" s="384" t="s">
        <v>18</v>
      </c>
      <c r="D10" s="482">
        <f>SUM(E10:Q10)</f>
        <v>0</v>
      </c>
      <c r="E10" s="482">
        <f>E37</f>
        <v>0</v>
      </c>
      <c r="F10" s="482">
        <f t="shared" ref="F10:Q10" si="0">F37</f>
        <v>0</v>
      </c>
      <c r="G10" s="482">
        <f t="shared" si="0"/>
        <v>0</v>
      </c>
      <c r="H10" s="482">
        <f t="shared" si="0"/>
        <v>0</v>
      </c>
      <c r="I10" s="482">
        <f t="shared" si="0"/>
        <v>0</v>
      </c>
      <c r="J10" s="482">
        <f t="shared" si="0"/>
        <v>0</v>
      </c>
      <c r="K10" s="482">
        <f t="shared" si="0"/>
        <v>0</v>
      </c>
      <c r="L10" s="482">
        <f t="shared" si="0"/>
        <v>0</v>
      </c>
      <c r="M10" s="482">
        <f t="shared" si="0"/>
        <v>0</v>
      </c>
      <c r="N10" s="482">
        <f t="shared" si="0"/>
        <v>0</v>
      </c>
      <c r="O10" s="482">
        <f t="shared" si="0"/>
        <v>0</v>
      </c>
      <c r="P10" s="482">
        <f t="shared" si="0"/>
        <v>0</v>
      </c>
      <c r="Q10" s="482">
        <f t="shared" si="0"/>
        <v>0</v>
      </c>
      <c r="R10" s="478" t="s">
        <v>1461</v>
      </c>
      <c r="S10" s="51"/>
    </row>
    <row r="11" spans="2:19" ht="16.149999999999999" customHeight="1" x14ac:dyDescent="0.25">
      <c r="B11" s="638" t="s">
        <v>1462</v>
      </c>
      <c r="C11" s="384" t="s">
        <v>18</v>
      </c>
      <c r="D11" s="482">
        <f t="shared" ref="D11:D16" si="1">SUM(E11:Q11)</f>
        <v>0</v>
      </c>
      <c r="E11" s="479"/>
      <c r="F11" s="479"/>
      <c r="G11" s="479"/>
      <c r="H11" s="479"/>
      <c r="I11" s="479"/>
      <c r="J11" s="479"/>
      <c r="K11" s="479"/>
      <c r="L11" s="479"/>
      <c r="M11" s="479"/>
      <c r="N11" s="471"/>
      <c r="O11" s="471"/>
      <c r="P11" s="471"/>
      <c r="Q11" s="471"/>
      <c r="R11" s="478" t="s">
        <v>1463</v>
      </c>
      <c r="S11" s="51"/>
    </row>
    <row r="12" spans="2:19" ht="16.149999999999999" customHeight="1" x14ac:dyDescent="0.25">
      <c r="B12" s="638" t="s">
        <v>1032</v>
      </c>
      <c r="C12" s="475" t="s">
        <v>26</v>
      </c>
      <c r="D12" s="482">
        <f t="shared" si="1"/>
        <v>0</v>
      </c>
      <c r="E12" s="479"/>
      <c r="F12" s="479"/>
      <c r="G12" s="479"/>
      <c r="H12" s="479"/>
      <c r="I12" s="479"/>
      <c r="J12" s="479"/>
      <c r="K12" s="479"/>
      <c r="L12" s="479"/>
      <c r="M12" s="479"/>
      <c r="N12" s="479"/>
      <c r="O12" s="479"/>
      <c r="P12" s="479"/>
      <c r="Q12" s="479"/>
      <c r="R12" s="478" t="s">
        <v>1464</v>
      </c>
      <c r="S12" s="51"/>
    </row>
    <row r="13" spans="2:19" ht="16.149999999999999" customHeight="1" x14ac:dyDescent="0.25">
      <c r="B13" s="638" t="s">
        <v>1465</v>
      </c>
      <c r="C13" s="384" t="s">
        <v>18</v>
      </c>
      <c r="D13" s="482">
        <f t="shared" si="1"/>
        <v>0</v>
      </c>
      <c r="E13" s="483">
        <f>-'TAC13 Intangibles'!E24+'TAC13 Intangibles'!E41-E17</f>
        <v>0</v>
      </c>
      <c r="F13" s="483">
        <f>-'TAC14 PPE'!F27+'TAC14 PPE'!F46-F17</f>
        <v>0</v>
      </c>
      <c r="G13" s="483">
        <f>-'TAC14 PPE'!G27+'TAC14 PPE'!G46-G17</f>
        <v>0</v>
      </c>
      <c r="H13" s="483">
        <f>-'TAC14 PPE'!H27+'TAC14 PPE'!H46-H17</f>
        <v>0</v>
      </c>
      <c r="I13" s="483">
        <f>-'TAC14 PPE'!I27+'TAC14 PPE'!I46-I17</f>
        <v>0</v>
      </c>
      <c r="J13" s="483">
        <f>-'TAC14 PPE'!J27+'TAC14 PPE'!J46-J17</f>
        <v>0</v>
      </c>
      <c r="K13" s="483">
        <f>-'TAC14 PPE'!K27+'TAC14 PPE'!K46-K17</f>
        <v>0</v>
      </c>
      <c r="L13" s="483">
        <f>-'TAC14 PPE'!L27+'TAC14 PPE'!L46-L17</f>
        <v>0</v>
      </c>
      <c r="M13" s="483">
        <f>-'TAC14 PPE'!M27+'TAC14 PPE'!M46-M17</f>
        <v>0</v>
      </c>
      <c r="N13" s="483">
        <f>-'TAC15 Investments &amp; groups'!E22-N17</f>
        <v>0</v>
      </c>
      <c r="O13" s="483">
        <f>-SUM('TAC15 Investments &amp; groups'!E41:F41)-O17</f>
        <v>0</v>
      </c>
      <c r="P13" s="483">
        <f>-'TAC15 Investments &amp; groups'!E66-P17</f>
        <v>0</v>
      </c>
      <c r="Q13" s="483">
        <f>-'TAC13 Intangibles'!O24+'TAC13 Intangibles'!O41-'TAC14 PPE'!N27+'TAC14 PPE'!N46-'TAC15 Investments &amp; groups'!G22-'TAC15 Investments &amp; groups'!F66-'TAC16 AHFS'!Q17</f>
        <v>0</v>
      </c>
      <c r="R13" s="478" t="s">
        <v>1466</v>
      </c>
      <c r="S13" s="51"/>
    </row>
    <row r="14" spans="2:19" ht="16.149999999999999" customHeight="1" x14ac:dyDescent="0.25">
      <c r="B14" s="638" t="s">
        <v>1467</v>
      </c>
      <c r="C14" s="475" t="s">
        <v>23</v>
      </c>
      <c r="D14" s="482">
        <f t="shared" si="1"/>
        <v>0</v>
      </c>
      <c r="E14" s="479"/>
      <c r="F14" s="479"/>
      <c r="G14" s="479"/>
      <c r="H14" s="479"/>
      <c r="I14" s="479"/>
      <c r="J14" s="479"/>
      <c r="K14" s="479"/>
      <c r="L14" s="479"/>
      <c r="M14" s="479"/>
      <c r="N14" s="479"/>
      <c r="O14" s="479"/>
      <c r="P14" s="479"/>
      <c r="Q14" s="479"/>
      <c r="R14" s="478" t="s">
        <v>1468</v>
      </c>
      <c r="S14" s="51"/>
    </row>
    <row r="15" spans="2:19" ht="16.149999999999999" customHeight="1" x14ac:dyDescent="0.25">
      <c r="B15" s="638" t="s">
        <v>1469</v>
      </c>
      <c r="C15" s="475" t="s">
        <v>23</v>
      </c>
      <c r="D15" s="482">
        <f t="shared" si="1"/>
        <v>0</v>
      </c>
      <c r="E15" s="479"/>
      <c r="F15" s="479"/>
      <c r="G15" s="479"/>
      <c r="H15" s="479"/>
      <c r="I15" s="479"/>
      <c r="J15" s="479"/>
      <c r="K15" s="479"/>
      <c r="L15" s="479"/>
      <c r="M15" s="479"/>
      <c r="N15" s="479"/>
      <c r="O15" s="479"/>
      <c r="P15" s="479"/>
      <c r="Q15" s="479"/>
      <c r="R15" s="478" t="s">
        <v>1470</v>
      </c>
      <c r="S15" s="51"/>
    </row>
    <row r="16" spans="2:19" ht="16.149999999999999" customHeight="1" x14ac:dyDescent="0.25">
      <c r="B16" s="638" t="s">
        <v>1471</v>
      </c>
      <c r="C16" s="384" t="s">
        <v>18</v>
      </c>
      <c r="D16" s="482">
        <f t="shared" si="1"/>
        <v>0</v>
      </c>
      <c r="E16" s="479"/>
      <c r="F16" s="479"/>
      <c r="G16" s="479"/>
      <c r="H16" s="479"/>
      <c r="I16" s="479"/>
      <c r="J16" s="479"/>
      <c r="K16" s="479"/>
      <c r="L16" s="479"/>
      <c r="M16" s="479"/>
      <c r="N16" s="479"/>
      <c r="O16" s="479"/>
      <c r="P16" s="479"/>
      <c r="Q16" s="479"/>
      <c r="R16" s="478" t="s">
        <v>1472</v>
      </c>
      <c r="S16" s="51"/>
    </row>
    <row r="17" spans="2:19" ht="28.9" customHeight="1" x14ac:dyDescent="0.25">
      <c r="B17" s="636" t="s">
        <v>1473</v>
      </c>
      <c r="C17" s="475" t="s">
        <v>23</v>
      </c>
      <c r="D17" s="482">
        <f>SUM(E17:Q17)</f>
        <v>0</v>
      </c>
      <c r="E17" s="479"/>
      <c r="F17" s="479"/>
      <c r="G17" s="479"/>
      <c r="H17" s="479"/>
      <c r="I17" s="479"/>
      <c r="J17" s="479"/>
      <c r="K17" s="479"/>
      <c r="L17" s="479"/>
      <c r="M17" s="479"/>
      <c r="N17" s="479"/>
      <c r="O17" s="479"/>
      <c r="P17" s="479"/>
      <c r="Q17" s="479"/>
      <c r="R17" s="478" t="s">
        <v>1474</v>
      </c>
      <c r="S17" s="51"/>
    </row>
    <row r="18" spans="2:19" ht="16.149999999999999" customHeight="1" thickBot="1" x14ac:dyDescent="0.3">
      <c r="B18" s="636" t="s">
        <v>228</v>
      </c>
      <c r="C18" s="475" t="s">
        <v>23</v>
      </c>
      <c r="D18" s="482">
        <f>SUM(E18:Q18)</f>
        <v>0</v>
      </c>
      <c r="E18" s="476"/>
      <c r="F18" s="476"/>
      <c r="G18" s="476"/>
      <c r="H18" s="476"/>
      <c r="I18" s="476"/>
      <c r="J18" s="476"/>
      <c r="K18" s="476"/>
      <c r="L18" s="476"/>
      <c r="M18" s="476"/>
      <c r="N18" s="476"/>
      <c r="O18" s="476"/>
      <c r="P18" s="476"/>
      <c r="Q18" s="476"/>
      <c r="R18" s="478" t="s">
        <v>1475</v>
      </c>
      <c r="S18" s="218"/>
    </row>
    <row r="19" spans="2:19" ht="26.5" thickBot="1" x14ac:dyDescent="0.3">
      <c r="B19" s="640" t="s">
        <v>1476</v>
      </c>
      <c r="C19" s="195" t="s">
        <v>18</v>
      </c>
      <c r="D19" s="325">
        <f>SUM(E19:Q19)</f>
        <v>0</v>
      </c>
      <c r="E19" s="325">
        <f>SUM(E10:E18)</f>
        <v>0</v>
      </c>
      <c r="F19" s="325">
        <f t="shared" ref="F19:Q19" si="2">SUM(F10:F18)</f>
        <v>0</v>
      </c>
      <c r="G19" s="325">
        <f t="shared" si="2"/>
        <v>0</v>
      </c>
      <c r="H19" s="325">
        <f t="shared" si="2"/>
        <v>0</v>
      </c>
      <c r="I19" s="325">
        <f t="shared" si="2"/>
        <v>0</v>
      </c>
      <c r="J19" s="325">
        <f t="shared" si="2"/>
        <v>0</v>
      </c>
      <c r="K19" s="325">
        <f t="shared" si="2"/>
        <v>0</v>
      </c>
      <c r="L19" s="325">
        <f t="shared" si="2"/>
        <v>0</v>
      </c>
      <c r="M19" s="325">
        <f t="shared" si="2"/>
        <v>0</v>
      </c>
      <c r="N19" s="325">
        <f t="shared" si="2"/>
        <v>0</v>
      </c>
      <c r="O19" s="325">
        <f t="shared" si="2"/>
        <v>0</v>
      </c>
      <c r="P19" s="325">
        <f t="shared" si="2"/>
        <v>0</v>
      </c>
      <c r="Q19" s="325">
        <f t="shared" si="2"/>
        <v>0</v>
      </c>
      <c r="R19" s="478" t="s">
        <v>1477</v>
      </c>
      <c r="S19" s="51"/>
    </row>
    <row r="20" spans="2:19" ht="16.149999999999999" customHeight="1" thickTop="1" thickBot="1" x14ac:dyDescent="0.3">
      <c r="B20" s="62"/>
      <c r="C20" s="62"/>
      <c r="D20" s="62"/>
      <c r="E20" s="62"/>
      <c r="F20" s="62"/>
      <c r="G20" s="62"/>
      <c r="H20" s="62"/>
      <c r="I20" s="62"/>
      <c r="J20" s="62"/>
      <c r="K20" s="62"/>
      <c r="L20" s="62"/>
      <c r="M20" s="62"/>
      <c r="N20" s="62"/>
      <c r="O20" s="62"/>
      <c r="P20" s="62"/>
      <c r="Q20" s="62"/>
      <c r="R20" s="63"/>
    </row>
    <row r="21" spans="2:19" ht="16.149999999999999" customHeight="1" thickTop="1" thickBot="1" x14ac:dyDescent="0.35">
      <c r="B21" s="36"/>
      <c r="C21" s="36"/>
      <c r="D21" s="36"/>
      <c r="E21" s="366"/>
      <c r="F21" s="36"/>
      <c r="G21" s="36"/>
      <c r="H21" s="36"/>
      <c r="I21" s="36"/>
      <c r="J21" s="36"/>
      <c r="K21" s="36"/>
      <c r="L21" s="36"/>
      <c r="M21" s="36"/>
      <c r="N21" s="36"/>
      <c r="O21" s="36"/>
      <c r="P21" s="36"/>
      <c r="Q21" s="375" t="s">
        <v>6</v>
      </c>
      <c r="R21" s="364">
        <v>3</v>
      </c>
    </row>
    <row r="22" spans="2:19" ht="16.149999999999999" customHeight="1" thickTop="1" x14ac:dyDescent="0.25">
      <c r="B22" s="592" t="s">
        <v>2597</v>
      </c>
      <c r="C22" s="38"/>
      <c r="D22" s="469" t="s">
        <v>1478</v>
      </c>
      <c r="E22" s="469" t="s">
        <v>1479</v>
      </c>
      <c r="F22" s="469" t="s">
        <v>1480</v>
      </c>
      <c r="G22" s="469" t="s">
        <v>1481</v>
      </c>
      <c r="H22" s="469" t="s">
        <v>1482</v>
      </c>
      <c r="I22" s="469" t="s">
        <v>1483</v>
      </c>
      <c r="J22" s="469" t="s">
        <v>1484</v>
      </c>
      <c r="K22" s="469" t="s">
        <v>1485</v>
      </c>
      <c r="L22" s="469" t="s">
        <v>1486</v>
      </c>
      <c r="M22" s="469" t="s">
        <v>1487</v>
      </c>
      <c r="N22" s="469" t="s">
        <v>1488</v>
      </c>
      <c r="O22" s="469" t="s">
        <v>1489</v>
      </c>
      <c r="P22" s="469" t="s">
        <v>1490</v>
      </c>
      <c r="Q22" s="469" t="s">
        <v>1491</v>
      </c>
      <c r="R22" s="473" t="s">
        <v>10</v>
      </c>
      <c r="S22" s="51"/>
    </row>
    <row r="23" spans="2:19" ht="54.75" customHeight="1" x14ac:dyDescent="0.3">
      <c r="B23" s="593"/>
      <c r="C23" s="581" t="s">
        <v>11</v>
      </c>
      <c r="D23" s="30" t="s">
        <v>1448</v>
      </c>
      <c r="E23" s="30" t="s">
        <v>93</v>
      </c>
      <c r="F23" s="30" t="s">
        <v>1449</v>
      </c>
      <c r="G23" s="30" t="s">
        <v>1450</v>
      </c>
      <c r="H23" s="30" t="s">
        <v>1451</v>
      </c>
      <c r="I23" s="30" t="s">
        <v>1452</v>
      </c>
      <c r="J23" s="30" t="s">
        <v>1453</v>
      </c>
      <c r="K23" s="30" t="s">
        <v>1454</v>
      </c>
      <c r="L23" s="30" t="s">
        <v>1455</v>
      </c>
      <c r="M23" s="30" t="s">
        <v>1456</v>
      </c>
      <c r="N23" s="30" t="s">
        <v>1457</v>
      </c>
      <c r="O23" s="30" t="s">
        <v>1458</v>
      </c>
      <c r="P23" s="30" t="s">
        <v>103</v>
      </c>
      <c r="Q23" s="68" t="s">
        <v>1459</v>
      </c>
      <c r="R23" s="40"/>
      <c r="S23" s="51"/>
    </row>
    <row r="24" spans="2:19" ht="16.149999999999999" customHeight="1" x14ac:dyDescent="0.3">
      <c r="B24" s="39"/>
      <c r="C24" s="581"/>
      <c r="D24" s="31" t="s">
        <v>14</v>
      </c>
      <c r="E24" s="31" t="s">
        <v>14</v>
      </c>
      <c r="F24" s="31" t="s">
        <v>14</v>
      </c>
      <c r="G24" s="31" t="s">
        <v>14</v>
      </c>
      <c r="H24" s="31" t="s">
        <v>14</v>
      </c>
      <c r="I24" s="31" t="s">
        <v>14</v>
      </c>
      <c r="J24" s="31" t="s">
        <v>14</v>
      </c>
      <c r="K24" s="31" t="s">
        <v>14</v>
      </c>
      <c r="L24" s="31" t="s">
        <v>14</v>
      </c>
      <c r="M24" s="31" t="s">
        <v>14</v>
      </c>
      <c r="N24" s="31" t="s">
        <v>14</v>
      </c>
      <c r="O24" s="31" t="s">
        <v>14</v>
      </c>
      <c r="P24" s="31" t="s">
        <v>14</v>
      </c>
      <c r="Q24" s="70" t="s">
        <v>14</v>
      </c>
      <c r="R24" s="40"/>
      <c r="S24" s="51"/>
    </row>
    <row r="25" spans="2:19" ht="16.149999999999999" customHeight="1" thickBot="1" x14ac:dyDescent="0.35">
      <c r="B25" s="41"/>
      <c r="C25" s="582"/>
      <c r="D25" s="320" t="s">
        <v>15</v>
      </c>
      <c r="E25" s="320" t="s">
        <v>15</v>
      </c>
      <c r="F25" s="320" t="s">
        <v>15</v>
      </c>
      <c r="G25" s="320" t="s">
        <v>15</v>
      </c>
      <c r="H25" s="320" t="s">
        <v>15</v>
      </c>
      <c r="I25" s="320" t="s">
        <v>15</v>
      </c>
      <c r="J25" s="320" t="s">
        <v>15</v>
      </c>
      <c r="K25" s="320" t="s">
        <v>15</v>
      </c>
      <c r="L25" s="320" t="s">
        <v>15</v>
      </c>
      <c r="M25" s="320" t="s">
        <v>15</v>
      </c>
      <c r="N25" s="320" t="s">
        <v>15</v>
      </c>
      <c r="O25" s="320" t="s">
        <v>15</v>
      </c>
      <c r="P25" s="320" t="s">
        <v>15</v>
      </c>
      <c r="Q25" s="326" t="s">
        <v>15</v>
      </c>
      <c r="R25" s="478" t="s">
        <v>16</v>
      </c>
      <c r="S25" s="51"/>
    </row>
    <row r="26" spans="2:19" ht="26" x14ac:dyDescent="0.25">
      <c r="B26" s="348" t="s">
        <v>1492</v>
      </c>
      <c r="C26" s="384" t="s">
        <v>18</v>
      </c>
      <c r="D26" s="482">
        <f t="shared" ref="D26:D37" si="3">SUM(E26:Q26)</f>
        <v>0</v>
      </c>
      <c r="E26" s="480"/>
      <c r="F26" s="480"/>
      <c r="G26" s="480"/>
      <c r="H26" s="480"/>
      <c r="I26" s="480"/>
      <c r="J26" s="480"/>
      <c r="K26" s="480"/>
      <c r="L26" s="480"/>
      <c r="M26" s="480"/>
      <c r="N26" s="480"/>
      <c r="O26" s="480"/>
      <c r="P26" s="480"/>
      <c r="Q26" s="480"/>
      <c r="R26" s="478" t="s">
        <v>1461</v>
      </c>
      <c r="S26" s="51"/>
    </row>
    <row r="27" spans="2:19" ht="16.149999999999999" customHeight="1" thickBot="1" x14ac:dyDescent="0.3">
      <c r="B27" s="636" t="s">
        <v>243</v>
      </c>
      <c r="C27" s="475" t="s">
        <v>26</v>
      </c>
      <c r="D27" s="482">
        <f t="shared" si="3"/>
        <v>0</v>
      </c>
      <c r="E27" s="480"/>
      <c r="F27" s="480"/>
      <c r="G27" s="480"/>
      <c r="H27" s="480"/>
      <c r="I27" s="480"/>
      <c r="J27" s="480"/>
      <c r="K27" s="480"/>
      <c r="L27" s="480"/>
      <c r="M27" s="480"/>
      <c r="N27" s="480"/>
      <c r="O27" s="480"/>
      <c r="P27" s="480"/>
      <c r="Q27" s="471"/>
      <c r="R27" s="478" t="s">
        <v>1493</v>
      </c>
      <c r="S27" s="51"/>
    </row>
    <row r="28" spans="2:19" ht="26" x14ac:dyDescent="0.25">
      <c r="B28" s="637" t="s">
        <v>1494</v>
      </c>
      <c r="C28" s="384" t="s">
        <v>18</v>
      </c>
      <c r="D28" s="325">
        <f t="shared" si="3"/>
        <v>0</v>
      </c>
      <c r="E28" s="325">
        <f>SUM(E26:E27)</f>
        <v>0</v>
      </c>
      <c r="F28" s="325">
        <f t="shared" ref="F28:Q28" si="4">SUM(F26:F27)</f>
        <v>0</v>
      </c>
      <c r="G28" s="325">
        <f t="shared" si="4"/>
        <v>0</v>
      </c>
      <c r="H28" s="325">
        <f t="shared" si="4"/>
        <v>0</v>
      </c>
      <c r="I28" s="325">
        <f t="shared" si="4"/>
        <v>0</v>
      </c>
      <c r="J28" s="325">
        <f t="shared" si="4"/>
        <v>0</v>
      </c>
      <c r="K28" s="325">
        <f t="shared" si="4"/>
        <v>0</v>
      </c>
      <c r="L28" s="325">
        <f t="shared" si="4"/>
        <v>0</v>
      </c>
      <c r="M28" s="325">
        <f t="shared" si="4"/>
        <v>0</v>
      </c>
      <c r="N28" s="325">
        <f t="shared" si="4"/>
        <v>0</v>
      </c>
      <c r="O28" s="325">
        <f t="shared" si="4"/>
        <v>0</v>
      </c>
      <c r="P28" s="325">
        <f t="shared" si="4"/>
        <v>0</v>
      </c>
      <c r="Q28" s="325">
        <f t="shared" si="4"/>
        <v>0</v>
      </c>
      <c r="R28" s="478" t="s">
        <v>1495</v>
      </c>
      <c r="S28" s="51"/>
    </row>
    <row r="29" spans="2:19" ht="16.149999999999999" customHeight="1" x14ac:dyDescent="0.25">
      <c r="B29" s="638" t="s">
        <v>1030</v>
      </c>
      <c r="C29" s="384" t="s">
        <v>18</v>
      </c>
      <c r="D29" s="482">
        <f t="shared" ref="D29" si="5">SUM(E29:Q29)</f>
        <v>0</v>
      </c>
      <c r="E29" s="580"/>
      <c r="F29" s="580"/>
      <c r="G29" s="580"/>
      <c r="H29" s="580"/>
      <c r="I29" s="580"/>
      <c r="J29" s="580"/>
      <c r="K29" s="580"/>
      <c r="L29" s="580"/>
      <c r="M29" s="580"/>
      <c r="N29" s="580"/>
      <c r="O29" s="580"/>
      <c r="P29" s="580"/>
      <c r="Q29" s="580"/>
      <c r="R29" s="478" t="s">
        <v>1496</v>
      </c>
      <c r="S29" s="218"/>
    </row>
    <row r="30" spans="2:19" ht="16.149999999999999" customHeight="1" x14ac:dyDescent="0.25">
      <c r="B30" s="638" t="s">
        <v>1032</v>
      </c>
      <c r="C30" s="475" t="s">
        <v>26</v>
      </c>
      <c r="D30" s="482">
        <f t="shared" si="3"/>
        <v>0</v>
      </c>
      <c r="E30" s="480"/>
      <c r="F30" s="480"/>
      <c r="G30" s="480"/>
      <c r="H30" s="480"/>
      <c r="I30" s="480"/>
      <c r="J30" s="480"/>
      <c r="K30" s="480"/>
      <c r="L30" s="480"/>
      <c r="M30" s="480"/>
      <c r="N30" s="480"/>
      <c r="O30" s="480"/>
      <c r="P30" s="480"/>
      <c r="Q30" s="480"/>
      <c r="R30" s="478" t="s">
        <v>1464</v>
      </c>
      <c r="S30" s="51"/>
    </row>
    <row r="31" spans="2:19" ht="16.149999999999999" customHeight="1" x14ac:dyDescent="0.25">
      <c r="B31" s="638" t="s">
        <v>1465</v>
      </c>
      <c r="C31" s="384" t="s">
        <v>18</v>
      </c>
      <c r="D31" s="482">
        <f t="shared" si="3"/>
        <v>0</v>
      </c>
      <c r="E31" s="483">
        <f>-'TAC13 Intangibles'!E69+'TAC13 Intangibles'!E88-E35</f>
        <v>0</v>
      </c>
      <c r="F31" s="483">
        <f>-'TAC14 PPE'!F77+'TAC14 PPE'!F98-F35</f>
        <v>0</v>
      </c>
      <c r="G31" s="483">
        <f>-'TAC14 PPE'!G77+'TAC14 PPE'!G98-G35</f>
        <v>0</v>
      </c>
      <c r="H31" s="483">
        <f>-'TAC14 PPE'!H77+'TAC14 PPE'!H98-H35</f>
        <v>0</v>
      </c>
      <c r="I31" s="483">
        <f>-'TAC14 PPE'!I77+'TAC14 PPE'!I98-I35</f>
        <v>0</v>
      </c>
      <c r="J31" s="483">
        <f>-'TAC14 PPE'!J77+'TAC14 PPE'!J98-J35</f>
        <v>0</v>
      </c>
      <c r="K31" s="483">
        <f>-'TAC14 PPE'!K77+'TAC14 PPE'!K98-K35</f>
        <v>0</v>
      </c>
      <c r="L31" s="483">
        <f>-'TAC14 PPE'!L77+'TAC14 PPE'!L98-L35</f>
        <v>0</v>
      </c>
      <c r="M31" s="483">
        <f>-'TAC14 PPE'!M77+'TAC14 PPE'!M98-M35</f>
        <v>0</v>
      </c>
      <c r="N31" s="483">
        <f>-'TAC15 Investments &amp; groups'!H22-N35</f>
        <v>0</v>
      </c>
      <c r="O31" s="483">
        <f>-SUM('TAC15 Investments &amp; groups'!G41:H41)-O35</f>
        <v>0</v>
      </c>
      <c r="P31" s="483">
        <f>-'TAC15 Investments &amp; groups'!G66-P35</f>
        <v>0</v>
      </c>
      <c r="Q31" s="483">
        <f>-'TAC13 Intangibles'!O69+'TAC13 Intangibles'!O88-'TAC14 PPE'!N77+'TAC14 PPE'!N98-'TAC15 Investments &amp; groups'!J22-'TAC15 Investments &amp; groups'!H66-'TAC16 AHFS'!Q35</f>
        <v>0</v>
      </c>
      <c r="R31" s="478" t="s">
        <v>1466</v>
      </c>
      <c r="S31" s="51"/>
    </row>
    <row r="32" spans="2:19" ht="16.149999999999999" customHeight="1" x14ac:dyDescent="0.25">
      <c r="B32" s="638" t="s">
        <v>1467</v>
      </c>
      <c r="C32" s="475" t="s">
        <v>23</v>
      </c>
      <c r="D32" s="482">
        <f t="shared" si="3"/>
        <v>0</v>
      </c>
      <c r="E32" s="480"/>
      <c r="F32" s="480"/>
      <c r="G32" s="480"/>
      <c r="H32" s="480"/>
      <c r="I32" s="480"/>
      <c r="J32" s="480"/>
      <c r="K32" s="480"/>
      <c r="L32" s="480"/>
      <c r="M32" s="480"/>
      <c r="N32" s="480"/>
      <c r="O32" s="480"/>
      <c r="P32" s="480"/>
      <c r="Q32" s="480"/>
      <c r="R32" s="478" t="s">
        <v>1468</v>
      </c>
      <c r="S32" s="51"/>
    </row>
    <row r="33" spans="2:19" ht="16.149999999999999" customHeight="1" x14ac:dyDescent="0.25">
      <c r="B33" s="638" t="s">
        <v>1469</v>
      </c>
      <c r="C33" s="475" t="s">
        <v>23</v>
      </c>
      <c r="D33" s="482">
        <f t="shared" si="3"/>
        <v>0</v>
      </c>
      <c r="E33" s="480"/>
      <c r="F33" s="480"/>
      <c r="G33" s="480"/>
      <c r="H33" s="480"/>
      <c r="I33" s="480"/>
      <c r="J33" s="480"/>
      <c r="K33" s="480"/>
      <c r="L33" s="480"/>
      <c r="M33" s="480"/>
      <c r="N33" s="480"/>
      <c r="O33" s="480"/>
      <c r="P33" s="480"/>
      <c r="Q33" s="480"/>
      <c r="R33" s="478" t="s">
        <v>1470</v>
      </c>
      <c r="S33" s="51"/>
    </row>
    <row r="34" spans="2:19" ht="16.149999999999999" customHeight="1" x14ac:dyDescent="0.25">
      <c r="B34" s="638" t="s">
        <v>1471</v>
      </c>
      <c r="C34" s="384" t="s">
        <v>18</v>
      </c>
      <c r="D34" s="482">
        <f t="shared" si="3"/>
        <v>0</v>
      </c>
      <c r="E34" s="480"/>
      <c r="F34" s="480"/>
      <c r="G34" s="480"/>
      <c r="H34" s="480"/>
      <c r="I34" s="480"/>
      <c r="J34" s="480"/>
      <c r="K34" s="480"/>
      <c r="L34" s="480"/>
      <c r="M34" s="480"/>
      <c r="N34" s="480"/>
      <c r="O34" s="480"/>
      <c r="P34" s="480"/>
      <c r="Q34" s="480"/>
      <c r="R34" s="478" t="s">
        <v>1472</v>
      </c>
      <c r="S34" s="51"/>
    </row>
    <row r="35" spans="2:19" ht="25" x14ac:dyDescent="0.25">
      <c r="B35" s="636" t="s">
        <v>1473</v>
      </c>
      <c r="C35" s="475" t="s">
        <v>23</v>
      </c>
      <c r="D35" s="482">
        <f t="shared" si="3"/>
        <v>0</v>
      </c>
      <c r="E35" s="480"/>
      <c r="F35" s="480"/>
      <c r="G35" s="480"/>
      <c r="H35" s="480"/>
      <c r="I35" s="480"/>
      <c r="J35" s="480"/>
      <c r="K35" s="480"/>
      <c r="L35" s="480"/>
      <c r="M35" s="480"/>
      <c r="N35" s="480"/>
      <c r="O35" s="480"/>
      <c r="P35" s="480"/>
      <c r="Q35" s="480"/>
      <c r="R35" s="478" t="s">
        <v>1474</v>
      </c>
      <c r="S35" s="51"/>
    </row>
    <row r="36" spans="2:19" ht="16.149999999999999" customHeight="1" thickBot="1" x14ac:dyDescent="0.3">
      <c r="B36" s="636" t="s">
        <v>228</v>
      </c>
      <c r="C36" s="475" t="s">
        <v>23</v>
      </c>
      <c r="D36" s="482">
        <f>SUM(E36:Q36)</f>
        <v>0</v>
      </c>
      <c r="E36" s="580"/>
      <c r="F36" s="580"/>
      <c r="G36" s="580"/>
      <c r="H36" s="580"/>
      <c r="I36" s="580"/>
      <c r="J36" s="580"/>
      <c r="K36" s="580"/>
      <c r="L36" s="580"/>
      <c r="M36" s="580"/>
      <c r="N36" s="580"/>
      <c r="O36" s="580"/>
      <c r="P36" s="580"/>
      <c r="Q36" s="580"/>
      <c r="R36" s="478" t="s">
        <v>1475</v>
      </c>
      <c r="S36" s="218"/>
    </row>
    <row r="37" spans="2:19" ht="26.5" thickBot="1" x14ac:dyDescent="0.3">
      <c r="B37" s="135" t="s">
        <v>1497</v>
      </c>
      <c r="C37" s="195" t="s">
        <v>18</v>
      </c>
      <c r="D37" s="325">
        <f t="shared" si="3"/>
        <v>0</v>
      </c>
      <c r="E37" s="325">
        <f>SUM(E28:E36)</f>
        <v>0</v>
      </c>
      <c r="F37" s="325">
        <f t="shared" ref="F37:P37" si="6">SUM(F28:F36)</f>
        <v>0</v>
      </c>
      <c r="G37" s="325">
        <f t="shared" si="6"/>
        <v>0</v>
      </c>
      <c r="H37" s="325">
        <f t="shared" si="6"/>
        <v>0</v>
      </c>
      <c r="I37" s="325">
        <f t="shared" si="6"/>
        <v>0</v>
      </c>
      <c r="J37" s="325">
        <f t="shared" si="6"/>
        <v>0</v>
      </c>
      <c r="K37" s="325">
        <f t="shared" si="6"/>
        <v>0</v>
      </c>
      <c r="L37" s="325">
        <f t="shared" si="6"/>
        <v>0</v>
      </c>
      <c r="M37" s="325">
        <f t="shared" si="6"/>
        <v>0</v>
      </c>
      <c r="N37" s="325">
        <f t="shared" si="6"/>
        <v>0</v>
      </c>
      <c r="O37" s="325">
        <f t="shared" si="6"/>
        <v>0</v>
      </c>
      <c r="P37" s="325">
        <f t="shared" si="6"/>
        <v>0</v>
      </c>
      <c r="Q37" s="325">
        <f>SUM(Q28:Q36)</f>
        <v>0</v>
      </c>
      <c r="R37" s="478" t="s">
        <v>1477</v>
      </c>
      <c r="S37" s="51"/>
    </row>
    <row r="38" spans="2:19" ht="16.149999999999999" customHeight="1" thickTop="1" thickBot="1" x14ac:dyDescent="0.3">
      <c r="B38" s="62"/>
      <c r="C38" s="62"/>
      <c r="D38" s="62"/>
      <c r="E38" s="62"/>
      <c r="F38" s="62"/>
      <c r="G38" s="62"/>
      <c r="H38" s="62"/>
      <c r="I38" s="62"/>
      <c r="J38" s="62"/>
      <c r="K38" s="62"/>
      <c r="L38" s="62"/>
      <c r="M38" s="62"/>
      <c r="N38" s="62"/>
      <c r="O38" s="62"/>
      <c r="P38" s="62"/>
      <c r="Q38" s="62"/>
      <c r="R38" s="63"/>
    </row>
    <row r="39" spans="2:19" ht="16.149999999999999" customHeight="1" thickTop="1" thickBot="1" x14ac:dyDescent="0.35">
      <c r="B39" s="36"/>
      <c r="C39" s="36"/>
      <c r="D39" s="36"/>
      <c r="E39" s="375" t="s">
        <v>6</v>
      </c>
      <c r="F39" s="364">
        <v>4</v>
      </c>
    </row>
    <row r="40" spans="2:19" ht="16.149999999999999" customHeight="1" thickTop="1" x14ac:dyDescent="0.25">
      <c r="B40" s="592" t="s">
        <v>1498</v>
      </c>
      <c r="C40" s="38"/>
      <c r="D40" s="472" t="s">
        <v>1434</v>
      </c>
      <c r="E40" s="469" t="s">
        <v>1478</v>
      </c>
      <c r="F40" s="473" t="s">
        <v>10</v>
      </c>
      <c r="G40" s="51"/>
    </row>
    <row r="41" spans="2:19" ht="16.149999999999999" customHeight="1" x14ac:dyDescent="0.3">
      <c r="B41" s="593"/>
      <c r="C41" s="581" t="s">
        <v>11</v>
      </c>
      <c r="D41" s="30" t="s">
        <v>1448</v>
      </c>
      <c r="E41" s="30" t="s">
        <v>181</v>
      </c>
      <c r="F41" s="40"/>
      <c r="G41" s="51"/>
    </row>
    <row r="42" spans="2:19" ht="16.149999999999999" customHeight="1" x14ac:dyDescent="0.3">
      <c r="B42" s="39"/>
      <c r="C42" s="581"/>
      <c r="D42" s="31" t="s">
        <v>90</v>
      </c>
      <c r="E42" s="31" t="s">
        <v>91</v>
      </c>
      <c r="F42" s="40"/>
      <c r="G42" s="51"/>
    </row>
    <row r="43" spans="2:19" ht="16.149999999999999" customHeight="1" thickBot="1" x14ac:dyDescent="0.35">
      <c r="B43" s="41"/>
      <c r="C43" s="582"/>
      <c r="D43" s="320" t="s">
        <v>15</v>
      </c>
      <c r="E43" s="320" t="s">
        <v>15</v>
      </c>
      <c r="F43" s="478" t="s">
        <v>16</v>
      </c>
      <c r="G43" s="51"/>
    </row>
    <row r="44" spans="2:19" ht="16.149999999999999" customHeight="1" x14ac:dyDescent="0.25">
      <c r="B44" s="49" t="s">
        <v>1499</v>
      </c>
      <c r="C44"/>
      <c r="D44" s="1"/>
      <c r="E44" s="1"/>
      <c r="F44" s="47"/>
      <c r="G44" s="51"/>
    </row>
    <row r="45" spans="2:19" ht="16.149999999999999" customHeight="1" x14ac:dyDescent="0.25">
      <c r="B45" s="638" t="s">
        <v>130</v>
      </c>
      <c r="C45" s="475" t="s">
        <v>18</v>
      </c>
      <c r="D45" s="479"/>
      <c r="E45" s="480"/>
      <c r="F45" s="478" t="s">
        <v>1500</v>
      </c>
      <c r="G45" s="51"/>
    </row>
    <row r="46" spans="2:19" ht="16.149999999999999" customHeight="1" x14ac:dyDescent="0.25">
      <c r="B46" s="638" t="s">
        <v>124</v>
      </c>
      <c r="C46" s="384" t="s">
        <v>18</v>
      </c>
      <c r="D46" s="479"/>
      <c r="E46" s="480"/>
      <c r="F46" s="478" t="s">
        <v>1501</v>
      </c>
      <c r="G46" s="51"/>
    </row>
    <row r="47" spans="2:19" ht="16.149999999999999" customHeight="1" thickBot="1" x14ac:dyDescent="0.3">
      <c r="B47" s="638" t="s">
        <v>676</v>
      </c>
      <c r="C47" s="384" t="s">
        <v>18</v>
      </c>
      <c r="D47" s="479"/>
      <c r="E47" s="480"/>
      <c r="F47" s="478" t="s">
        <v>1502</v>
      </c>
      <c r="G47" s="51"/>
    </row>
    <row r="48" spans="2:19" ht="16.149999999999999" customHeight="1" thickBot="1" x14ac:dyDescent="0.3">
      <c r="B48" s="64" t="s">
        <v>181</v>
      </c>
      <c r="C48" s="195" t="s">
        <v>18</v>
      </c>
      <c r="D48" s="325">
        <f>SUM(D45:D47)</f>
        <v>0</v>
      </c>
      <c r="E48" s="325">
        <f>SUM(E45:E47)</f>
        <v>0</v>
      </c>
      <c r="F48" s="478" t="s">
        <v>1503</v>
      </c>
      <c r="G48" s="51"/>
    </row>
    <row r="49" spans="2:6" ht="16.149999999999999" customHeight="1" thickTop="1" x14ac:dyDescent="0.25">
      <c r="B49" s="62"/>
      <c r="C49" s="62"/>
      <c r="D49" s="62"/>
      <c r="E49" s="62"/>
      <c r="F49" s="63"/>
    </row>
  </sheetData>
  <mergeCells count="6">
    <mergeCell ref="B40:B41"/>
    <mergeCell ref="C41:C43"/>
    <mergeCell ref="B6:B7"/>
    <mergeCell ref="C7:C9"/>
    <mergeCell ref="B22:B23"/>
    <mergeCell ref="C23:C25"/>
  </mergeCells>
  <pageMargins left="0.7" right="0.7" top="0.75" bottom="0.75" header="0.3" footer="0.3"/>
  <pageSetup paperSize="9" scale="4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DF2A-BDA9-4CF8-A4AD-43C1FC7D21BC}">
  <sheetPr codeName="Sheet77">
    <tabColor theme="2"/>
    <pageSetUpPr fitToPage="1"/>
  </sheetPr>
  <dimension ref="B1:N50"/>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6" width="13.26953125" style="15" customWidth="1"/>
    <col min="7" max="8" width="15.26953125" style="15" customWidth="1"/>
    <col min="9" max="41" width="13.26953125" style="15" customWidth="1"/>
    <col min="42" max="16384" width="9.26953125" style="15"/>
  </cols>
  <sheetData>
    <row r="1" spans="2:14" ht="18.75" customHeight="1" x14ac:dyDescent="0.3">
      <c r="B1" s="308"/>
    </row>
    <row r="2" spans="2:14" ht="18.75" customHeight="1" x14ac:dyDescent="0.35">
      <c r="B2" s="16" t="s">
        <v>0</v>
      </c>
    </row>
    <row r="3" spans="2:14" ht="18.75" customHeight="1" x14ac:dyDescent="0.35">
      <c r="B3" s="16" t="str">
        <f ca="1">MID(CELL("filename",E3),FIND("]",CELL("filename",E4))+1,99)</f>
        <v>TAC17 Inventories</v>
      </c>
    </row>
    <row r="4" spans="2:14" ht="18.75" customHeight="1" thickBot="1" x14ac:dyDescent="0.35">
      <c r="B4" s="17" t="s">
        <v>5</v>
      </c>
    </row>
    <row r="5" spans="2:14" ht="16.149999999999999" customHeight="1" thickTop="1" thickBot="1" x14ac:dyDescent="0.35">
      <c r="B5" s="36"/>
      <c r="C5" s="36"/>
      <c r="D5" s="36"/>
      <c r="E5" s="36"/>
      <c r="F5" s="36"/>
      <c r="G5" s="36"/>
      <c r="H5" s="36"/>
      <c r="I5" s="36"/>
      <c r="J5" s="36"/>
      <c r="K5" s="36"/>
      <c r="L5" s="375" t="s">
        <v>6</v>
      </c>
      <c r="M5" s="364">
        <v>1</v>
      </c>
    </row>
    <row r="6" spans="2:14" ht="16.149999999999999" customHeight="1" thickTop="1" x14ac:dyDescent="0.3">
      <c r="B6" s="176" t="s">
        <v>1504</v>
      </c>
      <c r="C6"/>
      <c r="D6"/>
      <c r="E6" s="472" t="s">
        <v>1505</v>
      </c>
      <c r="F6" s="472" t="s">
        <v>1506</v>
      </c>
      <c r="G6" s="472" t="s">
        <v>1507</v>
      </c>
      <c r="H6" s="472" t="s">
        <v>1508</v>
      </c>
      <c r="I6" s="472" t="s">
        <v>1509</v>
      </c>
      <c r="J6" s="472" t="s">
        <v>1510</v>
      </c>
      <c r="K6" s="472" t="s">
        <v>1511</v>
      </c>
      <c r="L6" s="472" t="s">
        <v>1512</v>
      </c>
      <c r="M6" s="473" t="s">
        <v>10</v>
      </c>
      <c r="N6" s="51"/>
    </row>
    <row r="7" spans="2:14" ht="52" x14ac:dyDescent="0.3">
      <c r="B7" s="39"/>
      <c r="C7"/>
      <c r="D7" s="581" t="s">
        <v>11</v>
      </c>
      <c r="E7" s="30" t="s">
        <v>181</v>
      </c>
      <c r="F7" s="30" t="s">
        <v>1513</v>
      </c>
      <c r="G7" s="30" t="s">
        <v>1514</v>
      </c>
      <c r="H7" s="203" t="s">
        <v>1515</v>
      </c>
      <c r="I7" s="30" t="s">
        <v>1516</v>
      </c>
      <c r="J7" s="30" t="s">
        <v>1517</v>
      </c>
      <c r="K7" s="30" t="s">
        <v>676</v>
      </c>
      <c r="L7" s="68" t="s">
        <v>1518</v>
      </c>
      <c r="M7" s="40"/>
      <c r="N7" s="51"/>
    </row>
    <row r="8" spans="2:14" ht="16.149999999999999" customHeight="1" x14ac:dyDescent="0.3">
      <c r="B8" s="39"/>
      <c r="C8"/>
      <c r="D8" s="581"/>
      <c r="E8" s="31" t="s">
        <v>13</v>
      </c>
      <c r="F8" s="31" t="s">
        <v>13</v>
      </c>
      <c r="G8" s="31" t="s">
        <v>13</v>
      </c>
      <c r="H8" s="204" t="s">
        <v>13</v>
      </c>
      <c r="I8" s="31" t="s">
        <v>13</v>
      </c>
      <c r="J8" s="31" t="s">
        <v>13</v>
      </c>
      <c r="K8" s="31" t="s">
        <v>13</v>
      </c>
      <c r="L8" s="70" t="s">
        <v>13</v>
      </c>
      <c r="M8" s="40"/>
      <c r="N8" s="51"/>
    </row>
    <row r="9" spans="2:14" ht="16.149999999999999" customHeight="1" thickBot="1" x14ac:dyDescent="0.35">
      <c r="B9" s="41"/>
      <c r="C9" s="315"/>
      <c r="D9" s="582"/>
      <c r="E9" s="320" t="s">
        <v>15</v>
      </c>
      <c r="F9" s="320" t="s">
        <v>15</v>
      </c>
      <c r="G9" s="320" t="s">
        <v>15</v>
      </c>
      <c r="H9" s="347" t="s">
        <v>15</v>
      </c>
      <c r="I9" s="320" t="s">
        <v>15</v>
      </c>
      <c r="J9" s="320" t="s">
        <v>15</v>
      </c>
      <c r="K9" s="320" t="s">
        <v>15</v>
      </c>
      <c r="L9" s="326" t="s">
        <v>15</v>
      </c>
      <c r="M9" s="478" t="s">
        <v>16</v>
      </c>
      <c r="N9" s="51"/>
    </row>
    <row r="10" spans="2:14" ht="16.149999999999999" customHeight="1" x14ac:dyDescent="0.25">
      <c r="B10" s="205" t="s">
        <v>1519</v>
      </c>
      <c r="C10" s="133"/>
      <c r="D10" s="384" t="s">
        <v>18</v>
      </c>
      <c r="E10" s="482">
        <f t="shared" ref="E10:E21" si="0">SUM(F10:L10)</f>
        <v>0</v>
      </c>
      <c r="F10" s="483">
        <f t="shared" ref="F10:L10" si="1">F45</f>
        <v>0</v>
      </c>
      <c r="G10" s="483">
        <f t="shared" si="1"/>
        <v>0</v>
      </c>
      <c r="H10" s="483">
        <f t="shared" si="1"/>
        <v>0</v>
      </c>
      <c r="I10" s="483">
        <f t="shared" si="1"/>
        <v>0</v>
      </c>
      <c r="J10" s="483">
        <f t="shared" si="1"/>
        <v>0</v>
      </c>
      <c r="K10" s="483">
        <f t="shared" si="1"/>
        <v>0</v>
      </c>
      <c r="L10" s="483">
        <f t="shared" si="1"/>
        <v>0</v>
      </c>
      <c r="M10" s="478" t="s">
        <v>1520</v>
      </c>
      <c r="N10" s="51"/>
    </row>
    <row r="11" spans="2:14" ht="16.149999999999999" customHeight="1" x14ac:dyDescent="0.25">
      <c r="B11" s="134" t="s">
        <v>1030</v>
      </c>
      <c r="C11" s="105"/>
      <c r="D11" s="475" t="s">
        <v>18</v>
      </c>
      <c r="E11" s="482">
        <f t="shared" si="0"/>
        <v>0</v>
      </c>
      <c r="F11" s="476"/>
      <c r="G11" s="476"/>
      <c r="H11" s="476"/>
      <c r="I11" s="476"/>
      <c r="J11" s="476"/>
      <c r="K11" s="476"/>
      <c r="L11" s="476"/>
      <c r="M11" s="478" t="s">
        <v>1521</v>
      </c>
      <c r="N11" s="218"/>
    </row>
    <row r="12" spans="2:14" ht="16.149999999999999" customHeight="1" x14ac:dyDescent="0.25">
      <c r="B12" s="134" t="s">
        <v>1032</v>
      </c>
      <c r="C12" s="105"/>
      <c r="D12" s="475" t="s">
        <v>26</v>
      </c>
      <c r="E12" s="482">
        <f t="shared" si="0"/>
        <v>0</v>
      </c>
      <c r="F12" s="479"/>
      <c r="G12" s="479"/>
      <c r="H12" s="479"/>
      <c r="I12" s="479"/>
      <c r="J12" s="479"/>
      <c r="K12" s="479"/>
      <c r="L12" s="479"/>
      <c r="M12" s="478" t="s">
        <v>1522</v>
      </c>
      <c r="N12" s="51"/>
    </row>
    <row r="13" spans="2:14" ht="16.149999999999999" customHeight="1" x14ac:dyDescent="0.25">
      <c r="B13" s="207" t="s">
        <v>1523</v>
      </c>
      <c r="C13" s="197"/>
      <c r="D13" s="475" t="s">
        <v>18</v>
      </c>
      <c r="E13" s="482">
        <f t="shared" si="0"/>
        <v>0</v>
      </c>
      <c r="F13" s="479"/>
      <c r="G13" s="479"/>
      <c r="H13" s="471"/>
      <c r="I13" s="479"/>
      <c r="J13" s="479"/>
      <c r="K13" s="479"/>
      <c r="L13" s="471"/>
      <c r="M13" s="478" t="s">
        <v>1524</v>
      </c>
      <c r="N13" s="51"/>
    </row>
    <row r="14" spans="2:14" ht="16.149999999999999" customHeight="1" x14ac:dyDescent="0.25">
      <c r="B14" s="208" t="s">
        <v>1525</v>
      </c>
      <c r="C14" s="422" t="s">
        <v>212</v>
      </c>
      <c r="D14" s="475" t="s">
        <v>23</v>
      </c>
      <c r="E14" s="482">
        <f t="shared" si="0"/>
        <v>0</v>
      </c>
      <c r="F14" s="479"/>
      <c r="G14" s="479"/>
      <c r="H14" s="479"/>
      <c r="I14" s="479"/>
      <c r="J14" s="479"/>
      <c r="K14" s="479"/>
      <c r="L14" s="471"/>
      <c r="M14" s="478" t="s">
        <v>1526</v>
      </c>
      <c r="N14" s="51"/>
    </row>
    <row r="15" spans="2:14" ht="16.149999999999999" customHeight="1" x14ac:dyDescent="0.25">
      <c r="B15" s="209" t="s">
        <v>1557</v>
      </c>
      <c r="C15" s="104"/>
      <c r="D15" s="475" t="s">
        <v>23</v>
      </c>
      <c r="E15" s="482">
        <f t="shared" si="0"/>
        <v>0</v>
      </c>
      <c r="F15" s="479"/>
      <c r="G15" s="479"/>
      <c r="H15" s="479"/>
      <c r="I15" s="479"/>
      <c r="J15" s="479"/>
      <c r="K15" s="479"/>
      <c r="L15" s="471"/>
      <c r="M15" s="478" t="s">
        <v>1527</v>
      </c>
      <c r="N15" s="51"/>
    </row>
    <row r="16" spans="2:14" ht="16.149999999999999" customHeight="1" x14ac:dyDescent="0.25">
      <c r="B16" s="134" t="s">
        <v>1528</v>
      </c>
      <c r="C16" s="105"/>
      <c r="D16" s="475" t="s">
        <v>18</v>
      </c>
      <c r="E16" s="482">
        <f t="shared" si="0"/>
        <v>0</v>
      </c>
      <c r="F16" s="479"/>
      <c r="G16" s="479"/>
      <c r="H16" s="479"/>
      <c r="I16" s="479"/>
      <c r="J16" s="479"/>
      <c r="K16" s="479"/>
      <c r="L16" s="471"/>
      <c r="M16" s="478" t="s">
        <v>1529</v>
      </c>
      <c r="N16" s="51"/>
    </row>
    <row r="17" spans="2:14" ht="25" x14ac:dyDescent="0.25">
      <c r="B17" s="43" t="s">
        <v>1530</v>
      </c>
      <c r="C17"/>
      <c r="D17" s="484" t="s">
        <v>1531</v>
      </c>
      <c r="E17" s="482">
        <f t="shared" si="0"/>
        <v>0</v>
      </c>
      <c r="F17" s="479"/>
      <c r="G17" s="479"/>
      <c r="H17" s="471"/>
      <c r="I17" s="483">
        <f>-SUM(F17:G17,J17:K17)</f>
        <v>0</v>
      </c>
      <c r="J17" s="479"/>
      <c r="K17" s="479"/>
      <c r="L17" s="471"/>
      <c r="M17" s="478" t="s">
        <v>1532</v>
      </c>
      <c r="N17" s="51"/>
    </row>
    <row r="18" spans="2:14" ht="16.149999999999999" customHeight="1" x14ac:dyDescent="0.25">
      <c r="B18" s="641" t="s">
        <v>676</v>
      </c>
      <c r="C18" s="422" t="s">
        <v>212</v>
      </c>
      <c r="D18" s="475" t="s">
        <v>26</v>
      </c>
      <c r="E18" s="482">
        <f t="shared" si="0"/>
        <v>0</v>
      </c>
      <c r="F18" s="471"/>
      <c r="G18" s="471"/>
      <c r="H18" s="471"/>
      <c r="I18" s="471"/>
      <c r="J18" s="471"/>
      <c r="K18" s="471"/>
      <c r="L18" s="471"/>
      <c r="M18" s="478" t="s">
        <v>1533</v>
      </c>
      <c r="N18" s="51"/>
    </row>
    <row r="19" spans="2:14" ht="16.149999999999999" customHeight="1" x14ac:dyDescent="0.25">
      <c r="B19" s="210" t="s">
        <v>1534</v>
      </c>
      <c r="C19" s="211"/>
      <c r="D19" s="475" t="s">
        <v>26</v>
      </c>
      <c r="E19" s="482">
        <f t="shared" si="0"/>
        <v>0</v>
      </c>
      <c r="F19" s="471"/>
      <c r="G19" s="471"/>
      <c r="H19" s="471"/>
      <c r="I19" s="471"/>
      <c r="J19" s="471"/>
      <c r="K19" s="471"/>
      <c r="L19" s="479"/>
      <c r="M19" s="478" t="s">
        <v>1535</v>
      </c>
      <c r="N19" s="51"/>
    </row>
    <row r="20" spans="2:14" ht="16.149999999999999" customHeight="1" thickBot="1" x14ac:dyDescent="0.3">
      <c r="B20" s="209" t="s">
        <v>228</v>
      </c>
      <c r="C20" s="104"/>
      <c r="D20" s="475" t="s">
        <v>23</v>
      </c>
      <c r="E20" s="482">
        <f t="shared" si="0"/>
        <v>0</v>
      </c>
      <c r="F20" s="476"/>
      <c r="G20" s="476"/>
      <c r="H20" s="476"/>
      <c r="I20" s="476"/>
      <c r="J20" s="476"/>
      <c r="K20" s="476"/>
      <c r="L20" s="476"/>
      <c r="M20" s="478" t="s">
        <v>1536</v>
      </c>
      <c r="N20" s="218"/>
    </row>
    <row r="21" spans="2:14" ht="16.149999999999999" customHeight="1" x14ac:dyDescent="0.25">
      <c r="B21" s="206" t="s">
        <v>1537</v>
      </c>
      <c r="C21" s="105"/>
      <c r="D21" s="475" t="s">
        <v>18</v>
      </c>
      <c r="E21" s="325">
        <f t="shared" si="0"/>
        <v>0</v>
      </c>
      <c r="F21" s="325">
        <f>SUM(F10:F20)</f>
        <v>0</v>
      </c>
      <c r="G21" s="325">
        <f t="shared" ref="G21:L21" si="2">SUM(G10:G20)</f>
        <v>0</v>
      </c>
      <c r="H21" s="325">
        <f t="shared" si="2"/>
        <v>0</v>
      </c>
      <c r="I21" s="325">
        <f t="shared" si="2"/>
        <v>0</v>
      </c>
      <c r="J21" s="325">
        <f t="shared" si="2"/>
        <v>0</v>
      </c>
      <c r="K21" s="325">
        <f t="shared" si="2"/>
        <v>0</v>
      </c>
      <c r="L21" s="325">
        <f t="shared" si="2"/>
        <v>0</v>
      </c>
      <c r="M21" s="478" t="s">
        <v>1538</v>
      </c>
      <c r="N21" s="51"/>
    </row>
    <row r="22" spans="2:14" ht="16.149999999999999" customHeight="1" x14ac:dyDescent="0.25">
      <c r="B22" s="49" t="s">
        <v>520</v>
      </c>
      <c r="C22"/>
      <c r="D22"/>
      <c r="E22" s="1"/>
      <c r="F22" s="1"/>
      <c r="G22" s="1"/>
      <c r="H22" s="1"/>
      <c r="I22" s="1"/>
      <c r="J22" s="1"/>
      <c r="K22" s="1"/>
      <c r="L22" s="1"/>
      <c r="M22" s="47"/>
      <c r="N22" s="51"/>
    </row>
    <row r="23" spans="2:14" ht="16.149999999999999" customHeight="1" x14ac:dyDescent="0.25">
      <c r="B23" s="134" t="s">
        <v>1539</v>
      </c>
      <c r="C23" s="105"/>
      <c r="D23" s="475" t="s">
        <v>18</v>
      </c>
      <c r="E23" s="482">
        <f>SUM(F23:L23)</f>
        <v>0</v>
      </c>
      <c r="F23" s="483">
        <f t="shared" ref="F23:L23" si="3">F21-F24</f>
        <v>0</v>
      </c>
      <c r="G23" s="483">
        <f t="shared" si="3"/>
        <v>0</v>
      </c>
      <c r="H23" s="483">
        <f t="shared" si="3"/>
        <v>0</v>
      </c>
      <c r="I23" s="483">
        <f t="shared" si="3"/>
        <v>0</v>
      </c>
      <c r="J23" s="483">
        <f t="shared" si="3"/>
        <v>0</v>
      </c>
      <c r="K23" s="483">
        <f t="shared" si="3"/>
        <v>0</v>
      </c>
      <c r="L23" s="483">
        <f t="shared" si="3"/>
        <v>0</v>
      </c>
      <c r="M23" s="478" t="s">
        <v>1540</v>
      </c>
      <c r="N23" s="51"/>
    </row>
    <row r="24" spans="2:14" ht="16.149999999999999" customHeight="1" thickBot="1" x14ac:dyDescent="0.3">
      <c r="B24" s="152" t="s">
        <v>1541</v>
      </c>
      <c r="C24" s="61"/>
      <c r="D24" s="385" t="s">
        <v>18</v>
      </c>
      <c r="E24" s="482">
        <f>SUM(F24:L24)</f>
        <v>0</v>
      </c>
      <c r="F24" s="479"/>
      <c r="G24" s="479"/>
      <c r="H24" s="471"/>
      <c r="I24" s="479"/>
      <c r="J24" s="479"/>
      <c r="K24" s="479"/>
      <c r="L24" s="479"/>
      <c r="M24" s="478" t="s">
        <v>1542</v>
      </c>
      <c r="N24" s="51"/>
    </row>
    <row r="25" spans="2:14" ht="16.149999999999999" customHeight="1" thickTop="1" thickBot="1" x14ac:dyDescent="0.3">
      <c r="B25" s="62"/>
      <c r="C25" s="62"/>
      <c r="D25" s="62"/>
      <c r="E25" s="62"/>
      <c r="F25" s="62"/>
      <c r="G25" s="62"/>
      <c r="H25" s="62"/>
      <c r="I25" s="62"/>
      <c r="J25" s="62"/>
      <c r="K25" s="62"/>
      <c r="L25" s="62"/>
      <c r="M25" s="63"/>
    </row>
    <row r="26" spans="2:14" ht="16.149999999999999" customHeight="1" thickTop="1" thickBot="1" x14ac:dyDescent="0.35">
      <c r="L26" s="375" t="s">
        <v>6</v>
      </c>
      <c r="M26" s="364">
        <v>2</v>
      </c>
    </row>
    <row r="27" spans="2:14" ht="16.149999999999999" customHeight="1" thickTop="1" x14ac:dyDescent="0.3">
      <c r="B27" s="37" t="s">
        <v>1543</v>
      </c>
      <c r="C27" s="38"/>
      <c r="D27" s="38"/>
      <c r="E27" s="287" t="s">
        <v>1544</v>
      </c>
      <c r="F27" s="287" t="s">
        <v>1545</v>
      </c>
      <c r="G27" s="287" t="s">
        <v>1546</v>
      </c>
      <c r="H27" s="287" t="s">
        <v>1547</v>
      </c>
      <c r="I27" s="287" t="s">
        <v>1548</v>
      </c>
      <c r="J27" s="287" t="s">
        <v>1549</v>
      </c>
      <c r="K27" s="287" t="s">
        <v>1550</v>
      </c>
      <c r="L27" s="469" t="s">
        <v>1551</v>
      </c>
      <c r="M27" s="470" t="s">
        <v>10</v>
      </c>
    </row>
    <row r="28" spans="2:14" ht="52" x14ac:dyDescent="0.3">
      <c r="B28" s="39"/>
      <c r="C28"/>
      <c r="D28" s="581" t="s">
        <v>11</v>
      </c>
      <c r="E28" s="30" t="s">
        <v>181</v>
      </c>
      <c r="F28" s="30" t="s">
        <v>1513</v>
      </c>
      <c r="G28" s="30" t="s">
        <v>1514</v>
      </c>
      <c r="H28" s="203" t="s">
        <v>1515</v>
      </c>
      <c r="I28" s="30" t="s">
        <v>1516</v>
      </c>
      <c r="J28" s="30" t="s">
        <v>1517</v>
      </c>
      <c r="K28" s="30" t="s">
        <v>676</v>
      </c>
      <c r="L28" s="68" t="s">
        <v>1518</v>
      </c>
      <c r="M28" s="40"/>
    </row>
    <row r="29" spans="2:14" ht="16.149999999999999" customHeight="1" x14ac:dyDescent="0.3">
      <c r="B29" s="39"/>
      <c r="C29"/>
      <c r="D29" s="581"/>
      <c r="E29" s="31" t="s">
        <v>14</v>
      </c>
      <c r="F29" s="31" t="s">
        <v>14</v>
      </c>
      <c r="G29" s="31" t="s">
        <v>14</v>
      </c>
      <c r="H29" s="204" t="s">
        <v>14</v>
      </c>
      <c r="I29" s="31" t="s">
        <v>14</v>
      </c>
      <c r="J29" s="31" t="s">
        <v>14</v>
      </c>
      <c r="K29" s="31" t="s">
        <v>14</v>
      </c>
      <c r="L29" s="70" t="s">
        <v>14</v>
      </c>
      <c r="M29" s="40"/>
    </row>
    <row r="30" spans="2:14" ht="16.149999999999999" customHeight="1" thickBot="1" x14ac:dyDescent="0.35">
      <c r="B30" s="41"/>
      <c r="C30" s="315"/>
      <c r="D30" s="582"/>
      <c r="E30" s="320" t="s">
        <v>15</v>
      </c>
      <c r="F30" s="320" t="s">
        <v>15</v>
      </c>
      <c r="G30" s="320" t="s">
        <v>15</v>
      </c>
      <c r="H30" s="347" t="s">
        <v>15</v>
      </c>
      <c r="I30" s="320" t="s">
        <v>15</v>
      </c>
      <c r="J30" s="320" t="s">
        <v>15</v>
      </c>
      <c r="K30" s="320" t="s">
        <v>15</v>
      </c>
      <c r="L30" s="326" t="s">
        <v>15</v>
      </c>
      <c r="M30" s="485" t="s">
        <v>16</v>
      </c>
    </row>
    <row r="31" spans="2:14" ht="16.149999999999999" customHeight="1" x14ac:dyDescent="0.25">
      <c r="B31" s="205" t="s">
        <v>1552</v>
      </c>
      <c r="C31" s="133"/>
      <c r="D31" s="384" t="s">
        <v>18</v>
      </c>
      <c r="E31" s="482">
        <f t="shared" ref="E31:E45" si="4">SUM(F31:L31)</f>
        <v>0</v>
      </c>
      <c r="F31" s="480"/>
      <c r="G31" s="480"/>
      <c r="H31" s="480"/>
      <c r="I31" s="480"/>
      <c r="J31" s="480"/>
      <c r="K31" s="480"/>
      <c r="L31" s="480"/>
      <c r="M31" s="485" t="s">
        <v>1520</v>
      </c>
    </row>
    <row r="32" spans="2:14" ht="16.149999999999999" customHeight="1" thickBot="1" x14ac:dyDescent="0.3">
      <c r="B32" s="209" t="s">
        <v>243</v>
      </c>
      <c r="C32" s="104"/>
      <c r="D32" s="475" t="s">
        <v>26</v>
      </c>
      <c r="E32" s="482">
        <f t="shared" si="4"/>
        <v>0</v>
      </c>
      <c r="F32" s="480"/>
      <c r="G32" s="480"/>
      <c r="H32" s="480"/>
      <c r="I32" s="480"/>
      <c r="J32" s="480"/>
      <c r="K32" s="480"/>
      <c r="L32" s="471"/>
      <c r="M32" s="485" t="s">
        <v>1553</v>
      </c>
    </row>
    <row r="33" spans="2:14" ht="16" customHeight="1" x14ac:dyDescent="0.25">
      <c r="B33" s="540" t="s">
        <v>2598</v>
      </c>
      <c r="C33" s="105"/>
      <c r="D33" s="475" t="s">
        <v>18</v>
      </c>
      <c r="E33" s="325">
        <f t="shared" si="4"/>
        <v>0</v>
      </c>
      <c r="F33" s="325">
        <f>SUM(F31:F32)</f>
        <v>0</v>
      </c>
      <c r="G33" s="325">
        <f t="shared" ref="G33:L33" si="5">SUM(G31:G32)</f>
        <v>0</v>
      </c>
      <c r="H33" s="325">
        <f t="shared" si="5"/>
        <v>0</v>
      </c>
      <c r="I33" s="325">
        <f t="shared" si="5"/>
        <v>0</v>
      </c>
      <c r="J33" s="325">
        <f t="shared" si="5"/>
        <v>0</v>
      </c>
      <c r="K33" s="325">
        <f t="shared" si="5"/>
        <v>0</v>
      </c>
      <c r="L33" s="325">
        <f t="shared" si="5"/>
        <v>0</v>
      </c>
      <c r="M33" s="485" t="s">
        <v>1554</v>
      </c>
    </row>
    <row r="34" spans="2:14" ht="16.149999999999999" customHeight="1" x14ac:dyDescent="0.25">
      <c r="B34" s="43" t="s">
        <v>1030</v>
      </c>
      <c r="C34"/>
      <c r="D34" s="534" t="s">
        <v>18</v>
      </c>
      <c r="E34" s="517">
        <f t="shared" si="4"/>
        <v>0</v>
      </c>
      <c r="F34" s="477"/>
      <c r="G34" s="477"/>
      <c r="H34" s="477"/>
      <c r="I34" s="477"/>
      <c r="J34" s="477"/>
      <c r="K34" s="477"/>
      <c r="L34" s="477"/>
      <c r="M34" s="485" t="s">
        <v>1521</v>
      </c>
      <c r="N34" s="383"/>
    </row>
    <row r="35" spans="2:14" ht="16.149999999999999" customHeight="1" x14ac:dyDescent="0.25">
      <c r="B35" s="134" t="s">
        <v>1032</v>
      </c>
      <c r="C35" s="105"/>
      <c r="D35" s="475" t="s">
        <v>26</v>
      </c>
      <c r="E35" s="482">
        <f t="shared" si="4"/>
        <v>0</v>
      </c>
      <c r="F35" s="480"/>
      <c r="G35" s="480"/>
      <c r="H35" s="480"/>
      <c r="I35" s="480"/>
      <c r="J35" s="480"/>
      <c r="K35" s="480"/>
      <c r="L35" s="480"/>
      <c r="M35" s="485" t="s">
        <v>1522</v>
      </c>
    </row>
    <row r="36" spans="2:14" ht="16.149999999999999" customHeight="1" x14ac:dyDescent="0.25">
      <c r="B36" s="209" t="s">
        <v>1523</v>
      </c>
      <c r="C36" s="104"/>
      <c r="D36" s="475" t="s">
        <v>18</v>
      </c>
      <c r="E36" s="482">
        <f t="shared" si="4"/>
        <v>0</v>
      </c>
      <c r="F36" s="480"/>
      <c r="G36" s="480"/>
      <c r="H36" s="471"/>
      <c r="I36" s="480"/>
      <c r="J36" s="480"/>
      <c r="K36" s="480"/>
      <c r="L36" s="471"/>
      <c r="M36" s="485" t="s">
        <v>1524</v>
      </c>
    </row>
    <row r="37" spans="2:14" ht="16.149999999999999" customHeight="1" x14ac:dyDescent="0.25">
      <c r="B37" s="209" t="s">
        <v>1555</v>
      </c>
      <c r="C37" s="104"/>
      <c r="D37" s="475" t="s">
        <v>18</v>
      </c>
      <c r="E37" s="482">
        <f t="shared" si="4"/>
        <v>0</v>
      </c>
      <c r="F37" s="471"/>
      <c r="G37" s="471"/>
      <c r="H37" s="480"/>
      <c r="I37" s="471"/>
      <c r="J37" s="471"/>
      <c r="K37" s="471"/>
      <c r="L37" s="471"/>
      <c r="M37" s="485" t="s">
        <v>1556</v>
      </c>
    </row>
    <row r="38" spans="2:14" ht="16.149999999999999" customHeight="1" x14ac:dyDescent="0.25">
      <c r="B38" s="208" t="s">
        <v>1525</v>
      </c>
      <c r="C38" s="481" t="s">
        <v>212</v>
      </c>
      <c r="D38" s="475" t="s">
        <v>23</v>
      </c>
      <c r="E38" s="482">
        <f t="shared" si="4"/>
        <v>0</v>
      </c>
      <c r="F38" s="480"/>
      <c r="G38" s="480"/>
      <c r="H38" s="480"/>
      <c r="I38" s="480"/>
      <c r="J38" s="480"/>
      <c r="K38" s="480"/>
      <c r="L38" s="471"/>
      <c r="M38" s="485" t="s">
        <v>1526</v>
      </c>
    </row>
    <row r="39" spans="2:14" ht="16.149999999999999" customHeight="1" x14ac:dyDescent="0.25">
      <c r="B39" s="209" t="s">
        <v>1557</v>
      </c>
      <c r="C39" s="104"/>
      <c r="D39" s="475" t="s">
        <v>23</v>
      </c>
      <c r="E39" s="482">
        <f t="shared" si="4"/>
        <v>0</v>
      </c>
      <c r="F39" s="480"/>
      <c r="G39" s="480"/>
      <c r="H39" s="480"/>
      <c r="I39" s="480"/>
      <c r="J39" s="480"/>
      <c r="K39" s="480"/>
      <c r="L39" s="471"/>
      <c r="M39" s="485" t="s">
        <v>1527</v>
      </c>
    </row>
    <row r="40" spans="2:14" ht="16.149999999999999" customHeight="1" x14ac:dyDescent="0.25">
      <c r="B40" s="209" t="s">
        <v>1528</v>
      </c>
      <c r="C40" s="104"/>
      <c r="D40" s="475" t="s">
        <v>18</v>
      </c>
      <c r="E40" s="482">
        <f t="shared" si="4"/>
        <v>0</v>
      </c>
      <c r="F40" s="480"/>
      <c r="G40" s="480"/>
      <c r="H40" s="480"/>
      <c r="I40" s="480"/>
      <c r="J40" s="480"/>
      <c r="K40" s="480"/>
      <c r="L40" s="471"/>
      <c r="M40" s="485" t="s">
        <v>1529</v>
      </c>
    </row>
    <row r="41" spans="2:14" ht="25" x14ac:dyDescent="0.25">
      <c r="B41" s="43" t="s">
        <v>1530</v>
      </c>
      <c r="C41"/>
      <c r="D41" s="486" t="s">
        <v>1531</v>
      </c>
      <c r="E41" s="482">
        <f t="shared" si="4"/>
        <v>0</v>
      </c>
      <c r="F41" s="480"/>
      <c r="G41" s="480"/>
      <c r="H41" s="471"/>
      <c r="I41" s="483">
        <f>-SUM(F41:G41,J41:K41)</f>
        <v>0</v>
      </c>
      <c r="J41" s="480"/>
      <c r="K41" s="480"/>
      <c r="L41" s="471"/>
      <c r="M41" s="485" t="s">
        <v>1532</v>
      </c>
    </row>
    <row r="42" spans="2:14" ht="16.149999999999999" customHeight="1" x14ac:dyDescent="0.25">
      <c r="B42" s="208" t="s">
        <v>676</v>
      </c>
      <c r="C42" s="481" t="s">
        <v>212</v>
      </c>
      <c r="D42" s="475" t="s">
        <v>26</v>
      </c>
      <c r="E42" s="482">
        <f t="shared" si="4"/>
        <v>0</v>
      </c>
      <c r="F42" s="471"/>
      <c r="G42" s="471"/>
      <c r="H42" s="471"/>
      <c r="I42" s="471"/>
      <c r="J42" s="471"/>
      <c r="K42" s="471"/>
      <c r="L42" s="471"/>
      <c r="M42" s="485" t="s">
        <v>1533</v>
      </c>
    </row>
    <row r="43" spans="2:14" ht="16.149999999999999" customHeight="1" x14ac:dyDescent="0.25">
      <c r="B43" s="210" t="s">
        <v>1558</v>
      </c>
      <c r="C43" s="211"/>
      <c r="D43" s="475" t="s">
        <v>26</v>
      </c>
      <c r="E43" s="482">
        <f t="shared" si="4"/>
        <v>0</v>
      </c>
      <c r="F43" s="471"/>
      <c r="G43" s="471"/>
      <c r="H43" s="471"/>
      <c r="I43" s="471"/>
      <c r="J43" s="471"/>
      <c r="K43" s="471"/>
      <c r="L43" s="480"/>
      <c r="M43" s="485" t="s">
        <v>1535</v>
      </c>
    </row>
    <row r="44" spans="2:14" ht="16.149999999999999" customHeight="1" thickBot="1" x14ac:dyDescent="0.3">
      <c r="B44" s="134" t="s">
        <v>228</v>
      </c>
      <c r="C44" s="104"/>
      <c r="D44" s="534" t="s">
        <v>23</v>
      </c>
      <c r="E44" s="517">
        <f t="shared" si="4"/>
        <v>0</v>
      </c>
      <c r="F44" s="477"/>
      <c r="G44" s="477"/>
      <c r="H44" s="477"/>
      <c r="I44" s="477"/>
      <c r="J44" s="477"/>
      <c r="K44" s="477"/>
      <c r="L44" s="477"/>
      <c r="M44" s="485" t="s">
        <v>1536</v>
      </c>
      <c r="N44" s="383"/>
    </row>
    <row r="45" spans="2:14" ht="16.149999999999999" customHeight="1" x14ac:dyDescent="0.25">
      <c r="B45" s="227" t="s">
        <v>1559</v>
      </c>
      <c r="C45" s="104"/>
      <c r="D45" s="475" t="s">
        <v>18</v>
      </c>
      <c r="E45" s="325">
        <f t="shared" si="4"/>
        <v>0</v>
      </c>
      <c r="F45" s="325">
        <f>SUM(F33:F44)</f>
        <v>0</v>
      </c>
      <c r="G45" s="325">
        <f t="shared" ref="G45:L45" si="6">SUM(G33:G44)</f>
        <v>0</v>
      </c>
      <c r="H45" s="325">
        <f t="shared" si="6"/>
        <v>0</v>
      </c>
      <c r="I45" s="325">
        <f t="shared" si="6"/>
        <v>0</v>
      </c>
      <c r="J45" s="325">
        <f t="shared" si="6"/>
        <v>0</v>
      </c>
      <c r="K45" s="325">
        <f t="shared" si="6"/>
        <v>0</v>
      </c>
      <c r="L45" s="325">
        <f t="shared" si="6"/>
        <v>0</v>
      </c>
      <c r="M45" s="485" t="s">
        <v>1538</v>
      </c>
    </row>
    <row r="46" spans="2:14" ht="16.149999999999999" customHeight="1" x14ac:dyDescent="0.25">
      <c r="B46" s="49" t="s">
        <v>520</v>
      </c>
      <c r="C46"/>
      <c r="D46"/>
      <c r="E46" s="1"/>
      <c r="F46" s="1"/>
      <c r="G46" s="1"/>
      <c r="H46" s="1"/>
      <c r="I46" s="1"/>
      <c r="J46" s="1"/>
      <c r="K46" s="1"/>
      <c r="L46" s="1"/>
      <c r="M46" s="47"/>
    </row>
    <row r="47" spans="2:14" ht="16.149999999999999" customHeight="1" x14ac:dyDescent="0.25">
      <c r="B47" s="134" t="s">
        <v>1539</v>
      </c>
      <c r="C47" s="105"/>
      <c r="D47" s="475" t="s">
        <v>18</v>
      </c>
      <c r="E47" s="482">
        <f>SUM(F47:L47)</f>
        <v>0</v>
      </c>
      <c r="F47" s="483">
        <f t="shared" ref="F47:L47" si="7">F45-F48</f>
        <v>0</v>
      </c>
      <c r="G47" s="483">
        <f t="shared" si="7"/>
        <v>0</v>
      </c>
      <c r="H47" s="483">
        <f t="shared" si="7"/>
        <v>0</v>
      </c>
      <c r="I47" s="483">
        <f t="shared" si="7"/>
        <v>0</v>
      </c>
      <c r="J47" s="483">
        <f t="shared" si="7"/>
        <v>0</v>
      </c>
      <c r="K47" s="483">
        <f t="shared" si="7"/>
        <v>0</v>
      </c>
      <c r="L47" s="483">
        <f t="shared" si="7"/>
        <v>0</v>
      </c>
      <c r="M47" s="485" t="s">
        <v>1540</v>
      </c>
    </row>
    <row r="48" spans="2:14" ht="16.149999999999999" customHeight="1" thickBot="1" x14ac:dyDescent="0.3">
      <c r="B48" s="152" t="s">
        <v>1541</v>
      </c>
      <c r="C48" s="61"/>
      <c r="D48" s="385" t="s">
        <v>18</v>
      </c>
      <c r="E48" s="378">
        <f>SUM(F48:L48)</f>
        <v>0</v>
      </c>
      <c r="F48" s="386"/>
      <c r="G48" s="386"/>
      <c r="H48" s="487"/>
      <c r="I48" s="488"/>
      <c r="J48" s="488"/>
      <c r="K48" s="488"/>
      <c r="L48" s="488"/>
      <c r="M48" s="489" t="s">
        <v>1542</v>
      </c>
    </row>
    <row r="49" spans="2:13" ht="16.149999999999999" customHeight="1" thickTop="1" x14ac:dyDescent="0.25">
      <c r="M49" s="155"/>
    </row>
    <row r="50" spans="2:13" ht="16.149999999999999" customHeight="1" x14ac:dyDescent="0.25">
      <c r="B50" s="212"/>
    </row>
  </sheetData>
  <mergeCells count="2">
    <mergeCell ref="D7:D9"/>
    <mergeCell ref="D28:D30"/>
  </mergeCells>
  <dataValidations count="4">
    <dataValidation type="decimal" operator="greaterThanOrEqual" allowBlank="1" showInputMessage="1" showErrorMessage="1" errorTitle="Value must be positive" error="Please enter a positive number" sqref="H16" xr:uid="{D9BC997A-107F-492B-822A-F56FD9B6B1DF}">
      <formula1>0</formula1>
    </dataValidation>
    <dataValidation allowBlank="1" showInputMessage="1" showErrorMessage="1" promptTitle="Other inventory movements" prompt="This row may be used to record the impact of aligning accounting policies following an absorption transfer due to provider merger / acquisition. Please contact england.provider.accounts@nhs.net to request unlocking." sqref="C18 C42" xr:uid="{994395F2-0C85-4D71-87BA-D0F837A53A1C}"/>
    <dataValidation allowBlank="1" showInputMessage="1" showErrorMessage="1" promptTitle="Inventories consumed" prompt="Inventories consumed should be entered negative, as a reduction in the inventories balance." sqref="C14 C38" xr:uid="{0F1A36F3-DD76-4495-93D4-6AFA4619962C}"/>
    <dataValidation type="decimal" operator="lessThanOrEqual" allowBlank="1" showInputMessage="1" showErrorMessage="1" errorTitle="Value must be negative" error="Please enter a negative number" sqref="H14:H15" xr:uid="{97AB0F4D-7CF6-455B-97AC-F3C533FEB815}">
      <formula1>0</formula1>
    </dataValidation>
  </dataValidations>
  <pageMargins left="0.7" right="0.7" top="0.75" bottom="0.75" header="0.3" footer="0.3"/>
  <pageSetup paperSize="9" scale="5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AD70-6CC9-433E-83E3-C130EC60296B}">
  <sheetPr codeName="Sheet78">
    <tabColor theme="2"/>
    <pageSetUpPr fitToPage="1"/>
  </sheetPr>
  <dimension ref="B1:U179"/>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35" width="13.26953125" style="15" customWidth="1"/>
    <col min="36"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TAC18 Receivables</v>
      </c>
    </row>
    <row r="4" spans="2:8" ht="18.75" customHeight="1" thickBot="1" x14ac:dyDescent="0.35">
      <c r="B4" s="17" t="s">
        <v>5</v>
      </c>
    </row>
    <row r="5" spans="2:8" ht="16.149999999999999" customHeight="1" thickTop="1" thickBot="1" x14ac:dyDescent="0.35">
      <c r="B5" s="36"/>
      <c r="C5" s="36"/>
      <c r="D5" s="36"/>
      <c r="E5" s="36"/>
      <c r="F5" s="375" t="s">
        <v>6</v>
      </c>
      <c r="G5" s="364">
        <v>1</v>
      </c>
    </row>
    <row r="6" spans="2:8" ht="16.149999999999999" customHeight="1" thickTop="1" x14ac:dyDescent="0.25">
      <c r="B6" s="106" t="s">
        <v>1560</v>
      </c>
      <c r="C6" s="38"/>
      <c r="D6" s="38"/>
      <c r="E6" s="472" t="s">
        <v>1561</v>
      </c>
      <c r="F6" s="469" t="s">
        <v>1562</v>
      </c>
      <c r="G6" s="473" t="s">
        <v>10</v>
      </c>
      <c r="H6" s="51"/>
    </row>
    <row r="7" spans="2:8" ht="16" customHeight="1" x14ac:dyDescent="0.3">
      <c r="B7" s="114"/>
      <c r="C7"/>
      <c r="D7" s="581" t="s">
        <v>11</v>
      </c>
      <c r="E7" s="30" t="s">
        <v>181</v>
      </c>
      <c r="F7" s="30" t="s">
        <v>181</v>
      </c>
      <c r="G7" s="40"/>
      <c r="H7" s="51"/>
    </row>
    <row r="8" spans="2:8" ht="16.149999999999999" customHeight="1" x14ac:dyDescent="0.3">
      <c r="B8" s="39"/>
      <c r="C8"/>
      <c r="D8" s="581"/>
      <c r="E8" s="31" t="s">
        <v>90</v>
      </c>
      <c r="F8" s="31" t="s">
        <v>91</v>
      </c>
      <c r="G8" s="40"/>
      <c r="H8" s="51"/>
    </row>
    <row r="9" spans="2:8" ht="16.149999999999999" customHeight="1" thickBot="1" x14ac:dyDescent="0.35">
      <c r="B9" s="41"/>
      <c r="C9" s="315"/>
      <c r="D9" s="582"/>
      <c r="E9" s="316" t="s">
        <v>15</v>
      </c>
      <c r="F9" s="316" t="s">
        <v>15</v>
      </c>
      <c r="G9" s="478" t="s">
        <v>16</v>
      </c>
      <c r="H9" s="51"/>
    </row>
    <row r="10" spans="2:8" ht="16.149999999999999" customHeight="1" x14ac:dyDescent="0.25">
      <c r="B10" s="346" t="s">
        <v>1563</v>
      </c>
      <c r="C10" s="213"/>
      <c r="D10"/>
      <c r="E10" s="1"/>
      <c r="F10" s="1"/>
      <c r="G10" s="47"/>
      <c r="H10" s="51"/>
    </row>
    <row r="11" spans="2:8" ht="16.149999999999999" customHeight="1" x14ac:dyDescent="0.25">
      <c r="B11" s="48" t="s">
        <v>1564</v>
      </c>
      <c r="C11" s="481" t="s">
        <v>212</v>
      </c>
      <c r="D11" s="475" t="s">
        <v>18</v>
      </c>
      <c r="E11" s="479"/>
      <c r="F11" s="480"/>
      <c r="G11" s="478" t="s">
        <v>1565</v>
      </c>
      <c r="H11" s="51"/>
    </row>
    <row r="12" spans="2:8" ht="16.149999999999999" customHeight="1" x14ac:dyDescent="0.25">
      <c r="B12" s="48" t="s">
        <v>1566</v>
      </c>
      <c r="C12" s="481" t="s">
        <v>212</v>
      </c>
      <c r="D12" s="475" t="s">
        <v>18</v>
      </c>
      <c r="E12" s="479"/>
      <c r="F12" s="480"/>
      <c r="G12" s="478" t="s">
        <v>1567</v>
      </c>
      <c r="H12" s="51"/>
    </row>
    <row r="13" spans="2:8" ht="16.149999999999999" customHeight="1" x14ac:dyDescent="0.25">
      <c r="B13" s="48" t="s">
        <v>1568</v>
      </c>
      <c r="C13" s="481" t="s">
        <v>212</v>
      </c>
      <c r="D13" s="475" t="s">
        <v>18</v>
      </c>
      <c r="E13" s="479"/>
      <c r="F13" s="480"/>
      <c r="G13" s="478" t="s">
        <v>1569</v>
      </c>
      <c r="H13" s="51"/>
    </row>
    <row r="14" spans="2:8" ht="16.149999999999999" customHeight="1" x14ac:dyDescent="0.25">
      <c r="B14" s="48" t="s">
        <v>1570</v>
      </c>
      <c r="C14" s="490" t="s">
        <v>212</v>
      </c>
      <c r="D14" s="475" t="s">
        <v>18</v>
      </c>
      <c r="E14" s="479"/>
      <c r="F14" s="480"/>
      <c r="G14" s="478" t="s">
        <v>1571</v>
      </c>
      <c r="H14" s="51"/>
    </row>
    <row r="15" spans="2:8" ht="16.149999999999999" customHeight="1" x14ac:dyDescent="0.25">
      <c r="B15" s="48" t="s">
        <v>1572</v>
      </c>
      <c r="C15" s="491"/>
      <c r="D15" s="475" t="s">
        <v>23</v>
      </c>
      <c r="E15" s="479"/>
      <c r="F15" s="480"/>
      <c r="G15" s="478" t="s">
        <v>1573</v>
      </c>
      <c r="H15" s="51"/>
    </row>
    <row r="16" spans="2:8" ht="16.149999999999999" customHeight="1" x14ac:dyDescent="0.25">
      <c r="B16" s="48" t="s">
        <v>1574</v>
      </c>
      <c r="C16" s="34"/>
      <c r="D16" s="475" t="s">
        <v>23</v>
      </c>
      <c r="E16" s="479"/>
      <c r="F16" s="480"/>
      <c r="G16" s="478" t="s">
        <v>1575</v>
      </c>
      <c r="H16" s="51"/>
    </row>
    <row r="17" spans="2:8" ht="16.149999999999999" customHeight="1" x14ac:dyDescent="0.25">
      <c r="B17" s="48" t="s">
        <v>1576</v>
      </c>
      <c r="C17" s="34"/>
      <c r="D17" s="475" t="s">
        <v>18</v>
      </c>
      <c r="E17" s="479"/>
      <c r="F17" s="480"/>
      <c r="G17" s="478" t="s">
        <v>1577</v>
      </c>
      <c r="H17" s="51"/>
    </row>
    <row r="18" spans="2:8" ht="16.149999999999999" customHeight="1" x14ac:dyDescent="0.25">
      <c r="B18" s="48" t="s">
        <v>1578</v>
      </c>
      <c r="C18" s="34"/>
      <c r="D18" s="475" t="s">
        <v>18</v>
      </c>
      <c r="E18" s="479"/>
      <c r="F18" s="480"/>
      <c r="G18" s="478" t="s">
        <v>1579</v>
      </c>
      <c r="H18" s="51"/>
    </row>
    <row r="19" spans="2:8" ht="16.149999999999999" customHeight="1" x14ac:dyDescent="0.25">
      <c r="B19" s="48" t="s">
        <v>1580</v>
      </c>
      <c r="C19" s="32"/>
      <c r="D19" s="475" t="s">
        <v>18</v>
      </c>
      <c r="E19" s="479"/>
      <c r="F19" s="480"/>
      <c r="G19" s="478" t="s">
        <v>1581</v>
      </c>
      <c r="H19" s="51"/>
    </row>
    <row r="20" spans="2:8" ht="16.149999999999999" customHeight="1" x14ac:dyDescent="0.25">
      <c r="B20" s="48" t="s">
        <v>1582</v>
      </c>
      <c r="C20" s="34"/>
      <c r="D20" s="475" t="s">
        <v>18</v>
      </c>
      <c r="E20" s="479"/>
      <c r="F20" s="480"/>
      <c r="G20" s="478" t="s">
        <v>1583</v>
      </c>
      <c r="H20" s="51"/>
    </row>
    <row r="21" spans="2:8" ht="16.149999999999999" customHeight="1" x14ac:dyDescent="0.25">
      <c r="B21" s="48" t="s">
        <v>1584</v>
      </c>
      <c r="C21" s="34"/>
      <c r="D21" s="475" t="s">
        <v>18</v>
      </c>
      <c r="E21" s="479"/>
      <c r="F21" s="480"/>
      <c r="G21" s="478" t="s">
        <v>1585</v>
      </c>
      <c r="H21" s="51"/>
    </row>
    <row r="22" spans="2:8" ht="16.149999999999999" customHeight="1" x14ac:dyDescent="0.25">
      <c r="B22" s="48" t="s">
        <v>1586</v>
      </c>
      <c r="C22" s="46"/>
      <c r="D22" s="475" t="s">
        <v>18</v>
      </c>
      <c r="E22" s="479"/>
      <c r="F22" s="480"/>
      <c r="G22" s="478" t="s">
        <v>1587</v>
      </c>
      <c r="H22" s="51"/>
    </row>
    <row r="23" spans="2:8" ht="16.149999999999999" customHeight="1" x14ac:dyDescent="0.25">
      <c r="B23" s="92" t="s">
        <v>1588</v>
      </c>
      <c r="C23" s="481" t="s">
        <v>212</v>
      </c>
      <c r="D23" s="475" t="s">
        <v>18</v>
      </c>
      <c r="E23" s="479"/>
      <c r="F23" s="480"/>
      <c r="G23" s="478" t="s">
        <v>1589</v>
      </c>
      <c r="H23" s="51"/>
    </row>
    <row r="24" spans="2:8" ht="16.149999999999999" customHeight="1" x14ac:dyDescent="0.25">
      <c r="B24" s="48" t="s">
        <v>1590</v>
      </c>
      <c r="C24" s="491"/>
      <c r="D24" s="475" t="s">
        <v>18</v>
      </c>
      <c r="E24" s="479"/>
      <c r="F24" s="480"/>
      <c r="G24" s="478" t="s">
        <v>1591</v>
      </c>
      <c r="H24" s="51"/>
    </row>
    <row r="25" spans="2:8" ht="26.25" customHeight="1" x14ac:dyDescent="0.25">
      <c r="B25" s="128" t="s">
        <v>1592</v>
      </c>
      <c r="C25" s="34"/>
      <c r="D25" s="475" t="s">
        <v>18</v>
      </c>
      <c r="E25" s="479"/>
      <c r="F25" s="480"/>
      <c r="G25" s="478" t="s">
        <v>1593</v>
      </c>
      <c r="H25" s="51"/>
    </row>
    <row r="26" spans="2:8" ht="16.149999999999999" customHeight="1" x14ac:dyDescent="0.25">
      <c r="B26" s="48" t="s">
        <v>1594</v>
      </c>
      <c r="C26" s="44"/>
      <c r="D26" s="475" t="s">
        <v>18</v>
      </c>
      <c r="E26" s="479"/>
      <c r="F26" s="480"/>
      <c r="G26" s="478" t="s">
        <v>1595</v>
      </c>
      <c r="H26" s="51"/>
    </row>
    <row r="27" spans="2:8" ht="16.149999999999999" customHeight="1" x14ac:dyDescent="0.25">
      <c r="B27" s="92" t="s">
        <v>1596</v>
      </c>
      <c r="C27" s="481" t="s">
        <v>212</v>
      </c>
      <c r="D27" s="475" t="s">
        <v>18</v>
      </c>
      <c r="E27" s="479"/>
      <c r="F27" s="480"/>
      <c r="G27" s="478" t="s">
        <v>1597</v>
      </c>
      <c r="H27" s="51"/>
    </row>
    <row r="28" spans="2:8" ht="16.149999999999999" customHeight="1" x14ac:dyDescent="0.25">
      <c r="B28" s="48" t="s">
        <v>1598</v>
      </c>
      <c r="C28" s="491"/>
      <c r="D28" s="475" t="s">
        <v>18</v>
      </c>
      <c r="E28" s="479"/>
      <c r="F28" s="480"/>
      <c r="G28" s="478" t="s">
        <v>1599</v>
      </c>
      <c r="H28" s="51"/>
    </row>
    <row r="29" spans="2:8" ht="16.149999999999999" customHeight="1" x14ac:dyDescent="0.25">
      <c r="B29" s="48" t="s">
        <v>1600</v>
      </c>
      <c r="C29" s="46"/>
      <c r="D29" s="475" t="s">
        <v>18</v>
      </c>
      <c r="E29" s="479"/>
      <c r="F29" s="480"/>
      <c r="G29" s="478" t="s">
        <v>1601</v>
      </c>
      <c r="H29" s="51"/>
    </row>
    <row r="30" spans="2:8" ht="16.149999999999999" customHeight="1" x14ac:dyDescent="0.25">
      <c r="B30" s="48" t="s">
        <v>1602</v>
      </c>
      <c r="C30" s="481" t="s">
        <v>212</v>
      </c>
      <c r="D30" s="475" t="s">
        <v>18</v>
      </c>
      <c r="E30" s="479"/>
      <c r="F30" s="480"/>
      <c r="G30" s="478" t="s">
        <v>1603</v>
      </c>
      <c r="H30" s="51"/>
    </row>
    <row r="31" spans="2:8" ht="16.149999999999999" customHeight="1" x14ac:dyDescent="0.25">
      <c r="B31" s="48" t="s">
        <v>1604</v>
      </c>
      <c r="C31" s="492" t="s">
        <v>212</v>
      </c>
      <c r="D31" s="475" t="s">
        <v>18</v>
      </c>
      <c r="E31" s="479"/>
      <c r="F31" s="480"/>
      <c r="G31" s="478" t="s">
        <v>1605</v>
      </c>
      <c r="H31" s="51"/>
    </row>
    <row r="32" spans="2:8" ht="16.149999999999999" customHeight="1" thickBot="1" x14ac:dyDescent="0.3">
      <c r="B32" s="77" t="s">
        <v>1606</v>
      </c>
      <c r="C32" s="490" t="s">
        <v>212</v>
      </c>
      <c r="D32" s="475" t="s">
        <v>18</v>
      </c>
      <c r="E32" s="479"/>
      <c r="F32" s="480"/>
      <c r="G32" s="478" t="s">
        <v>1607</v>
      </c>
      <c r="H32" s="51"/>
    </row>
    <row r="33" spans="2:8" ht="16.149999999999999" customHeight="1" x14ac:dyDescent="0.25">
      <c r="B33" s="45" t="s">
        <v>2599</v>
      </c>
      <c r="C33" s="491"/>
      <c r="D33" s="475" t="s">
        <v>18</v>
      </c>
      <c r="E33" s="325">
        <f>SUM(E11:E32)</f>
        <v>0</v>
      </c>
      <c r="F33" s="325">
        <f>SUM(F11:F32)</f>
        <v>0</v>
      </c>
      <c r="G33" s="478" t="s">
        <v>1608</v>
      </c>
      <c r="H33" s="51"/>
    </row>
    <row r="34" spans="2:8" ht="16.149999999999999" customHeight="1" x14ac:dyDescent="0.25">
      <c r="B34" s="45" t="s">
        <v>1609</v>
      </c>
      <c r="C34" s="46"/>
      <c r="D34"/>
      <c r="E34" s="1"/>
      <c r="F34" s="1"/>
      <c r="G34" s="47"/>
      <c r="H34" s="51"/>
    </row>
    <row r="35" spans="2:8" ht="16.149999999999999" customHeight="1" x14ac:dyDescent="0.25">
      <c r="B35" s="48" t="s">
        <v>1610</v>
      </c>
      <c r="C35" s="481" t="s">
        <v>212</v>
      </c>
      <c r="D35" s="475" t="s">
        <v>18</v>
      </c>
      <c r="E35" s="479"/>
      <c r="F35" s="480"/>
      <c r="G35" s="478" t="s">
        <v>1611</v>
      </c>
      <c r="H35" s="51"/>
    </row>
    <row r="36" spans="2:8" ht="16.149999999999999" customHeight="1" x14ac:dyDescent="0.25">
      <c r="B36" s="48" t="s">
        <v>1566</v>
      </c>
      <c r="C36" s="481" t="s">
        <v>212</v>
      </c>
      <c r="D36" s="475" t="s">
        <v>18</v>
      </c>
      <c r="E36" s="479"/>
      <c r="F36" s="480"/>
      <c r="G36" s="478" t="s">
        <v>1612</v>
      </c>
      <c r="H36" s="51"/>
    </row>
    <row r="37" spans="2:8" ht="16.149999999999999" customHeight="1" x14ac:dyDescent="0.25">
      <c r="B37" s="48" t="s">
        <v>1568</v>
      </c>
      <c r="C37" s="481" t="s">
        <v>212</v>
      </c>
      <c r="D37" s="475" t="s">
        <v>18</v>
      </c>
      <c r="E37" s="479"/>
      <c r="F37" s="480"/>
      <c r="G37" s="478" t="s">
        <v>1613</v>
      </c>
      <c r="H37" s="51"/>
    </row>
    <row r="38" spans="2:8" ht="16.149999999999999" customHeight="1" x14ac:dyDescent="0.25">
      <c r="B38" s="48" t="s">
        <v>1570</v>
      </c>
      <c r="C38" s="490" t="s">
        <v>212</v>
      </c>
      <c r="D38" s="475" t="s">
        <v>18</v>
      </c>
      <c r="E38" s="479"/>
      <c r="F38" s="480"/>
      <c r="G38" s="478" t="s">
        <v>1614</v>
      </c>
      <c r="H38" s="51"/>
    </row>
    <row r="39" spans="2:8" ht="16.149999999999999" customHeight="1" x14ac:dyDescent="0.25">
      <c r="B39" s="48" t="s">
        <v>1572</v>
      </c>
      <c r="C39" s="491"/>
      <c r="D39" s="475" t="s">
        <v>23</v>
      </c>
      <c r="E39" s="479"/>
      <c r="F39" s="480"/>
      <c r="G39" s="478" t="s">
        <v>1615</v>
      </c>
      <c r="H39" s="51"/>
    </row>
    <row r="40" spans="2:8" ht="16.149999999999999" customHeight="1" x14ac:dyDescent="0.25">
      <c r="B40" s="48" t="s">
        <v>1616</v>
      </c>
      <c r="C40" s="34"/>
      <c r="D40" s="475" t="s">
        <v>23</v>
      </c>
      <c r="E40" s="479"/>
      <c r="F40" s="480"/>
      <c r="G40" s="478" t="s">
        <v>1617</v>
      </c>
      <c r="H40" s="51"/>
    </row>
    <row r="41" spans="2:8" ht="16.149999999999999" customHeight="1" x14ac:dyDescent="0.25">
      <c r="B41" s="48" t="s">
        <v>1576</v>
      </c>
      <c r="C41" s="34"/>
      <c r="D41" s="475" t="s">
        <v>18</v>
      </c>
      <c r="E41" s="479"/>
      <c r="F41" s="480"/>
      <c r="G41" s="478" t="s">
        <v>1618</v>
      </c>
      <c r="H41" s="51"/>
    </row>
    <row r="42" spans="2:8" ht="16.149999999999999" customHeight="1" x14ac:dyDescent="0.25">
      <c r="B42" s="48" t="s">
        <v>1578</v>
      </c>
      <c r="C42" s="34"/>
      <c r="D42" s="475" t="s">
        <v>18</v>
      </c>
      <c r="E42" s="479"/>
      <c r="F42" s="480"/>
      <c r="G42" s="478" t="s">
        <v>1619</v>
      </c>
      <c r="H42" s="51"/>
    </row>
    <row r="43" spans="2:8" ht="16.149999999999999" customHeight="1" x14ac:dyDescent="0.25">
      <c r="B43" s="48" t="s">
        <v>1580</v>
      </c>
      <c r="C43" s="32"/>
      <c r="D43" s="475" t="s">
        <v>18</v>
      </c>
      <c r="E43" s="479"/>
      <c r="F43" s="480"/>
      <c r="G43" s="478" t="s">
        <v>1620</v>
      </c>
      <c r="H43" s="51"/>
    </row>
    <row r="44" spans="2:8" ht="16.149999999999999" customHeight="1" x14ac:dyDescent="0.25">
      <c r="B44" s="48" t="s">
        <v>1582</v>
      </c>
      <c r="C44" s="34"/>
      <c r="D44" s="475" t="s">
        <v>18</v>
      </c>
      <c r="E44" s="479"/>
      <c r="F44" s="480"/>
      <c r="G44" s="478" t="s">
        <v>1621</v>
      </c>
      <c r="H44" s="51"/>
    </row>
    <row r="45" spans="2:8" ht="16.149999999999999" customHeight="1" x14ac:dyDescent="0.25">
      <c r="B45" s="48" t="s">
        <v>1584</v>
      </c>
      <c r="C45" s="34"/>
      <c r="D45" s="475" t="s">
        <v>18</v>
      </c>
      <c r="E45" s="479"/>
      <c r="F45" s="480"/>
      <c r="G45" s="478" t="s">
        <v>1622</v>
      </c>
      <c r="H45" s="51"/>
    </row>
    <row r="46" spans="2:8" ht="16.149999999999999" customHeight="1" x14ac:dyDescent="0.25">
      <c r="B46" s="48" t="s">
        <v>1586</v>
      </c>
      <c r="C46" s="46"/>
      <c r="D46" s="475" t="s">
        <v>18</v>
      </c>
      <c r="E46" s="479"/>
      <c r="F46" s="480"/>
      <c r="G46" s="478" t="s">
        <v>1623</v>
      </c>
      <c r="H46" s="51"/>
    </row>
    <row r="47" spans="2:8" ht="16.149999999999999" customHeight="1" x14ac:dyDescent="0.25">
      <c r="B47" s="92" t="s">
        <v>1624</v>
      </c>
      <c r="C47" s="481" t="s">
        <v>212</v>
      </c>
      <c r="D47" s="475" t="s">
        <v>18</v>
      </c>
      <c r="E47" s="479"/>
      <c r="F47" s="480"/>
      <c r="G47" s="478" t="s">
        <v>1625</v>
      </c>
      <c r="H47" s="51"/>
    </row>
    <row r="48" spans="2:8" ht="16.149999999999999" customHeight="1" x14ac:dyDescent="0.25">
      <c r="B48" s="48" t="s">
        <v>1626</v>
      </c>
      <c r="C48" s="491"/>
      <c r="D48" s="475" t="s">
        <v>18</v>
      </c>
      <c r="E48" s="479"/>
      <c r="F48" s="480"/>
      <c r="G48" s="478" t="s">
        <v>1627</v>
      </c>
      <c r="H48" s="51"/>
    </row>
    <row r="49" spans="2:21" ht="16.149999999999999" customHeight="1" x14ac:dyDescent="0.25">
      <c r="B49" s="48" t="s">
        <v>1594</v>
      </c>
      <c r="C49" s="34"/>
      <c r="D49" s="475" t="s">
        <v>18</v>
      </c>
      <c r="E49" s="479"/>
      <c r="F49" s="480"/>
      <c r="G49" s="478" t="s">
        <v>1628</v>
      </c>
      <c r="H49" s="51"/>
    </row>
    <row r="50" spans="2:21" ht="16.149999999999999" customHeight="1" x14ac:dyDescent="0.25">
      <c r="B50" s="48" t="s">
        <v>1598</v>
      </c>
      <c r="C50" s="32"/>
      <c r="D50" s="475" t="s">
        <v>18</v>
      </c>
      <c r="E50" s="479"/>
      <c r="F50" s="480"/>
      <c r="G50" s="478" t="s">
        <v>1629</v>
      </c>
      <c r="H50" s="51"/>
    </row>
    <row r="51" spans="2:21" ht="16.149999999999999" customHeight="1" x14ac:dyDescent="0.25">
      <c r="B51" s="48" t="s">
        <v>1600</v>
      </c>
      <c r="C51" s="44"/>
      <c r="D51" s="475" t="s">
        <v>18</v>
      </c>
      <c r="E51" s="479"/>
      <c r="F51" s="480"/>
      <c r="G51" s="478" t="s">
        <v>1630</v>
      </c>
      <c r="H51" s="51"/>
    </row>
    <row r="52" spans="2:21" ht="16.149999999999999" customHeight="1" x14ac:dyDescent="0.25">
      <c r="B52" s="48" t="s">
        <v>1602</v>
      </c>
      <c r="C52" s="481" t="s">
        <v>212</v>
      </c>
      <c r="D52" s="475" t="s">
        <v>18</v>
      </c>
      <c r="E52" s="479"/>
      <c r="F52" s="480"/>
      <c r="G52" s="478" t="s">
        <v>1631</v>
      </c>
      <c r="H52" s="51"/>
    </row>
    <row r="53" spans="2:21" ht="16.149999999999999" customHeight="1" x14ac:dyDescent="0.25">
      <c r="B53" s="48" t="s">
        <v>1604</v>
      </c>
      <c r="C53" s="481" t="s">
        <v>212</v>
      </c>
      <c r="D53" s="475" t="s">
        <v>18</v>
      </c>
      <c r="E53" s="479"/>
      <c r="F53" s="480"/>
      <c r="G53" s="478" t="s">
        <v>1632</v>
      </c>
      <c r="H53" s="51"/>
    </row>
    <row r="54" spans="2:21" ht="16.149999999999999" customHeight="1" thickBot="1" x14ac:dyDescent="0.3">
      <c r="B54" s="77" t="s">
        <v>1606</v>
      </c>
      <c r="C54" s="490" t="s">
        <v>212</v>
      </c>
      <c r="D54" s="475" t="s">
        <v>18</v>
      </c>
      <c r="E54" s="479"/>
      <c r="F54" s="480"/>
      <c r="G54" s="478" t="s">
        <v>1633</v>
      </c>
      <c r="H54" s="51"/>
    </row>
    <row r="55" spans="2:21" ht="16.149999999999999" customHeight="1" x14ac:dyDescent="0.25">
      <c r="B55" s="45" t="s">
        <v>1634</v>
      </c>
      <c r="C55" s="491"/>
      <c r="D55" s="475" t="s">
        <v>18</v>
      </c>
      <c r="E55" s="325">
        <f>SUM(E35:E54)</f>
        <v>0</v>
      </c>
      <c r="F55" s="325">
        <f>SUM(F35:F54)</f>
        <v>0</v>
      </c>
      <c r="G55" s="478" t="s">
        <v>1635</v>
      </c>
      <c r="H55" s="51"/>
    </row>
    <row r="56" spans="2:21" ht="16.149999999999999" customHeight="1" thickBot="1" x14ac:dyDescent="0.3">
      <c r="B56" s="45"/>
      <c r="C56" s="32"/>
      <c r="D56" s="136"/>
      <c r="E56" s="6"/>
      <c r="F56" s="6"/>
      <c r="G56" s="2"/>
      <c r="H56" s="51"/>
    </row>
    <row r="57" spans="2:21" ht="16.149999999999999" customHeight="1" x14ac:dyDescent="0.25">
      <c r="B57" s="45" t="s">
        <v>1636</v>
      </c>
      <c r="C57" s="32"/>
      <c r="D57" s="475" t="s">
        <v>18</v>
      </c>
      <c r="E57" s="325">
        <f t="shared" ref="E57:F57" si="0">E33+E55</f>
        <v>0</v>
      </c>
      <c r="F57" s="329">
        <f t="shared" si="0"/>
        <v>0</v>
      </c>
      <c r="G57" s="478" t="s">
        <v>1637</v>
      </c>
      <c r="H57" s="51"/>
    </row>
    <row r="58" spans="2:21" ht="20.25" customHeight="1" x14ac:dyDescent="0.25">
      <c r="B58" s="214" t="s">
        <v>1638</v>
      </c>
      <c r="C58" s="32"/>
      <c r="D58"/>
      <c r="E58" s="1"/>
      <c r="F58" s="306"/>
      <c r="G58" s="47"/>
      <c r="H58" s="51"/>
    </row>
    <row r="59" spans="2:21" ht="16.149999999999999" customHeight="1" x14ac:dyDescent="0.25">
      <c r="B59" s="53" t="s">
        <v>1563</v>
      </c>
      <c r="C59" s="34"/>
      <c r="D59" s="475" t="s">
        <v>18</v>
      </c>
      <c r="E59" s="479"/>
      <c r="F59" s="480"/>
      <c r="G59" s="478" t="s">
        <v>1639</v>
      </c>
      <c r="H59" s="51"/>
    </row>
    <row r="60" spans="2:21" ht="16.149999999999999" customHeight="1" thickBot="1" x14ac:dyDescent="0.3">
      <c r="B60" s="215" t="s">
        <v>1609</v>
      </c>
      <c r="C60" s="118"/>
      <c r="D60" s="493" t="s">
        <v>18</v>
      </c>
      <c r="E60" s="479"/>
      <c r="F60" s="480"/>
      <c r="G60" s="478" t="s">
        <v>1640</v>
      </c>
      <c r="H60" s="51"/>
    </row>
    <row r="61" spans="2:21" ht="16.149999999999999" customHeight="1" thickTop="1" thickBot="1" x14ac:dyDescent="0.3">
      <c r="B61" s="62"/>
      <c r="D61" s="62"/>
      <c r="E61" s="62"/>
      <c r="F61" s="62"/>
      <c r="G61" s="62"/>
      <c r="U61" s="155"/>
    </row>
    <row r="62" spans="2:21" ht="16.149999999999999" customHeight="1" thickTop="1" thickBot="1" x14ac:dyDescent="0.35">
      <c r="N62" s="375" t="s">
        <v>6</v>
      </c>
      <c r="O62" s="364">
        <v>2</v>
      </c>
    </row>
    <row r="63" spans="2:21" ht="15.75" customHeight="1" thickTop="1" x14ac:dyDescent="0.25">
      <c r="B63" s="586" t="str">
        <f>"Note 20.2 Allowances for credit losses (doubtful debts)"</f>
        <v>Note 20.2 Allowances for credit losses (doubtful debts)</v>
      </c>
      <c r="C63" s="606"/>
      <c r="D63" s="606"/>
      <c r="E63" s="286" t="s">
        <v>1561</v>
      </c>
      <c r="F63" s="286" t="s">
        <v>1641</v>
      </c>
      <c r="G63" s="286" t="s">
        <v>1642</v>
      </c>
      <c r="H63" s="286" t="s">
        <v>1643</v>
      </c>
      <c r="I63" s="286" t="s">
        <v>1644</v>
      </c>
      <c r="J63" s="287" t="s">
        <v>1562</v>
      </c>
      <c r="K63" s="287" t="s">
        <v>1645</v>
      </c>
      <c r="L63" s="287" t="s">
        <v>1646</v>
      </c>
      <c r="M63" s="287" t="s">
        <v>1647</v>
      </c>
      <c r="N63" s="469" t="s">
        <v>1648</v>
      </c>
      <c r="O63" s="470" t="s">
        <v>10</v>
      </c>
      <c r="P63" s="51"/>
    </row>
    <row r="64" spans="2:21" ht="77.5" x14ac:dyDescent="0.3">
      <c r="B64" s="216" t="s">
        <v>2634</v>
      </c>
      <c r="C64" s="217"/>
      <c r="D64" s="154"/>
      <c r="E64" s="30" t="s">
        <v>181</v>
      </c>
      <c r="F64" s="30" t="s">
        <v>1649</v>
      </c>
      <c r="G64" s="30" t="s">
        <v>1650</v>
      </c>
      <c r="H64" s="30" t="s">
        <v>1651</v>
      </c>
      <c r="I64" s="30" t="s">
        <v>1652</v>
      </c>
      <c r="J64" s="309" t="s">
        <v>181</v>
      </c>
      <c r="K64" s="30" t="s">
        <v>1649</v>
      </c>
      <c r="L64" s="30" t="s">
        <v>1650</v>
      </c>
      <c r="M64" s="30" t="s">
        <v>1651</v>
      </c>
      <c r="N64" s="30" t="s">
        <v>1652</v>
      </c>
      <c r="O64" s="40"/>
      <c r="P64" s="51"/>
    </row>
    <row r="65" spans="2:17" ht="16.149999999999999" customHeight="1" x14ac:dyDescent="0.3">
      <c r="B65" s="607" t="s">
        <v>2635</v>
      </c>
      <c r="C65" s="608"/>
      <c r="D65" s="581" t="s">
        <v>11</v>
      </c>
      <c r="E65" s="31" t="s">
        <v>13</v>
      </c>
      <c r="F65" s="31" t="s">
        <v>13</v>
      </c>
      <c r="G65" s="31" t="s">
        <v>13</v>
      </c>
      <c r="H65" s="31" t="s">
        <v>13</v>
      </c>
      <c r="I65" s="69" t="s">
        <v>13</v>
      </c>
      <c r="J65" s="31" t="s">
        <v>14</v>
      </c>
      <c r="K65" s="31" t="s">
        <v>14</v>
      </c>
      <c r="L65" s="31" t="s">
        <v>14</v>
      </c>
      <c r="M65" s="31" t="s">
        <v>14</v>
      </c>
      <c r="N65" s="31" t="s">
        <v>14</v>
      </c>
      <c r="O65" s="40"/>
      <c r="P65" s="51"/>
    </row>
    <row r="66" spans="2:17" ht="16.149999999999999" customHeight="1" thickBot="1" x14ac:dyDescent="0.35">
      <c r="B66" s="609"/>
      <c r="C66" s="610"/>
      <c r="D66" s="582"/>
      <c r="E66" s="316" t="s">
        <v>15</v>
      </c>
      <c r="F66" s="316" t="s">
        <v>15</v>
      </c>
      <c r="G66" s="316" t="s">
        <v>15</v>
      </c>
      <c r="H66" s="316" t="s">
        <v>15</v>
      </c>
      <c r="I66" s="323" t="s">
        <v>15</v>
      </c>
      <c r="J66" s="316" t="s">
        <v>15</v>
      </c>
      <c r="K66" s="316" t="s">
        <v>15</v>
      </c>
      <c r="L66" s="316" t="s">
        <v>15</v>
      </c>
      <c r="M66" s="316" t="s">
        <v>15</v>
      </c>
      <c r="N66" s="317" t="s">
        <v>15</v>
      </c>
      <c r="O66" s="485" t="s">
        <v>16</v>
      </c>
      <c r="P66" s="218"/>
    </row>
    <row r="67" spans="2:17" ht="16.149999999999999" customHeight="1" x14ac:dyDescent="0.25">
      <c r="B67" s="348" t="s">
        <v>1653</v>
      </c>
      <c r="C67" s="34"/>
      <c r="D67" s="475" t="s">
        <v>18</v>
      </c>
      <c r="E67" s="482">
        <f>SUM(F67:I67)</f>
        <v>0</v>
      </c>
      <c r="F67" s="482">
        <f>K79</f>
        <v>0</v>
      </c>
      <c r="G67" s="482">
        <f>L79</f>
        <v>0</v>
      </c>
      <c r="H67" s="482">
        <f>M79</f>
        <v>0</v>
      </c>
      <c r="I67" s="349">
        <f>N79</f>
        <v>0</v>
      </c>
      <c r="J67" s="494">
        <f>SUM(K67:N67)</f>
        <v>0</v>
      </c>
      <c r="K67" s="480"/>
      <c r="L67" s="480"/>
      <c r="M67" s="480"/>
      <c r="N67" s="480"/>
      <c r="O67" s="485" t="s">
        <v>1654</v>
      </c>
      <c r="P67" s="51"/>
    </row>
    <row r="68" spans="2:17" ht="16.149999999999999" customHeight="1" thickBot="1" x14ac:dyDescent="0.3">
      <c r="B68" s="48" t="s">
        <v>376</v>
      </c>
      <c r="C68" s="34"/>
      <c r="D68" s="475" t="s">
        <v>26</v>
      </c>
      <c r="E68" s="482">
        <f>SUM(F68:I68)</f>
        <v>0</v>
      </c>
      <c r="F68" s="471"/>
      <c r="G68" s="471"/>
      <c r="H68" s="471"/>
      <c r="I68" s="495"/>
      <c r="J68" s="494">
        <f>SUM(K68:N68)</f>
        <v>0</v>
      </c>
      <c r="K68" s="480"/>
      <c r="L68" s="480"/>
      <c r="M68" s="480"/>
      <c r="N68" s="480"/>
      <c r="O68" s="485" t="s">
        <v>1655</v>
      </c>
      <c r="P68" s="51"/>
    </row>
    <row r="69" spans="2:17" ht="16.149999999999999" customHeight="1" x14ac:dyDescent="0.25">
      <c r="B69" s="45" t="s">
        <v>1656</v>
      </c>
      <c r="C69" s="34"/>
      <c r="D69" s="475" t="s">
        <v>18</v>
      </c>
      <c r="E69" s="325">
        <f>SUM(F69:I69)</f>
        <v>0</v>
      </c>
      <c r="F69" s="325">
        <f>SUM(F67:F68)</f>
        <v>0</v>
      </c>
      <c r="G69" s="325">
        <f>SUM(G67:G68)</f>
        <v>0</v>
      </c>
      <c r="H69" s="325">
        <f>SUM(H67:H68)</f>
        <v>0</v>
      </c>
      <c r="I69" s="337">
        <f>SUM(I67:I68)</f>
        <v>0</v>
      </c>
      <c r="J69" s="329">
        <f>SUM(K69:N69)</f>
        <v>0</v>
      </c>
      <c r="K69" s="325">
        <f>SUM(K67:K68)</f>
        <v>0</v>
      </c>
      <c r="L69" s="325">
        <f>SUM(L67:L68)</f>
        <v>0</v>
      </c>
      <c r="M69" s="325">
        <f>SUM(M67:M68)</f>
        <v>0</v>
      </c>
      <c r="N69" s="325">
        <f>SUM(N67:N68)</f>
        <v>0</v>
      </c>
      <c r="O69" s="485" t="s">
        <v>1657</v>
      </c>
      <c r="P69" s="51"/>
    </row>
    <row r="70" spans="2:17" ht="16.149999999999999" customHeight="1" x14ac:dyDescent="0.25">
      <c r="B70" s="48" t="s">
        <v>1030</v>
      </c>
      <c r="C70" s="34"/>
      <c r="D70" s="475" t="s">
        <v>26</v>
      </c>
      <c r="E70" s="482">
        <f t="shared" ref="E70" si="1">SUM(F70:I70)</f>
        <v>0</v>
      </c>
      <c r="F70" s="476"/>
      <c r="G70" s="476"/>
      <c r="H70" s="476"/>
      <c r="I70" s="496"/>
      <c r="J70" s="446">
        <f>SUM(K70:N70)</f>
        <v>0</v>
      </c>
      <c r="K70" s="580"/>
      <c r="L70" s="580"/>
      <c r="M70" s="580"/>
      <c r="N70" s="580"/>
      <c r="O70" s="478" t="s">
        <v>1658</v>
      </c>
      <c r="P70" s="218"/>
    </row>
    <row r="71" spans="2:17" ht="16.149999999999999" customHeight="1" x14ac:dyDescent="0.25">
      <c r="B71" s="43" t="s">
        <v>1659</v>
      </c>
      <c r="C71" s="219"/>
      <c r="D71" s="475" t="s">
        <v>26</v>
      </c>
      <c r="E71" s="482">
        <f t="shared" ref="E71:E78" si="2">SUM(F71:I71)</f>
        <v>0</v>
      </c>
      <c r="F71" s="479"/>
      <c r="G71" s="479"/>
      <c r="H71" s="479"/>
      <c r="I71" s="497"/>
      <c r="J71" s="494">
        <f t="shared" ref="J71" si="3">SUM(K71:N71)</f>
        <v>0</v>
      </c>
      <c r="K71" s="480"/>
      <c r="L71" s="480"/>
      <c r="M71" s="480"/>
      <c r="N71" s="480"/>
      <c r="O71" s="485" t="s">
        <v>1660</v>
      </c>
      <c r="P71" s="51"/>
    </row>
    <row r="72" spans="2:17" ht="16.149999999999999" customHeight="1" x14ac:dyDescent="0.25">
      <c r="B72" s="92" t="s">
        <v>1661</v>
      </c>
      <c r="C72" s="481" t="s">
        <v>212</v>
      </c>
      <c r="D72" s="475" t="s">
        <v>18</v>
      </c>
      <c r="E72" s="482">
        <f t="shared" si="2"/>
        <v>0</v>
      </c>
      <c r="F72" s="479"/>
      <c r="G72" s="479"/>
      <c r="H72" s="479"/>
      <c r="I72" s="497"/>
      <c r="J72" s="494">
        <f t="shared" ref="J72:J77" si="4">SUM(K72:N72)</f>
        <v>0</v>
      </c>
      <c r="K72" s="480"/>
      <c r="L72" s="480"/>
      <c r="M72" s="480"/>
      <c r="N72" s="480"/>
      <c r="O72" s="485" t="s">
        <v>1662</v>
      </c>
      <c r="P72" s="51"/>
    </row>
    <row r="73" spans="2:17" ht="16.149999999999999" customHeight="1" x14ac:dyDescent="0.25">
      <c r="B73" s="92" t="s">
        <v>2600</v>
      </c>
      <c r="C73" s="481" t="s">
        <v>212</v>
      </c>
      <c r="D73" s="475" t="s">
        <v>26</v>
      </c>
      <c r="E73" s="482">
        <f t="shared" si="2"/>
        <v>0</v>
      </c>
      <c r="F73" s="479"/>
      <c r="G73" s="479"/>
      <c r="H73" s="479"/>
      <c r="I73" s="497"/>
      <c r="J73" s="494">
        <f t="shared" si="4"/>
        <v>0</v>
      </c>
      <c r="K73" s="480"/>
      <c r="L73" s="480"/>
      <c r="M73" s="480"/>
      <c r="N73" s="480"/>
      <c r="O73" s="485" t="s">
        <v>1663</v>
      </c>
      <c r="P73" s="51"/>
    </row>
    <row r="74" spans="2:17" ht="16.149999999999999" customHeight="1" x14ac:dyDescent="0.25">
      <c r="B74" s="90" t="s">
        <v>1664</v>
      </c>
      <c r="C74" s="481" t="s">
        <v>212</v>
      </c>
      <c r="D74" s="475" t="s">
        <v>23</v>
      </c>
      <c r="E74" s="482">
        <f t="shared" si="2"/>
        <v>0</v>
      </c>
      <c r="F74" s="479"/>
      <c r="G74" s="479"/>
      <c r="H74" s="479"/>
      <c r="I74" s="497"/>
      <c r="J74" s="494">
        <f t="shared" si="4"/>
        <v>0</v>
      </c>
      <c r="K74" s="480"/>
      <c r="L74" s="480"/>
      <c r="M74" s="480"/>
      <c r="N74" s="480"/>
      <c r="O74" s="485" t="s">
        <v>1665</v>
      </c>
      <c r="P74" s="51"/>
    </row>
    <row r="75" spans="2:17" ht="16.149999999999999" customHeight="1" x14ac:dyDescent="0.25">
      <c r="B75" s="92" t="s">
        <v>1666</v>
      </c>
      <c r="C75" s="481" t="s">
        <v>212</v>
      </c>
      <c r="D75" s="475" t="s">
        <v>23</v>
      </c>
      <c r="E75" s="482">
        <f t="shared" si="2"/>
        <v>0</v>
      </c>
      <c r="F75" s="479"/>
      <c r="G75" s="479"/>
      <c r="H75" s="479"/>
      <c r="I75" s="497"/>
      <c r="J75" s="494">
        <f t="shared" si="4"/>
        <v>0</v>
      </c>
      <c r="K75" s="480"/>
      <c r="L75" s="480"/>
      <c r="M75" s="480"/>
      <c r="N75" s="480"/>
      <c r="O75" s="485" t="s">
        <v>1667</v>
      </c>
      <c r="P75" s="51"/>
    </row>
    <row r="76" spans="2:17" ht="16.149999999999999" customHeight="1" x14ac:dyDescent="0.25">
      <c r="B76" s="92" t="s">
        <v>1668</v>
      </c>
      <c r="C76" s="481" t="s">
        <v>212</v>
      </c>
      <c r="D76" s="475" t="s">
        <v>26</v>
      </c>
      <c r="E76" s="482">
        <f t="shared" si="2"/>
        <v>0</v>
      </c>
      <c r="F76" s="479"/>
      <c r="G76" s="479"/>
      <c r="H76" s="479"/>
      <c r="I76" s="497"/>
      <c r="J76" s="494">
        <f t="shared" si="4"/>
        <v>0</v>
      </c>
      <c r="K76" s="480"/>
      <c r="L76" s="480"/>
      <c r="M76" s="480"/>
      <c r="N76" s="480"/>
      <c r="O76" s="485" t="s">
        <v>1669</v>
      </c>
      <c r="P76" s="51"/>
    </row>
    <row r="77" spans="2:17" ht="16.149999999999999" customHeight="1" x14ac:dyDescent="0.25">
      <c r="B77" s="43" t="s">
        <v>2571</v>
      </c>
      <c r="C77" s="220"/>
      <c r="D77" s="475" t="s">
        <v>26</v>
      </c>
      <c r="E77" s="482">
        <f t="shared" si="2"/>
        <v>0</v>
      </c>
      <c r="F77" s="479"/>
      <c r="G77" s="479"/>
      <c r="H77" s="479"/>
      <c r="I77" s="497"/>
      <c r="J77" s="494">
        <f t="shared" si="4"/>
        <v>0</v>
      </c>
      <c r="K77" s="480"/>
      <c r="L77" s="480"/>
      <c r="M77" s="480"/>
      <c r="N77" s="480"/>
      <c r="O77" s="485" t="s">
        <v>1670</v>
      </c>
      <c r="P77" s="51"/>
      <c r="Q77" s="20"/>
    </row>
    <row r="78" spans="2:17" ht="16.149999999999999" customHeight="1" thickBot="1" x14ac:dyDescent="0.3">
      <c r="B78" s="48" t="s">
        <v>228</v>
      </c>
      <c r="C78" s="34"/>
      <c r="D78" s="475" t="s">
        <v>26</v>
      </c>
      <c r="E78" s="482">
        <f t="shared" si="2"/>
        <v>0</v>
      </c>
      <c r="F78" s="476"/>
      <c r="G78" s="476"/>
      <c r="H78" s="476"/>
      <c r="I78" s="496"/>
      <c r="J78" s="446">
        <f>SUM(K78:N78)</f>
        <v>0</v>
      </c>
      <c r="K78" s="580"/>
      <c r="L78" s="580"/>
      <c r="M78" s="580"/>
      <c r="N78" s="580"/>
      <c r="O78" s="478" t="s">
        <v>1671</v>
      </c>
      <c r="P78" s="218"/>
    </row>
    <row r="79" spans="2:17" ht="16.149999999999999" customHeight="1" x14ac:dyDescent="0.25">
      <c r="B79" s="45" t="s">
        <v>1672</v>
      </c>
      <c r="C79" s="34"/>
      <c r="D79" s="475" t="s">
        <v>18</v>
      </c>
      <c r="E79" s="325">
        <f>SUM(F79:I79)</f>
        <v>0</v>
      </c>
      <c r="F79" s="325">
        <f>SUM(F69:F78)</f>
        <v>0</v>
      </c>
      <c r="G79" s="325">
        <f>SUM(G69:G78)</f>
        <v>0</v>
      </c>
      <c r="H79" s="325">
        <f>SUM(H69:H78)</f>
        <v>0</v>
      </c>
      <c r="I79" s="337">
        <f>SUM(I69:I78)</f>
        <v>0</v>
      </c>
      <c r="J79" s="329">
        <f>SUM(K79:N79)</f>
        <v>0</v>
      </c>
      <c r="K79" s="325">
        <f>SUM(K69:K78)</f>
        <v>0</v>
      </c>
      <c r="L79" s="325">
        <f>SUM(L69:L78)</f>
        <v>0</v>
      </c>
      <c r="M79" s="325">
        <f>SUM(M69:M78)</f>
        <v>0</v>
      </c>
      <c r="N79" s="325">
        <f>SUM(N69:N78)</f>
        <v>0</v>
      </c>
      <c r="O79" s="485" t="s">
        <v>1673</v>
      </c>
      <c r="P79" s="51"/>
    </row>
    <row r="80" spans="2:17" ht="16.149999999999999" customHeight="1" x14ac:dyDescent="0.25">
      <c r="B80" s="45"/>
      <c r="C80" s="32"/>
      <c r="D80" s="1"/>
      <c r="E80" s="1"/>
      <c r="F80" s="1"/>
      <c r="G80" s="1"/>
      <c r="H80" s="1"/>
      <c r="I80" s="8"/>
      <c r="J80" s="1"/>
      <c r="K80" s="1"/>
      <c r="L80" s="1"/>
      <c r="M80" s="1"/>
      <c r="N80" s="1"/>
      <c r="O80" s="294"/>
      <c r="P80" s="51"/>
    </row>
    <row r="81" spans="2:16" ht="16.149999999999999" customHeight="1" thickBot="1" x14ac:dyDescent="0.3">
      <c r="B81" s="64" t="s">
        <v>1674</v>
      </c>
      <c r="C81" s="221"/>
      <c r="D81" s="493" t="s">
        <v>18</v>
      </c>
      <c r="E81" s="378">
        <f>SUM(F81:I81)</f>
        <v>0</v>
      </c>
      <c r="F81" s="498">
        <f>SUM(F72:F74)+SUM(F76:F77)</f>
        <v>0</v>
      </c>
      <c r="G81" s="498">
        <f>SUM(G72:G74)+SUM(G76:G77)</f>
        <v>0</v>
      </c>
      <c r="H81" s="498">
        <f>SUM(H72:H74)+SUM(H76:H77)</f>
        <v>0</v>
      </c>
      <c r="I81" s="499">
        <f>SUM(I72:I74)+SUM(I76:I77)</f>
        <v>0</v>
      </c>
      <c r="J81" s="350">
        <f>SUM(K81:N81)</f>
        <v>0</v>
      </c>
      <c r="K81" s="498">
        <f>SUM(K72:K74)+SUM(K76:K77)</f>
        <v>0</v>
      </c>
      <c r="L81" s="498">
        <f>SUM(L72:L74)+SUM(L76:L77)</f>
        <v>0</v>
      </c>
      <c r="M81" s="498">
        <f>SUM(M72:M74)+SUM(M76:M77)</f>
        <v>0</v>
      </c>
      <c r="N81" s="498">
        <f>SUM(N72:N74)+SUM(N76:N77)</f>
        <v>0</v>
      </c>
      <c r="O81" s="379" t="s">
        <v>1675</v>
      </c>
      <c r="P81" s="51"/>
    </row>
    <row r="82" spans="2:16" ht="16.149999999999999" customHeight="1" thickTop="1" thickBot="1" x14ac:dyDescent="0.3">
      <c r="F82" s="293"/>
      <c r="G82" s="293"/>
      <c r="H82" s="293"/>
      <c r="I82" s="293"/>
      <c r="J82" s="293"/>
      <c r="O82" s="155"/>
    </row>
    <row r="83" spans="2:16" ht="16.149999999999999" customHeight="1" thickTop="1" thickBot="1" x14ac:dyDescent="0.35">
      <c r="B83" s="36"/>
      <c r="C83" s="36"/>
      <c r="D83" s="36"/>
      <c r="E83" s="36"/>
      <c r="F83" s="375" t="s">
        <v>6</v>
      </c>
      <c r="G83" s="365">
        <v>3</v>
      </c>
    </row>
    <row r="84" spans="2:16" ht="16.149999999999999" customHeight="1" thickTop="1" x14ac:dyDescent="0.25">
      <c r="B84" s="106" t="s">
        <v>1676</v>
      </c>
      <c r="C84" s="38"/>
      <c r="D84" s="38"/>
      <c r="E84" s="472" t="s">
        <v>1561</v>
      </c>
      <c r="F84" s="469" t="s">
        <v>1562</v>
      </c>
      <c r="G84" s="473" t="s">
        <v>10</v>
      </c>
      <c r="H84" s="51"/>
    </row>
    <row r="85" spans="2:16" ht="16.149999999999999" customHeight="1" x14ac:dyDescent="0.3">
      <c r="B85" s="39"/>
      <c r="C85"/>
      <c r="D85" s="581" t="s">
        <v>11</v>
      </c>
      <c r="E85" s="31" t="s">
        <v>90</v>
      </c>
      <c r="F85" s="31" t="s">
        <v>91</v>
      </c>
      <c r="G85" s="40"/>
      <c r="H85" s="51"/>
    </row>
    <row r="86" spans="2:16" ht="16.149999999999999" customHeight="1" thickBot="1" x14ac:dyDescent="0.35">
      <c r="B86" s="41"/>
      <c r="C86" s="315"/>
      <c r="D86" s="582"/>
      <c r="E86" s="316" t="s">
        <v>15</v>
      </c>
      <c r="F86" s="316" t="s">
        <v>15</v>
      </c>
      <c r="G86" s="478" t="s">
        <v>16</v>
      </c>
      <c r="H86" s="51"/>
    </row>
    <row r="87" spans="2:16" ht="16.149999999999999" customHeight="1" x14ac:dyDescent="0.25">
      <c r="B87" s="346" t="s">
        <v>1563</v>
      </c>
      <c r="C87" s="335"/>
      <c r="D87"/>
      <c r="E87" s="1"/>
      <c r="F87" s="1"/>
      <c r="G87" s="47"/>
      <c r="H87" s="51"/>
    </row>
    <row r="88" spans="2:16" ht="16.149999999999999" customHeight="1" x14ac:dyDescent="0.25">
      <c r="B88" s="48" t="s">
        <v>107</v>
      </c>
      <c r="C88" s="34"/>
      <c r="D88" s="475" t="s">
        <v>18</v>
      </c>
      <c r="E88" s="479"/>
      <c r="F88" s="480"/>
      <c r="G88" s="478" t="s">
        <v>1677</v>
      </c>
      <c r="H88" s="51"/>
    </row>
    <row r="89" spans="2:16" ht="16.149999999999999" customHeight="1" thickBot="1" x14ac:dyDescent="0.3">
      <c r="B89" s="48" t="s">
        <v>1678</v>
      </c>
      <c r="C89" s="34"/>
      <c r="D89" s="475" t="s">
        <v>18</v>
      </c>
      <c r="E89" s="479"/>
      <c r="F89" s="480"/>
      <c r="G89" s="478" t="s">
        <v>1679</v>
      </c>
      <c r="H89" s="51"/>
    </row>
    <row r="90" spans="2:16" ht="16.149999999999999" customHeight="1" x14ac:dyDescent="0.25">
      <c r="B90" s="45" t="s">
        <v>1680</v>
      </c>
      <c r="C90" s="34"/>
      <c r="D90" s="475" t="s">
        <v>18</v>
      </c>
      <c r="E90" s="325">
        <f>SUM(E88:E89)</f>
        <v>0</v>
      </c>
      <c r="F90" s="325">
        <f>SUM(F88:F89)</f>
        <v>0</v>
      </c>
      <c r="G90" s="478" t="s">
        <v>1681</v>
      </c>
      <c r="H90" s="51"/>
    </row>
    <row r="91" spans="2:16" ht="16.149999999999999" customHeight="1" x14ac:dyDescent="0.25">
      <c r="B91" s="49" t="s">
        <v>1609</v>
      </c>
      <c r="C91"/>
      <c r="D91"/>
      <c r="E91" s="1"/>
      <c r="F91" s="1"/>
      <c r="G91" s="47"/>
      <c r="H91" s="51"/>
    </row>
    <row r="92" spans="2:16" ht="16.149999999999999" customHeight="1" x14ac:dyDescent="0.25">
      <c r="B92" s="92" t="s">
        <v>1682</v>
      </c>
      <c r="C92" s="481" t="s">
        <v>212</v>
      </c>
      <c r="D92" s="475" t="s">
        <v>18</v>
      </c>
      <c r="E92" s="416">
        <f>IF('TAC26 Pension'!E51&gt;0,'TAC26 Pension'!E51,0)</f>
        <v>0</v>
      </c>
      <c r="F92" s="416">
        <f>IF('TAC26 Pension'!F51&gt;0,'TAC26 Pension'!F51,0)</f>
        <v>0</v>
      </c>
      <c r="G92" s="478" t="s">
        <v>1683</v>
      </c>
      <c r="H92" s="51"/>
    </row>
    <row r="93" spans="2:16" ht="16.149999999999999" customHeight="1" thickBot="1" x14ac:dyDescent="0.3">
      <c r="B93" s="42" t="s">
        <v>107</v>
      </c>
      <c r="C93" s="81"/>
      <c r="D93" s="475" t="s">
        <v>18</v>
      </c>
      <c r="E93" s="479"/>
      <c r="F93" s="480"/>
      <c r="G93" s="478" t="s">
        <v>1684</v>
      </c>
      <c r="H93" s="51"/>
    </row>
    <row r="94" spans="2:16" ht="16.149999999999999" customHeight="1" thickBot="1" x14ac:dyDescent="0.3">
      <c r="B94" s="64" t="s">
        <v>1685</v>
      </c>
      <c r="C94" s="61"/>
      <c r="D94" s="493" t="s">
        <v>18</v>
      </c>
      <c r="E94" s="325">
        <f>SUM(E92:E93)</f>
        <v>0</v>
      </c>
      <c r="F94" s="325">
        <f>SUM(F92:F93)</f>
        <v>0</v>
      </c>
      <c r="G94" s="478" t="s">
        <v>1686</v>
      </c>
      <c r="H94" s="51"/>
    </row>
    <row r="95" spans="2:16" ht="16.149999999999999" customHeight="1" thickTop="1" thickBot="1" x14ac:dyDescent="0.3">
      <c r="B95" s="62"/>
      <c r="C95" s="62"/>
      <c r="D95" s="62"/>
      <c r="E95" s="62"/>
      <c r="F95" s="62"/>
      <c r="G95" s="63"/>
    </row>
    <row r="96" spans="2:16" ht="16.149999999999999" customHeight="1" thickTop="1" thickBot="1" x14ac:dyDescent="0.35">
      <c r="B96" s="36"/>
      <c r="C96" s="36"/>
      <c r="D96" s="36"/>
      <c r="E96" s="375" t="s">
        <v>6</v>
      </c>
      <c r="F96" s="365">
        <v>4</v>
      </c>
    </row>
    <row r="97" spans="2:7" ht="16.149999999999999" customHeight="1" thickTop="1" x14ac:dyDescent="0.25">
      <c r="B97" s="196" t="s">
        <v>1687</v>
      </c>
      <c r="C97" s="38"/>
      <c r="D97" s="38"/>
      <c r="E97" s="472" t="s">
        <v>1561</v>
      </c>
      <c r="F97" s="473" t="s">
        <v>10</v>
      </c>
      <c r="G97" s="51"/>
    </row>
    <row r="98" spans="2:7" ht="16" customHeight="1" x14ac:dyDescent="0.3">
      <c r="B98" s="114"/>
      <c r="C98"/>
      <c r="D98" s="581" t="s">
        <v>11</v>
      </c>
      <c r="E98" s="30" t="s">
        <v>181</v>
      </c>
      <c r="F98" s="40"/>
      <c r="G98" s="51"/>
    </row>
    <row r="99" spans="2:7" ht="16.149999999999999" customHeight="1" x14ac:dyDescent="0.3">
      <c r="B99" s="39"/>
      <c r="C99"/>
      <c r="D99" s="581"/>
      <c r="E99" s="31" t="s">
        <v>90</v>
      </c>
      <c r="F99" s="40"/>
      <c r="G99" s="51"/>
    </row>
    <row r="100" spans="2:7" ht="16.149999999999999" customHeight="1" thickBot="1" x14ac:dyDescent="0.35">
      <c r="B100" s="41"/>
      <c r="C100" s="315"/>
      <c r="D100" s="582"/>
      <c r="E100" s="316" t="s">
        <v>15</v>
      </c>
      <c r="F100" s="478" t="s">
        <v>16</v>
      </c>
      <c r="G100" s="51"/>
    </row>
    <row r="101" spans="2:7" ht="16.149999999999999" customHeight="1" x14ac:dyDescent="0.25">
      <c r="B101" s="346" t="s">
        <v>1688</v>
      </c>
      <c r="C101" s="335"/>
      <c r="D101"/>
      <c r="E101" s="6"/>
      <c r="F101" s="2"/>
      <c r="G101" s="51"/>
    </row>
    <row r="102" spans="2:7" ht="16.149999999999999" customHeight="1" x14ac:dyDescent="0.25">
      <c r="B102" s="48" t="s">
        <v>1689</v>
      </c>
      <c r="C102" s="34"/>
      <c r="D102" s="475" t="s">
        <v>18</v>
      </c>
      <c r="E102" s="479"/>
      <c r="F102" s="478" t="s">
        <v>1690</v>
      </c>
      <c r="G102" s="51"/>
    </row>
    <row r="103" spans="2:7" ht="16.149999999999999" customHeight="1" x14ac:dyDescent="0.25">
      <c r="B103" s="139" t="s">
        <v>1691</v>
      </c>
      <c r="C103" s="32"/>
      <c r="D103" s="475" t="s">
        <v>18</v>
      </c>
      <c r="E103" s="479"/>
      <c r="F103" s="478" t="s">
        <v>1692</v>
      </c>
      <c r="G103" s="51"/>
    </row>
    <row r="104" spans="2:7" ht="16.149999999999999" customHeight="1" x14ac:dyDescent="0.25">
      <c r="B104" s="139" t="s">
        <v>1693</v>
      </c>
      <c r="C104" s="32"/>
      <c r="D104" s="475" t="s">
        <v>18</v>
      </c>
      <c r="E104" s="479"/>
      <c r="F104" s="478" t="s">
        <v>1694</v>
      </c>
      <c r="G104" s="51"/>
    </row>
    <row r="105" spans="2:7" ht="16.149999999999999" customHeight="1" x14ac:dyDescent="0.25">
      <c r="B105" s="139" t="s">
        <v>1695</v>
      </c>
      <c r="C105" s="32"/>
      <c r="D105" s="475" t="s">
        <v>18</v>
      </c>
      <c r="E105" s="479"/>
      <c r="F105" s="478" t="s">
        <v>1696</v>
      </c>
      <c r="G105" s="51"/>
    </row>
    <row r="106" spans="2:7" ht="16.149999999999999" customHeight="1" x14ac:dyDescent="0.25">
      <c r="B106" s="139" t="s">
        <v>1697</v>
      </c>
      <c r="C106" s="32"/>
      <c r="D106" s="475" t="s">
        <v>18</v>
      </c>
      <c r="E106" s="479"/>
      <c r="F106" s="478" t="s">
        <v>1698</v>
      </c>
      <c r="G106" s="51"/>
    </row>
    <row r="107" spans="2:7" ht="16.149999999999999" customHeight="1" thickBot="1" x14ac:dyDescent="0.3">
      <c r="B107" s="48" t="s">
        <v>1699</v>
      </c>
      <c r="C107" s="34"/>
      <c r="D107" s="475" t="s">
        <v>18</v>
      </c>
      <c r="E107" s="479"/>
      <c r="F107" s="478" t="s">
        <v>1700</v>
      </c>
      <c r="G107" s="51"/>
    </row>
    <row r="108" spans="2:7" ht="16.149999999999999" customHeight="1" x14ac:dyDescent="0.25">
      <c r="B108" s="45" t="s">
        <v>1701</v>
      </c>
      <c r="C108" s="34"/>
      <c r="D108" s="475" t="s">
        <v>18</v>
      </c>
      <c r="E108" s="325">
        <f>SUM(E102:E107)</f>
        <v>0</v>
      </c>
      <c r="F108" s="478" t="s">
        <v>1702</v>
      </c>
      <c r="G108" s="51"/>
    </row>
    <row r="109" spans="2:7" ht="16.149999999999999" customHeight="1" x14ac:dyDescent="0.25">
      <c r="B109" s="48" t="s">
        <v>1703</v>
      </c>
      <c r="C109" s="34"/>
      <c r="D109" s="475" t="s">
        <v>18</v>
      </c>
      <c r="E109" s="479"/>
      <c r="F109" s="478" t="s">
        <v>1704</v>
      </c>
      <c r="G109" s="51"/>
    </row>
    <row r="110" spans="2:7" ht="16.149999999999999" customHeight="1" x14ac:dyDescent="0.25">
      <c r="B110" s="48" t="s">
        <v>1705</v>
      </c>
      <c r="C110" s="34"/>
      <c r="D110" s="475" t="s">
        <v>23</v>
      </c>
      <c r="E110" s="479"/>
      <c r="F110" s="478" t="s">
        <v>1706</v>
      </c>
      <c r="G110" s="51"/>
    </row>
    <row r="111" spans="2:7" ht="16.149999999999999" customHeight="1" thickBot="1" x14ac:dyDescent="0.3">
      <c r="B111" s="48" t="s">
        <v>1707</v>
      </c>
      <c r="C111" s="34"/>
      <c r="D111" s="475" t="s">
        <v>23</v>
      </c>
      <c r="E111" s="479"/>
      <c r="F111" s="478" t="s">
        <v>1708</v>
      </c>
      <c r="G111" s="51"/>
    </row>
    <row r="112" spans="2:7" ht="16.149999999999999" customHeight="1" x14ac:dyDescent="0.25">
      <c r="B112" s="45" t="s">
        <v>1709</v>
      </c>
      <c r="C112" s="34"/>
      <c r="D112" s="475" t="s">
        <v>18</v>
      </c>
      <c r="E112" s="325">
        <f>SUM(E108:E111)</f>
        <v>0</v>
      </c>
      <c r="F112" s="478" t="s">
        <v>1710</v>
      </c>
      <c r="G112" s="51"/>
    </row>
    <row r="113" spans="2:7" ht="16.149999999999999" customHeight="1" x14ac:dyDescent="0.25">
      <c r="B113" s="400" t="s">
        <v>1711</v>
      </c>
      <c r="C113" s="187"/>
      <c r="D113" s="136"/>
      <c r="E113" s="1"/>
      <c r="F113" s="130"/>
      <c r="G113" s="51"/>
    </row>
    <row r="114" spans="2:7" ht="16.149999999999999" customHeight="1" x14ac:dyDescent="0.25">
      <c r="B114" s="401" t="s">
        <v>1712</v>
      </c>
      <c r="C114" s="191"/>
      <c r="D114" s="475" t="s">
        <v>18</v>
      </c>
      <c r="E114" s="479"/>
      <c r="F114" s="478" t="s">
        <v>1713</v>
      </c>
      <c r="G114" s="218"/>
    </row>
    <row r="115" spans="2:7" ht="16.149999999999999" customHeight="1" thickBot="1" x14ac:dyDescent="0.3">
      <c r="B115" s="402" t="s">
        <v>1714</v>
      </c>
      <c r="C115" s="398"/>
      <c r="D115" s="475" t="s">
        <v>18</v>
      </c>
      <c r="E115" s="479"/>
      <c r="F115" s="478" t="s">
        <v>1715</v>
      </c>
      <c r="G115" s="218"/>
    </row>
    <row r="116" spans="2:7" ht="16.149999999999999" customHeight="1" thickTop="1" thickBot="1" x14ac:dyDescent="0.3">
      <c r="B116" s="62" t="s">
        <v>1716</v>
      </c>
      <c r="C116" s="62"/>
      <c r="D116" s="62"/>
      <c r="E116" s="62"/>
      <c r="F116" s="63"/>
    </row>
    <row r="117" spans="2:7" ht="16.149999999999999" customHeight="1" thickTop="1" thickBot="1" x14ac:dyDescent="0.35">
      <c r="B117" s="36"/>
      <c r="C117" s="36"/>
      <c r="D117" s="36"/>
      <c r="E117" s="375" t="s">
        <v>6</v>
      </c>
      <c r="F117" s="364">
        <v>5</v>
      </c>
    </row>
    <row r="118" spans="2:7" ht="16.149999999999999" customHeight="1" thickTop="1" x14ac:dyDescent="0.25">
      <c r="B118" s="196" t="s">
        <v>1717</v>
      </c>
      <c r="C118" s="38"/>
      <c r="D118" s="38"/>
      <c r="E118" s="469" t="s">
        <v>1562</v>
      </c>
      <c r="F118" s="470" t="s">
        <v>10</v>
      </c>
    </row>
    <row r="119" spans="2:7" ht="16" customHeight="1" x14ac:dyDescent="0.3">
      <c r="B119" s="223"/>
      <c r="C119"/>
      <c r="D119" s="602" t="s">
        <v>11</v>
      </c>
      <c r="E119" s="30" t="s">
        <v>181</v>
      </c>
      <c r="F119" s="40"/>
    </row>
    <row r="120" spans="2:7" ht="16.149999999999999" customHeight="1" x14ac:dyDescent="0.3">
      <c r="B120" s="224"/>
      <c r="C120"/>
      <c r="D120" s="602"/>
      <c r="E120" s="31" t="s">
        <v>91</v>
      </c>
      <c r="F120" s="40"/>
    </row>
    <row r="121" spans="2:7" ht="16.149999999999999" customHeight="1" thickBot="1" x14ac:dyDescent="0.35">
      <c r="B121" s="225"/>
      <c r="C121" s="315"/>
      <c r="D121" s="603"/>
      <c r="E121" s="320" t="s">
        <v>15</v>
      </c>
      <c r="F121" s="485" t="s">
        <v>16</v>
      </c>
    </row>
    <row r="122" spans="2:7" ht="16.149999999999999" customHeight="1" x14ac:dyDescent="0.3">
      <c r="B122" s="346" t="s">
        <v>1688</v>
      </c>
      <c r="C122" s="335"/>
      <c r="D122"/>
      <c r="E122" s="13"/>
      <c r="F122" s="130"/>
    </row>
    <row r="123" spans="2:7" ht="16.149999999999999" customHeight="1" x14ac:dyDescent="0.25">
      <c r="B123" s="48" t="s">
        <v>1689</v>
      </c>
      <c r="C123" s="34"/>
      <c r="D123" s="475" t="s">
        <v>18</v>
      </c>
      <c r="E123" s="424"/>
      <c r="F123" s="485" t="s">
        <v>1690</v>
      </c>
    </row>
    <row r="124" spans="2:7" ht="16.149999999999999" customHeight="1" x14ac:dyDescent="0.25">
      <c r="B124" s="139" t="s">
        <v>1691</v>
      </c>
      <c r="C124" s="34"/>
      <c r="D124" s="475" t="s">
        <v>18</v>
      </c>
      <c r="E124" s="424"/>
      <c r="F124" s="485" t="s">
        <v>1692</v>
      </c>
    </row>
    <row r="125" spans="2:7" ht="16.149999999999999" customHeight="1" x14ac:dyDescent="0.25">
      <c r="B125" s="139" t="s">
        <v>1693</v>
      </c>
      <c r="C125" s="34"/>
      <c r="D125" s="475" t="s">
        <v>18</v>
      </c>
      <c r="E125" s="424"/>
      <c r="F125" s="485" t="s">
        <v>1694</v>
      </c>
    </row>
    <row r="126" spans="2:7" ht="16.149999999999999" customHeight="1" x14ac:dyDescent="0.25">
      <c r="B126" s="139" t="s">
        <v>1695</v>
      </c>
      <c r="C126" s="34"/>
      <c r="D126" s="475" t="s">
        <v>18</v>
      </c>
      <c r="E126" s="424"/>
      <c r="F126" s="485" t="s">
        <v>1696</v>
      </c>
    </row>
    <row r="127" spans="2:7" ht="16.149999999999999" customHeight="1" x14ac:dyDescent="0.25">
      <c r="B127" s="139" t="s">
        <v>1697</v>
      </c>
      <c r="C127" s="34"/>
      <c r="D127" s="475" t="s">
        <v>18</v>
      </c>
      <c r="E127" s="424"/>
      <c r="F127" s="485" t="s">
        <v>1698</v>
      </c>
    </row>
    <row r="128" spans="2:7" ht="16.149999999999999" customHeight="1" thickBot="1" x14ac:dyDescent="0.3">
      <c r="B128" s="48" t="s">
        <v>1699</v>
      </c>
      <c r="C128" s="34"/>
      <c r="D128" s="475" t="s">
        <v>18</v>
      </c>
      <c r="E128" s="424"/>
      <c r="F128" s="485" t="s">
        <v>1700</v>
      </c>
    </row>
    <row r="129" spans="2:7" ht="16.149999999999999" customHeight="1" x14ac:dyDescent="0.25">
      <c r="B129" s="45" t="s">
        <v>1701</v>
      </c>
      <c r="C129" s="34"/>
      <c r="D129" s="475" t="s">
        <v>18</v>
      </c>
      <c r="E129" s="325">
        <f>SUM(E123:E128)</f>
        <v>0</v>
      </c>
      <c r="F129" s="485" t="s">
        <v>1702</v>
      </c>
    </row>
    <row r="130" spans="2:7" ht="16.149999999999999" customHeight="1" x14ac:dyDescent="0.25">
      <c r="B130" s="48" t="s">
        <v>1703</v>
      </c>
      <c r="C130" s="34"/>
      <c r="D130" s="475" t="s">
        <v>18</v>
      </c>
      <c r="E130" s="424"/>
      <c r="F130" s="485" t="s">
        <v>1704</v>
      </c>
    </row>
    <row r="131" spans="2:7" ht="16.149999999999999" customHeight="1" x14ac:dyDescent="0.25">
      <c r="B131" s="48" t="s">
        <v>1705</v>
      </c>
      <c r="C131" s="34"/>
      <c r="D131" s="475" t="s">
        <v>23</v>
      </c>
      <c r="E131" s="424"/>
      <c r="F131" s="485" t="s">
        <v>1706</v>
      </c>
    </row>
    <row r="132" spans="2:7" ht="16.149999999999999" customHeight="1" thickBot="1" x14ac:dyDescent="0.3">
      <c r="B132" s="48" t="s">
        <v>1707</v>
      </c>
      <c r="C132" s="34"/>
      <c r="D132" s="475" t="s">
        <v>23</v>
      </c>
      <c r="E132" s="424"/>
      <c r="F132" s="485" t="s">
        <v>1708</v>
      </c>
    </row>
    <row r="133" spans="2:7" ht="16.149999999999999" customHeight="1" x14ac:dyDescent="0.25">
      <c r="B133" s="45" t="s">
        <v>1709</v>
      </c>
      <c r="C133" s="34"/>
      <c r="D133" s="475" t="s">
        <v>18</v>
      </c>
      <c r="E133" s="325">
        <f>SUM(E129:E132)</f>
        <v>0</v>
      </c>
      <c r="F133" s="485" t="s">
        <v>1710</v>
      </c>
    </row>
    <row r="134" spans="2:7" ht="16.149999999999999" customHeight="1" x14ac:dyDescent="0.25">
      <c r="B134" s="214" t="s">
        <v>1711</v>
      </c>
      <c r="C134" s="187"/>
      <c r="D134" s="136"/>
      <c r="E134" s="1"/>
      <c r="F134" s="47"/>
      <c r="G134" s="222"/>
    </row>
    <row r="135" spans="2:7" ht="16.149999999999999" customHeight="1" x14ac:dyDescent="0.25">
      <c r="B135" s="401" t="s">
        <v>1712</v>
      </c>
      <c r="C135" s="191"/>
      <c r="D135" s="475" t="s">
        <v>18</v>
      </c>
      <c r="E135" s="424"/>
      <c r="F135" s="568" t="s">
        <v>1713</v>
      </c>
      <c r="G135" s="569"/>
    </row>
    <row r="136" spans="2:7" ht="16.149999999999999" customHeight="1" thickBot="1" x14ac:dyDescent="0.3">
      <c r="B136" s="402" t="s">
        <v>1714</v>
      </c>
      <c r="C136" s="398"/>
      <c r="D136" s="385" t="s">
        <v>18</v>
      </c>
      <c r="E136" s="424"/>
      <c r="F136" s="568" t="s">
        <v>1715</v>
      </c>
      <c r="G136" s="570"/>
    </row>
    <row r="137" spans="2:7" ht="16.149999999999999" customHeight="1" thickTop="1" thickBot="1" x14ac:dyDescent="0.35">
      <c r="B137" s="226"/>
      <c r="C137" s="62"/>
      <c r="D137" s="62"/>
      <c r="E137" s="62"/>
      <c r="F137" s="63"/>
      <c r="G137" s="222"/>
    </row>
    <row r="138" spans="2:7" ht="16.149999999999999" customHeight="1" thickTop="1" thickBot="1" x14ac:dyDescent="0.35">
      <c r="B138" s="36"/>
      <c r="C138" s="36"/>
      <c r="D138" s="36"/>
      <c r="E138" s="375" t="s">
        <v>6</v>
      </c>
      <c r="F138" s="365">
        <v>6</v>
      </c>
    </row>
    <row r="139" spans="2:7" ht="16.149999999999999" customHeight="1" thickTop="1" x14ac:dyDescent="0.25">
      <c r="B139" s="592" t="s">
        <v>1718</v>
      </c>
      <c r="C139" s="604"/>
      <c r="D139" s="38"/>
      <c r="E139" s="472" t="s">
        <v>1561</v>
      </c>
      <c r="F139" s="473" t="s">
        <v>10</v>
      </c>
      <c r="G139" s="51"/>
    </row>
    <row r="140" spans="2:7" ht="16" customHeight="1" x14ac:dyDescent="0.3">
      <c r="B140" s="593"/>
      <c r="C140" s="605"/>
      <c r="D140" s="581" t="s">
        <v>11</v>
      </c>
      <c r="E140" s="30" t="s">
        <v>181</v>
      </c>
      <c r="F140" s="40"/>
      <c r="G140" s="51"/>
    </row>
    <row r="141" spans="2:7" ht="16.149999999999999" customHeight="1" x14ac:dyDescent="0.3">
      <c r="B141" s="39"/>
      <c r="C141"/>
      <c r="D141" s="581"/>
      <c r="E141" s="31" t="s">
        <v>90</v>
      </c>
      <c r="F141" s="40"/>
      <c r="G141" s="51"/>
    </row>
    <row r="142" spans="2:7" ht="16.149999999999999" customHeight="1" thickBot="1" x14ac:dyDescent="0.35">
      <c r="B142" s="41"/>
      <c r="C142" s="315"/>
      <c r="D142" s="582"/>
      <c r="E142" s="316" t="s">
        <v>15</v>
      </c>
      <c r="F142" s="478" t="s">
        <v>16</v>
      </c>
      <c r="G142" s="51"/>
    </row>
    <row r="143" spans="2:7" ht="16.149999999999999" customHeight="1" x14ac:dyDescent="0.25">
      <c r="B143" s="289" t="s">
        <v>1719</v>
      </c>
      <c r="C143" s="290"/>
      <c r="D143" s="475" t="s">
        <v>18</v>
      </c>
      <c r="E143" s="482">
        <f>E180</f>
        <v>0</v>
      </c>
      <c r="F143" s="478" t="s">
        <v>1720</v>
      </c>
      <c r="G143" s="51"/>
    </row>
    <row r="144" spans="2:7" ht="16.149999999999999" customHeight="1" x14ac:dyDescent="0.25">
      <c r="B144" s="48" t="s">
        <v>1721</v>
      </c>
      <c r="C144" s="32"/>
      <c r="D144" s="475" t="s">
        <v>18</v>
      </c>
      <c r="E144" s="476"/>
      <c r="F144" s="478" t="s">
        <v>1722</v>
      </c>
      <c r="G144" s="218"/>
    </row>
    <row r="145" spans="2:7" ht="16.149999999999999" customHeight="1" x14ac:dyDescent="0.25">
      <c r="B145" s="48" t="s">
        <v>1032</v>
      </c>
      <c r="C145" s="32"/>
      <c r="D145" s="475" t="s">
        <v>18</v>
      </c>
      <c r="E145" s="479"/>
      <c r="F145" s="478" t="s">
        <v>1723</v>
      </c>
      <c r="G145" s="51"/>
    </row>
    <row r="146" spans="2:7" ht="16.149999999999999" customHeight="1" x14ac:dyDescent="0.25">
      <c r="B146" s="48" t="s">
        <v>1724</v>
      </c>
      <c r="C146" s="32"/>
      <c r="D146" s="475" t="s">
        <v>18</v>
      </c>
      <c r="E146" s="479"/>
      <c r="F146" s="478" t="s">
        <v>1725</v>
      </c>
      <c r="G146" s="51"/>
    </row>
    <row r="147" spans="2:7" ht="16.149999999999999" customHeight="1" x14ac:dyDescent="0.25">
      <c r="B147" s="48" t="s">
        <v>1726</v>
      </c>
      <c r="C147" s="32"/>
      <c r="D147" s="475" t="s">
        <v>18</v>
      </c>
      <c r="E147" s="479"/>
      <c r="F147" s="478" t="s">
        <v>1727</v>
      </c>
      <c r="G147" s="51"/>
    </row>
    <row r="148" spans="2:7" ht="16.149999999999999" customHeight="1" x14ac:dyDescent="0.25">
      <c r="B148" s="48" t="s">
        <v>1728</v>
      </c>
      <c r="C148" s="32"/>
      <c r="D148" s="475" t="s">
        <v>18</v>
      </c>
      <c r="E148" s="479"/>
      <c r="F148" s="478" t="s">
        <v>1729</v>
      </c>
      <c r="G148" s="51"/>
    </row>
    <row r="149" spans="2:7" ht="16.149999999999999" customHeight="1" x14ac:dyDescent="0.25">
      <c r="B149" s="48" t="s">
        <v>1730</v>
      </c>
      <c r="C149" s="32"/>
      <c r="D149" s="475" t="s">
        <v>18</v>
      </c>
      <c r="E149" s="479"/>
      <c r="F149" s="478" t="s">
        <v>1731</v>
      </c>
      <c r="G149" s="51"/>
    </row>
    <row r="150" spans="2:7" ht="16.149999999999999" customHeight="1" x14ac:dyDescent="0.25">
      <c r="B150" s="48" t="s">
        <v>1732</v>
      </c>
      <c r="C150" s="32"/>
      <c r="D150" s="475" t="s">
        <v>26</v>
      </c>
      <c r="E150" s="479"/>
      <c r="F150" s="478" t="s">
        <v>1733</v>
      </c>
      <c r="G150" s="51"/>
    </row>
    <row r="151" spans="2:7" ht="30.65" customHeight="1" x14ac:dyDescent="0.25">
      <c r="B151" s="50" t="s">
        <v>1734</v>
      </c>
      <c r="C151" s="32"/>
      <c r="D151" s="475" t="s">
        <v>26</v>
      </c>
      <c r="E151" s="479"/>
      <c r="F151" s="478" t="s">
        <v>1735</v>
      </c>
      <c r="G151" s="51"/>
    </row>
    <row r="152" spans="2:7" ht="25" x14ac:dyDescent="0.25">
      <c r="B152" s="50" t="s">
        <v>1736</v>
      </c>
      <c r="C152" s="32"/>
      <c r="D152" s="475" t="s">
        <v>26</v>
      </c>
      <c r="E152" s="479"/>
      <c r="F152" s="478" t="s">
        <v>1737</v>
      </c>
      <c r="G152" s="51"/>
    </row>
    <row r="153" spans="2:7" ht="16.899999999999999" customHeight="1" x14ac:dyDescent="0.25">
      <c r="B153" s="50" t="s">
        <v>1738</v>
      </c>
      <c r="C153" s="32"/>
      <c r="D153" s="475" t="s">
        <v>23</v>
      </c>
      <c r="E153" s="479"/>
      <c r="F153" s="478" t="s">
        <v>1739</v>
      </c>
      <c r="G153" s="51"/>
    </row>
    <row r="154" spans="2:7" ht="16.899999999999999" customHeight="1" x14ac:dyDescent="0.25">
      <c r="B154" s="50" t="s">
        <v>1740</v>
      </c>
      <c r="C154" s="32"/>
      <c r="D154" s="475" t="s">
        <v>23</v>
      </c>
      <c r="E154" s="479"/>
      <c r="F154" s="478" t="s">
        <v>1741</v>
      </c>
      <c r="G154" s="51"/>
    </row>
    <row r="155" spans="2:7" ht="16.149999999999999" customHeight="1" thickBot="1" x14ac:dyDescent="0.3">
      <c r="B155" s="48" t="s">
        <v>228</v>
      </c>
      <c r="C155" s="32"/>
      <c r="D155" s="475" t="s">
        <v>18</v>
      </c>
      <c r="E155" s="476"/>
      <c r="F155" s="478" t="s">
        <v>1742</v>
      </c>
      <c r="G155" s="218"/>
    </row>
    <row r="156" spans="2:7" ht="16.149999999999999" customHeight="1" thickBot="1" x14ac:dyDescent="0.3">
      <c r="B156" s="60" t="s">
        <v>1743</v>
      </c>
      <c r="C156" s="34"/>
      <c r="D156" s="475" t="s">
        <v>18</v>
      </c>
      <c r="E156" s="325">
        <f>SUM(E143:E155)</f>
        <v>0</v>
      </c>
      <c r="F156" s="478" t="s">
        <v>1744</v>
      </c>
      <c r="G156" s="51"/>
    </row>
    <row r="157" spans="2:7" ht="16.149999999999999" customHeight="1" thickTop="1" thickBot="1" x14ac:dyDescent="0.3">
      <c r="B157" s="62"/>
      <c r="C157" s="62"/>
      <c r="D157" s="62"/>
      <c r="E157" s="62"/>
      <c r="F157" s="63"/>
    </row>
    <row r="158" spans="2:7" ht="16.149999999999999" customHeight="1" thickTop="1" thickBot="1" x14ac:dyDescent="0.35">
      <c r="E158" s="375" t="s">
        <v>6</v>
      </c>
      <c r="F158" s="365">
        <v>7</v>
      </c>
    </row>
    <row r="159" spans="2:7" ht="16.149999999999999" customHeight="1" thickTop="1" x14ac:dyDescent="0.25">
      <c r="B159" s="592" t="s">
        <v>1745</v>
      </c>
      <c r="C159" s="604"/>
      <c r="D159" s="38"/>
      <c r="E159" s="469" t="s">
        <v>1562</v>
      </c>
      <c r="F159" s="473" t="s">
        <v>10</v>
      </c>
      <c r="G159" s="51"/>
    </row>
    <row r="160" spans="2:7" ht="16" customHeight="1" x14ac:dyDescent="0.3">
      <c r="B160" s="593"/>
      <c r="C160" s="605"/>
      <c r="D160" s="581" t="s">
        <v>11</v>
      </c>
      <c r="E160" s="30" t="s">
        <v>181</v>
      </c>
      <c r="F160" s="40"/>
      <c r="G160" s="51"/>
    </row>
    <row r="161" spans="2:7" ht="16.149999999999999" customHeight="1" x14ac:dyDescent="0.3">
      <c r="B161" s="39"/>
      <c r="C161"/>
      <c r="D161" s="581"/>
      <c r="E161" s="31" t="s">
        <v>91</v>
      </c>
      <c r="F161" s="40"/>
      <c r="G161" s="51"/>
    </row>
    <row r="162" spans="2:7" ht="16.149999999999999" customHeight="1" thickBot="1" x14ac:dyDescent="0.35">
      <c r="B162" s="41"/>
      <c r="C162" s="315"/>
      <c r="D162" s="582"/>
      <c r="E162" s="316" t="s">
        <v>15</v>
      </c>
      <c r="F162" s="478" t="s">
        <v>16</v>
      </c>
      <c r="G162" s="51"/>
    </row>
    <row r="163" spans="2:7" ht="16.149999999999999" customHeight="1" x14ac:dyDescent="0.25">
      <c r="B163" s="289" t="s">
        <v>1746</v>
      </c>
      <c r="C163" s="290"/>
      <c r="D163" s="475" t="s">
        <v>18</v>
      </c>
      <c r="E163" s="424"/>
      <c r="F163" s="478" t="s">
        <v>1720</v>
      </c>
      <c r="G163" s="51"/>
    </row>
    <row r="164" spans="2:7" ht="16.149999999999999" customHeight="1" thickBot="1" x14ac:dyDescent="0.3">
      <c r="B164" s="73" t="s">
        <v>243</v>
      </c>
      <c r="C164" s="32"/>
      <c r="D164" s="475" t="s">
        <v>26</v>
      </c>
      <c r="E164" s="424"/>
      <c r="F164" s="478" t="s">
        <v>1747</v>
      </c>
      <c r="G164" s="51"/>
    </row>
    <row r="165" spans="2:7" ht="16.149999999999999" customHeight="1" x14ac:dyDescent="0.25">
      <c r="B165" s="45" t="s">
        <v>1748</v>
      </c>
      <c r="C165" s="32"/>
      <c r="D165" s="475" t="s">
        <v>18</v>
      </c>
      <c r="E165" s="325">
        <f>SUM(E163:E164)</f>
        <v>0</v>
      </c>
      <c r="F165" s="478" t="s">
        <v>1749</v>
      </c>
      <c r="G165" s="51"/>
    </row>
    <row r="166" spans="2:7" ht="16.149999999999999" customHeight="1" x14ac:dyDescent="0.25">
      <c r="B166" s="48" t="s">
        <v>1721</v>
      </c>
      <c r="C166" s="32"/>
      <c r="D166" s="475" t="s">
        <v>18</v>
      </c>
      <c r="E166" s="580"/>
      <c r="F166" s="478" t="s">
        <v>1722</v>
      </c>
      <c r="G166" s="218"/>
    </row>
    <row r="167" spans="2:7" ht="16.149999999999999" customHeight="1" x14ac:dyDescent="0.25">
      <c r="B167" s="48" t="s">
        <v>1032</v>
      </c>
      <c r="C167" s="32"/>
      <c r="D167" s="475" t="s">
        <v>18</v>
      </c>
      <c r="E167" s="424"/>
      <c r="F167" s="478" t="s">
        <v>1723</v>
      </c>
      <c r="G167" s="51"/>
    </row>
    <row r="168" spans="2:7" ht="16.149999999999999" customHeight="1" x14ac:dyDescent="0.25">
      <c r="B168" s="48" t="s">
        <v>1724</v>
      </c>
      <c r="C168" s="32"/>
      <c r="D168" s="475" t="s">
        <v>18</v>
      </c>
      <c r="E168" s="424"/>
      <c r="F168" s="478" t="s">
        <v>1725</v>
      </c>
      <c r="G168" s="51"/>
    </row>
    <row r="169" spans="2:7" ht="16.149999999999999" customHeight="1" x14ac:dyDescent="0.25">
      <c r="B169" s="48" t="s">
        <v>1726</v>
      </c>
      <c r="C169" s="32"/>
      <c r="D169" s="475" t="s">
        <v>18</v>
      </c>
      <c r="E169" s="424"/>
      <c r="F169" s="478" t="s">
        <v>1727</v>
      </c>
      <c r="G169" s="51"/>
    </row>
    <row r="170" spans="2:7" ht="16.149999999999999" customHeight="1" x14ac:dyDescent="0.25">
      <c r="B170" s="48" t="s">
        <v>1728</v>
      </c>
      <c r="C170" s="32"/>
      <c r="D170" s="475" t="s">
        <v>18</v>
      </c>
      <c r="E170" s="424"/>
      <c r="F170" s="478" t="s">
        <v>1729</v>
      </c>
      <c r="G170" s="51"/>
    </row>
    <row r="171" spans="2:7" ht="16.149999999999999" customHeight="1" x14ac:dyDescent="0.25">
      <c r="B171" s="48" t="s">
        <v>1730</v>
      </c>
      <c r="C171" s="32"/>
      <c r="D171" s="475" t="s">
        <v>18</v>
      </c>
      <c r="E171" s="424"/>
      <c r="F171" s="478" t="s">
        <v>1731</v>
      </c>
      <c r="G171" s="51"/>
    </row>
    <row r="172" spans="2:7" ht="16.149999999999999" customHeight="1" x14ac:dyDescent="0.25">
      <c r="B172" s="48" t="s">
        <v>1732</v>
      </c>
      <c r="C172" s="32"/>
      <c r="D172" s="475" t="s">
        <v>26</v>
      </c>
      <c r="E172" s="424"/>
      <c r="F172" s="478" t="s">
        <v>1733</v>
      </c>
      <c r="G172" s="51"/>
    </row>
    <row r="173" spans="2:7" ht="30.65" customHeight="1" x14ac:dyDescent="0.25">
      <c r="B173" s="50" t="s">
        <v>1734</v>
      </c>
      <c r="C173" s="32"/>
      <c r="D173" s="475" t="s">
        <v>26</v>
      </c>
      <c r="E173" s="424"/>
      <c r="F173" s="478" t="s">
        <v>1735</v>
      </c>
      <c r="G173" s="51"/>
    </row>
    <row r="174" spans="2:7" ht="25" x14ac:dyDescent="0.25">
      <c r="B174" s="50" t="s">
        <v>1736</v>
      </c>
      <c r="C174" s="32"/>
      <c r="D174" s="475" t="s">
        <v>26</v>
      </c>
      <c r="E174" s="424"/>
      <c r="F174" s="478" t="s">
        <v>1737</v>
      </c>
      <c r="G174" s="51"/>
    </row>
    <row r="175" spans="2:7" ht="16.899999999999999" customHeight="1" x14ac:dyDescent="0.25">
      <c r="B175" s="50" t="s">
        <v>1738</v>
      </c>
      <c r="C175" s="32"/>
      <c r="D175" s="475" t="s">
        <v>23</v>
      </c>
      <c r="E175" s="424"/>
      <c r="F175" s="478" t="s">
        <v>1739</v>
      </c>
      <c r="G175" s="51"/>
    </row>
    <row r="176" spans="2:7" ht="16.899999999999999" customHeight="1" x14ac:dyDescent="0.25">
      <c r="B176" s="50" t="s">
        <v>1740</v>
      </c>
      <c r="C176" s="32"/>
      <c r="D176" s="475" t="s">
        <v>23</v>
      </c>
      <c r="E176" s="424"/>
      <c r="F176" s="478" t="s">
        <v>1741</v>
      </c>
      <c r="G176" s="51"/>
    </row>
    <row r="177" spans="2:7" ht="16.899999999999999" customHeight="1" thickBot="1" x14ac:dyDescent="0.3">
      <c r="B177" s="113" t="s">
        <v>228</v>
      </c>
      <c r="C177" s="32"/>
      <c r="D177" s="546" t="s">
        <v>23</v>
      </c>
      <c r="E177" s="580"/>
      <c r="F177" s="567" t="s">
        <v>1742</v>
      </c>
      <c r="G177" s="51"/>
    </row>
    <row r="178" spans="2:7" ht="16.149999999999999" customHeight="1" thickBot="1" x14ac:dyDescent="0.3">
      <c r="B178" s="60" t="s">
        <v>1750</v>
      </c>
      <c r="C178" s="34"/>
      <c r="D178" s="475" t="s">
        <v>18</v>
      </c>
      <c r="E178" s="325">
        <f>SUM(E165:E176)</f>
        <v>0</v>
      </c>
      <c r="F178" s="478" t="s">
        <v>1744</v>
      </c>
      <c r="G178" s="51"/>
    </row>
    <row r="179" spans="2:7" ht="16.149999999999999" customHeight="1" thickTop="1" x14ac:dyDescent="0.25">
      <c r="B179" s="62"/>
      <c r="C179" s="62"/>
      <c r="D179" s="62"/>
      <c r="E179" s="62"/>
      <c r="F179" s="63"/>
    </row>
  </sheetData>
  <mergeCells count="11">
    <mergeCell ref="B63:D63"/>
    <mergeCell ref="B65:C66"/>
    <mergeCell ref="D65:D66"/>
    <mergeCell ref="D7:D9"/>
    <mergeCell ref="D85:D86"/>
    <mergeCell ref="D98:D100"/>
    <mergeCell ref="D119:D121"/>
    <mergeCell ref="B139:C140"/>
    <mergeCell ref="D140:D142"/>
    <mergeCell ref="B159:C160"/>
    <mergeCell ref="D160:D162"/>
  </mergeCells>
  <conditionalFormatting sqref="G117 F118:G121 G122:G136 F137:G137">
    <cfRule type="cellIs" dxfId="21" priority="32" operator="equal">
      <formula>"FAIL"</formula>
    </cfRule>
    <cfRule type="cellIs" dxfId="20" priority="33" operator="equal">
      <formula>"PASS"</formula>
    </cfRule>
  </conditionalFormatting>
  <conditionalFormatting sqref="Q77">
    <cfRule type="cellIs" dxfId="19" priority="29" operator="notEqual">
      <formula>"Pass"</formula>
    </cfRule>
  </conditionalFormatting>
  <dataValidations count="17">
    <dataValidation allowBlank="1" showInputMessage="1" showErrorMessage="1" promptTitle="Interest receivable:" prompt="Excludes accrued interest on finance lease receivables which should be included in the lease receivable itself. Other interest is outside of the AoB process so should be recorded in external to government column. " sqref="C23" xr:uid="{85CB6799-FCB3-42BE-9422-5F9017A37B95}"/>
    <dataValidation allowBlank="1" showInputMessage="1" showErrorMessage="1" promptTitle="Clinician pension reimbursement" prompt="This is linked to TAC22 and reflects the reimbursement due from NHS England upon settlement to clinicians at retirement where 'scheme pays' was used to settle additional tax liabilities in 2019/20." sqref="C52 C30" xr:uid="{4312F741-8DDD-4DD8-8118-69E6DE25AF5D}"/>
    <dataValidation allowBlank="1" showInputMessage="1" showErrorMessage="1" promptTitle="Changes in existing allowances" prompt="This should include changes in the calculation of existing allowances resulting from changes in methodology or changes in the assessment of credit quality. it should not include complete reversals of allowances (where the debt is collected) or utilisation" sqref="C73" xr:uid="{47316C84-7B84-406F-9E98-3A939AECE986}"/>
    <dataValidation allowBlank="1" showInputMessage="1" showErrorMessage="1" promptTitle="Other receivables" prompt="This should include only receivables that do not relate to revenue recognised in accordance with IFRS 15 and are not already separately disclosed in other rows in this note. Other receivables here are not expected to be significant for most providers." sqref="C53 C31" xr:uid="{6B4D7C75-FDB7-4E95-ACED-857E6602E244}"/>
    <dataValidation allowBlank="1" showInputMessage="1" showErrorMessage="1" promptTitle="Contract assets" prompt="Where the Trust's right to receive cash or other consideration under IFRS 15 is still conditional on a factor other than the passage of time, or issuing of an invoice (eg further performance obligations). Contract assets are not expected to be significant" sqref="C37 C13" xr:uid="{2354AE22-7370-4E41-8F5E-D33BD08BE988}"/>
    <dataValidation allowBlank="1" showInputMessage="1" showErrorMessage="1" promptTitle="Contract receivables- uninvoiced" prompt="Unconditional right to receive consideration in relation to revenue from contracts with customers recognised under IFRS 15. Where due to timing only, invoice has not been raised at period end or where no invoice is required." sqref="C12 C36" xr:uid="{AFB07AE4-2A0A-42B2-A569-AA863FF9E00F}"/>
    <dataValidation allowBlank="1" showInputMessage="1" showErrorMessage="1" promptTitle="Contract receivables - invoiced" prompt="Unconditional right to receive cash or other consideration in relation to revenue from contracts with customers recognised under IFRS 15. Expected to relate to contract receivables on the sales ledger._x000a_" sqref="C11 C35" xr:uid="{EB19C49C-3D81-4B27-89AF-FF5725235C50}"/>
    <dataValidation allowBlank="1" showInputMessage="1" showErrorMessage="1" promptTitle="Charitable fund receivables" prompt="Under DHSC Group accounting policies, the TACs assume charitable fund incoming resources are recognised under IAS 20 (adapted by the FReM) and receivables are therefore non-contract receivables on the basis of materiality. Split out locally if required." sqref="C54 C32" xr:uid="{0BF76A51-C8E2-4111-81E5-46DA30EC89D5}"/>
    <dataValidation allowBlank="1" showInputMessage="1" showErrorMessage="1" promptTitle="Modification of cash flows" prompt="The change in the allowance arising from renegotiations of contractual cash flows in relation to a financial asset where the receivable is not derecognised but its carrying value or credit risk changes as a result." sqref="C76" xr:uid="{8CF54647-E217-4B6D-8E27-E25A7FED5DF9}"/>
    <dataValidation allowBlank="1" showInputMessage="1" showErrorMessage="1" promptTitle="Changes in existing allowances" prompt="Changes arising in the calculated allowance resulting from changes in local methodology or other risk parameters including changes in the credit quality. Should not include where an allowance is fully released." sqref="C73" xr:uid="{3FE65F5A-0363-408C-8C8D-04A3A5C564CF}"/>
    <dataValidation allowBlank="1" showInputMessage="1" showErrorMessage="1" promptTitle="Amounts written off" prompt="The decrease in the allowance resulting from utilisation upon write off of the receivable." sqref="C75" xr:uid="{1F8B6B38-9CD8-4907-8AA5-5C3B3AEC5E19}"/>
    <dataValidation allowBlank="1" showInputMessage="1" showErrorMessage="1" promptTitle="Reversals of allowances" prompt="The release/reversal of credit loss allowances where a receivable has been de-recognised in year through being collected or sold (factored)." sqref="C74" xr:uid="{67C0E94A-DE51-4BF2-8A5C-ED2A466CA89C}"/>
    <dataValidation allowBlank="1" showInputMessage="1" showErrorMessage="1" promptTitle="Allowances arising" prompt="This line should include the recognition of the initial assessment of credit loss allowance on receivables arising in the year." sqref="C72" xr:uid="{2E05C529-F676-4DCE-AA1E-B8FC940E198F}"/>
    <dataValidation allowBlank="1" showInputMessage="1" showErrorMessage="1" promptTitle="Capital receivable" prompt="Per IAS 16 para 68, the gain/loss on disposal of an asset is not revenue, thus receivable is not a contract receivable under IFRS 15. Capital donation also not a contract receivable under IFRS 15." sqref="C38 C14" xr:uid="{06F98DBA-BA53-4098-AC06-B17DBAE5D094}"/>
    <dataValidation allowBlank="1" showInputMessage="1" showErrorMessage="1" promptTitle="PDC dividends receivable:" prompt="PDC dividends are outside of the agreement of balances process and should be recorded in the external to government column and excluded from the WGA schedules." sqref="C27" xr:uid="{101503C3-C973-4307-8EF5-2C3FC3E0CB64}"/>
    <dataValidation allowBlank="1" showInputMessage="1" showErrorMessage="1" promptTitle="Interest receivable:" prompt="Interest is outside of the agreement of balances process and should be recorded in the external to government column and excluded from the WGA schedules." sqref="C47" xr:uid="{1F4A4191-8A79-475C-A98F-53BB662AD5C5}"/>
    <dataValidation allowBlank="1" showInputMessage="1" showErrorMessage="1" promptTitle="Net pension scheme asset:" prompt="The net closing position of on-SoFP pension schemes should be recorded in the SoFP as a single figure. Where an on-SoFP pension scheme has a net liability, this should be recorded within 'Other liabilities' and this row left blank." sqref="C92" xr:uid="{D1291DCD-7EE0-4AE5-8CE9-08E3DC437A6C}"/>
  </dataValidations>
  <pageMargins left="0.25" right="0.25"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7FB2-C2F3-4389-9F81-BF2BF3E6B3BF}">
  <sheetPr codeName="Sheet59">
    <tabColor theme="2"/>
    <pageSetUpPr fitToPage="1"/>
  </sheetPr>
  <dimension ref="B1:H54"/>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7" width="13.26953125" style="15" customWidth="1"/>
    <col min="8" max="8" width="7" style="15" customWidth="1"/>
    <col min="9" max="33" width="13.26953125" style="15" customWidth="1"/>
    <col min="34"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TAC02 SoCI</v>
      </c>
    </row>
    <row r="4" spans="2:8" ht="18.75" customHeight="1" thickBot="1" x14ac:dyDescent="0.35">
      <c r="B4" s="17" t="s">
        <v>5</v>
      </c>
    </row>
    <row r="5" spans="2:8" ht="16.149999999999999" customHeight="1" thickTop="1" thickBot="1" x14ac:dyDescent="0.35">
      <c r="B5" s="36"/>
      <c r="C5" s="36"/>
      <c r="D5" s="36"/>
      <c r="E5" s="36"/>
      <c r="F5" s="363" t="s">
        <v>6</v>
      </c>
      <c r="G5" s="364">
        <v>1</v>
      </c>
    </row>
    <row r="6" spans="2:8" ht="16.149999999999999" customHeight="1" thickTop="1" x14ac:dyDescent="0.3">
      <c r="B6" s="37" t="s">
        <v>7</v>
      </c>
      <c r="C6" s="38"/>
      <c r="D6" s="38"/>
      <c r="E6" s="410" t="s">
        <v>8</v>
      </c>
      <c r="F6" s="411" t="s">
        <v>9</v>
      </c>
      <c r="G6" s="412" t="s">
        <v>10</v>
      </c>
      <c r="H6" s="51"/>
    </row>
    <row r="7" spans="2:8" ht="13" x14ac:dyDescent="0.3">
      <c r="B7" s="39"/>
      <c r="C7"/>
      <c r="D7" s="581" t="s">
        <v>11</v>
      </c>
      <c r="E7" s="31" t="s">
        <v>12</v>
      </c>
      <c r="F7" s="31" t="s">
        <v>12</v>
      </c>
      <c r="G7" s="40"/>
      <c r="H7" s="51"/>
    </row>
    <row r="8" spans="2:8" ht="16.149999999999999" customHeight="1" x14ac:dyDescent="0.3">
      <c r="B8" s="39"/>
      <c r="C8"/>
      <c r="D8" s="581"/>
      <c r="E8" s="31" t="s">
        <v>13</v>
      </c>
      <c r="F8" s="31" t="s">
        <v>14</v>
      </c>
      <c r="G8" s="40"/>
      <c r="H8" s="51"/>
    </row>
    <row r="9" spans="2:8" ht="16.149999999999999" customHeight="1" thickBot="1" x14ac:dyDescent="0.35">
      <c r="B9" s="41"/>
      <c r="C9" s="315"/>
      <c r="D9" s="582"/>
      <c r="E9" s="316" t="s">
        <v>15</v>
      </c>
      <c r="F9" s="316" t="s">
        <v>15</v>
      </c>
      <c r="G9" s="352" t="s">
        <v>16</v>
      </c>
      <c r="H9" s="51"/>
    </row>
    <row r="10" spans="2:8" ht="16.149999999999999" customHeight="1" x14ac:dyDescent="0.25">
      <c r="B10" s="296" t="s">
        <v>17</v>
      </c>
      <c r="C10" s="290"/>
      <c r="D10" s="319" t="s">
        <v>18</v>
      </c>
      <c r="E10" s="356">
        <f>'TAC06 Op Inc 1'!E54</f>
        <v>0</v>
      </c>
      <c r="F10" s="356">
        <f>'TAC06 Op Inc 1'!F54</f>
        <v>0</v>
      </c>
      <c r="G10" s="352" t="s">
        <v>19</v>
      </c>
      <c r="H10" s="51"/>
    </row>
    <row r="11" spans="2:8" ht="16.149999999999999" customHeight="1" x14ac:dyDescent="0.25">
      <c r="B11" s="42" t="s">
        <v>20</v>
      </c>
      <c r="C11" s="34"/>
      <c r="D11" s="359" t="s">
        <v>18</v>
      </c>
      <c r="E11" s="356">
        <f>'TAC07 Op Inc 2'!E37</f>
        <v>0</v>
      </c>
      <c r="F11" s="356">
        <f>'TAC07 Op Inc 2'!F37</f>
        <v>0</v>
      </c>
      <c r="G11" s="352" t="s">
        <v>21</v>
      </c>
      <c r="H11" s="51"/>
    </row>
    <row r="12" spans="2:8" ht="16.149999999999999" customHeight="1" thickBot="1" x14ac:dyDescent="0.3">
      <c r="B12" s="43" t="s">
        <v>22</v>
      </c>
      <c r="C12" s="44"/>
      <c r="D12" s="359" t="s">
        <v>23</v>
      </c>
      <c r="E12" s="356">
        <f>-'TAC08 Op Exp'!E72</f>
        <v>0</v>
      </c>
      <c r="F12" s="356">
        <f>-'TAC08 Op Exp'!F72</f>
        <v>0</v>
      </c>
      <c r="G12" s="352" t="s">
        <v>24</v>
      </c>
      <c r="H12" s="51"/>
    </row>
    <row r="13" spans="2:8" ht="16.149999999999999" customHeight="1" x14ac:dyDescent="0.25">
      <c r="B13" s="45" t="s">
        <v>25</v>
      </c>
      <c r="C13" s="44"/>
      <c r="D13" s="359" t="s">
        <v>26</v>
      </c>
      <c r="E13" s="325">
        <f>SUM(E10:E12)</f>
        <v>0</v>
      </c>
      <c r="F13" s="325">
        <f>SUM(F10:F12)</f>
        <v>0</v>
      </c>
      <c r="G13" s="352" t="s">
        <v>27</v>
      </c>
      <c r="H13" s="51"/>
    </row>
    <row r="14" spans="2:8" ht="16.149999999999999" customHeight="1" x14ac:dyDescent="0.25">
      <c r="B14" s="45" t="s">
        <v>28</v>
      </c>
      <c r="C14" s="46"/>
      <c r="D14" s="4"/>
      <c r="E14" s="1"/>
      <c r="F14" s="1"/>
      <c r="G14" s="47"/>
      <c r="H14" s="51"/>
    </row>
    <row r="15" spans="2:8" ht="16.149999999999999" customHeight="1" x14ac:dyDescent="0.25">
      <c r="B15" s="42" t="s">
        <v>29</v>
      </c>
      <c r="C15" s="44"/>
      <c r="D15" s="359" t="s">
        <v>18</v>
      </c>
      <c r="E15" s="356">
        <f>'TAC11 Finance &amp; other'!E15</f>
        <v>0</v>
      </c>
      <c r="F15" s="356">
        <f>'TAC11 Finance &amp; other'!F15</f>
        <v>0</v>
      </c>
      <c r="G15" s="352" t="s">
        <v>30</v>
      </c>
      <c r="H15" s="51"/>
    </row>
    <row r="16" spans="2:8" ht="16.149999999999999" customHeight="1" x14ac:dyDescent="0.25">
      <c r="B16" s="42" t="s">
        <v>31</v>
      </c>
      <c r="C16" s="44"/>
      <c r="D16" s="359" t="s">
        <v>23</v>
      </c>
      <c r="E16" s="356">
        <f>-'TAC11 Finance &amp; other'!E37</f>
        <v>0</v>
      </c>
      <c r="F16" s="356">
        <f>-'TAC11 Finance &amp; other'!F37</f>
        <v>0</v>
      </c>
      <c r="G16" s="352" t="s">
        <v>32</v>
      </c>
      <c r="H16" s="51"/>
    </row>
    <row r="17" spans="2:8" ht="16.149999999999999" customHeight="1" thickBot="1" x14ac:dyDescent="0.3">
      <c r="B17" s="43" t="s">
        <v>33</v>
      </c>
      <c r="C17" s="34"/>
      <c r="D17" s="359" t="s">
        <v>23</v>
      </c>
      <c r="E17" s="354"/>
      <c r="F17" s="355"/>
      <c r="G17" s="352" t="s">
        <v>34</v>
      </c>
      <c r="H17" s="51"/>
    </row>
    <row r="18" spans="2:8" ht="16.149999999999999" customHeight="1" x14ac:dyDescent="0.25">
      <c r="B18" s="45" t="s">
        <v>35</v>
      </c>
      <c r="C18" s="34"/>
      <c r="D18" s="359" t="s">
        <v>26</v>
      </c>
      <c r="E18" s="325">
        <f>SUM(E15:E17)</f>
        <v>0</v>
      </c>
      <c r="F18" s="325">
        <f>SUM(F15:F17)</f>
        <v>0</v>
      </c>
      <c r="G18" s="352" t="s">
        <v>36</v>
      </c>
      <c r="H18" s="51"/>
    </row>
    <row r="19" spans="2:8" ht="16.149999999999999" customHeight="1" x14ac:dyDescent="0.25">
      <c r="B19" s="43" t="s">
        <v>37</v>
      </c>
      <c r="C19"/>
      <c r="D19" s="359" t="s">
        <v>26</v>
      </c>
      <c r="E19" s="356">
        <f>'TAC11 Finance &amp; other'!E87</f>
        <v>0</v>
      </c>
      <c r="F19" s="356">
        <f>'TAC11 Finance &amp; other'!F87</f>
        <v>0</v>
      </c>
      <c r="G19" s="352" t="s">
        <v>38</v>
      </c>
      <c r="H19" s="51"/>
    </row>
    <row r="20" spans="2:8" ht="16.149999999999999" customHeight="1" x14ac:dyDescent="0.25">
      <c r="B20" s="48" t="s">
        <v>39</v>
      </c>
      <c r="C20" s="44"/>
      <c r="D20" s="359" t="s">
        <v>26</v>
      </c>
      <c r="E20" s="354"/>
      <c r="F20" s="355"/>
      <c r="G20" s="352" t="s">
        <v>40</v>
      </c>
      <c r="H20" s="51"/>
    </row>
    <row r="21" spans="2:8" ht="16.149999999999999" customHeight="1" x14ac:dyDescent="0.25">
      <c r="B21" s="48" t="s">
        <v>41</v>
      </c>
      <c r="C21" s="34"/>
      <c r="D21" s="359" t="s">
        <v>26</v>
      </c>
      <c r="E21" s="354"/>
      <c r="F21" s="355"/>
      <c r="G21" s="352" t="s">
        <v>42</v>
      </c>
      <c r="H21" s="51"/>
    </row>
    <row r="22" spans="2:8" ht="16.149999999999999" customHeight="1" thickBot="1" x14ac:dyDescent="0.3">
      <c r="B22" s="42" t="s">
        <v>2578</v>
      </c>
      <c r="C22"/>
      <c r="D22" s="359" t="s">
        <v>23</v>
      </c>
      <c r="E22" s="354"/>
      <c r="F22" s="355"/>
      <c r="G22" s="352" t="s">
        <v>43</v>
      </c>
      <c r="H22" s="51"/>
    </row>
    <row r="23" spans="2:8" ht="16.149999999999999" customHeight="1" x14ac:dyDescent="0.25">
      <c r="B23" s="49" t="s">
        <v>44</v>
      </c>
      <c r="C23" s="34"/>
      <c r="D23" s="359" t="s">
        <v>26</v>
      </c>
      <c r="E23" s="325">
        <f>E13+E18+SUM(E19:E22)</f>
        <v>0</v>
      </c>
      <c r="F23" s="325">
        <f>F13+F18+SUM(F19:F22)</f>
        <v>0</v>
      </c>
      <c r="G23" s="352" t="s">
        <v>45</v>
      </c>
      <c r="H23" s="51"/>
    </row>
    <row r="24" spans="2:8" ht="25.5" thickBot="1" x14ac:dyDescent="0.3">
      <c r="B24" s="50" t="s">
        <v>46</v>
      </c>
      <c r="C24" s="34"/>
      <c r="D24" s="359" t="s">
        <v>26</v>
      </c>
      <c r="E24" s="356">
        <f>'TAC11 Finance &amp; other'!E99</f>
        <v>0</v>
      </c>
      <c r="F24" s="356">
        <f>'TAC11 Finance &amp; other'!F99</f>
        <v>0</v>
      </c>
      <c r="G24" s="352" t="s">
        <v>47</v>
      </c>
      <c r="H24" s="51"/>
    </row>
    <row r="25" spans="2:8" ht="16.149999999999999" customHeight="1" x14ac:dyDescent="0.25">
      <c r="B25" s="49" t="s">
        <v>48</v>
      </c>
      <c r="C25"/>
      <c r="D25" s="359" t="s">
        <v>26</v>
      </c>
      <c r="E25" s="325">
        <f>SUM(E23:E24)</f>
        <v>0</v>
      </c>
      <c r="F25" s="325">
        <f>SUM(F23:F24)</f>
        <v>0</v>
      </c>
      <c r="G25" s="352" t="s">
        <v>49</v>
      </c>
      <c r="H25" s="51"/>
    </row>
    <row r="26" spans="2:8" ht="16.149999999999999" customHeight="1" x14ac:dyDescent="0.25">
      <c r="B26" s="49" t="s">
        <v>50</v>
      </c>
      <c r="C26"/>
      <c r="D26" s="4"/>
      <c r="E26" s="1"/>
      <c r="F26" s="1"/>
      <c r="G26" s="47"/>
      <c r="H26" s="51"/>
    </row>
    <row r="27" spans="2:8" ht="16.149999999999999" customHeight="1" x14ac:dyDescent="0.25">
      <c r="B27" s="52" t="s">
        <v>51</v>
      </c>
      <c r="C27"/>
      <c r="D27" s="4"/>
      <c r="E27" s="1"/>
      <c r="F27" s="1"/>
      <c r="G27" s="47"/>
      <c r="H27" s="51"/>
    </row>
    <row r="28" spans="2:8" ht="16.149999999999999" customHeight="1" x14ac:dyDescent="0.25">
      <c r="B28" s="53" t="s">
        <v>52</v>
      </c>
      <c r="C28" s="34"/>
      <c r="D28" s="359" t="s">
        <v>23</v>
      </c>
      <c r="E28" s="356">
        <f>'TAC04 SOCIE'!E18</f>
        <v>0</v>
      </c>
      <c r="F28" s="356">
        <f>'TAC04 SOCIE'!E58</f>
        <v>0</v>
      </c>
      <c r="G28" s="352" t="s">
        <v>53</v>
      </c>
      <c r="H28" s="51"/>
    </row>
    <row r="29" spans="2:8" ht="16.149999999999999" customHeight="1" x14ac:dyDescent="0.25">
      <c r="B29" s="54" t="s">
        <v>54</v>
      </c>
      <c r="C29" s="34"/>
      <c r="D29" s="359" t="s">
        <v>26</v>
      </c>
      <c r="E29" s="356">
        <f>SUM('TAC04 SOCIE'!E19:E22)</f>
        <v>0</v>
      </c>
      <c r="F29" s="356">
        <f>SUM('TAC04 SOCIE'!E59:E62)</f>
        <v>0</v>
      </c>
      <c r="G29" s="352" t="s">
        <v>55</v>
      </c>
      <c r="H29" s="51"/>
    </row>
    <row r="30" spans="2:8" ht="16.149999999999999" customHeight="1" x14ac:dyDescent="0.25">
      <c r="B30" s="55" t="s">
        <v>56</v>
      </c>
      <c r="C30" s="34"/>
      <c r="D30" s="359" t="s">
        <v>26</v>
      </c>
      <c r="E30" s="356">
        <f>'TAC04 SOCIE'!E24</f>
        <v>0</v>
      </c>
      <c r="F30" s="356">
        <f>'TAC04 SOCIE'!E64</f>
        <v>0</v>
      </c>
      <c r="G30" s="352" t="s">
        <v>57</v>
      </c>
      <c r="H30" s="51"/>
    </row>
    <row r="31" spans="2:8" ht="25" x14ac:dyDescent="0.25">
      <c r="B31" s="56" t="s">
        <v>58</v>
      </c>
      <c r="C31" s="34"/>
      <c r="D31" s="359" t="s">
        <v>26</v>
      </c>
      <c r="E31" s="356">
        <f>'TAC04 SOCIE'!E26</f>
        <v>0</v>
      </c>
      <c r="F31" s="356">
        <f>'TAC04 SOCIE'!E66</f>
        <v>0</v>
      </c>
      <c r="G31" s="352" t="s">
        <v>59</v>
      </c>
      <c r="H31" s="51"/>
    </row>
    <row r="32" spans="2:8" ht="16.149999999999999" customHeight="1" x14ac:dyDescent="0.25">
      <c r="B32" s="55" t="s">
        <v>60</v>
      </c>
      <c r="C32"/>
      <c r="D32" s="359" t="s">
        <v>26</v>
      </c>
      <c r="E32" s="356">
        <f>'TAC04 SOCIE'!E29</f>
        <v>0</v>
      </c>
      <c r="F32" s="356">
        <f>'TAC04 SOCIE'!E69</f>
        <v>0</v>
      </c>
      <c r="G32" s="352" t="s">
        <v>61</v>
      </c>
      <c r="H32" s="51"/>
    </row>
    <row r="33" spans="2:8" ht="16.149999999999999" customHeight="1" x14ac:dyDescent="0.25">
      <c r="B33" s="53" t="s">
        <v>2579</v>
      </c>
      <c r="C33" s="44"/>
      <c r="D33" s="359" t="s">
        <v>26</v>
      </c>
      <c r="E33" s="356">
        <f>'TAC04 SOCIE'!E30</f>
        <v>0</v>
      </c>
      <c r="F33" s="356">
        <f>'TAC04 SOCIE'!E70</f>
        <v>0</v>
      </c>
      <c r="G33" s="352" t="s">
        <v>62</v>
      </c>
      <c r="H33" s="51"/>
    </row>
    <row r="34" spans="2:8" ht="16.149999999999999" customHeight="1" x14ac:dyDescent="0.25">
      <c r="B34" s="53" t="s">
        <v>63</v>
      </c>
      <c r="C34" s="34"/>
      <c r="D34" s="359" t="s">
        <v>26</v>
      </c>
      <c r="E34" s="356">
        <f>SUM('TAC04 SOCIE'!E37:E38)</f>
        <v>0</v>
      </c>
      <c r="F34" s="356">
        <f>SUM('TAC04 SOCIE'!E77:E78)</f>
        <v>0</v>
      </c>
      <c r="G34" s="352" t="s">
        <v>64</v>
      </c>
      <c r="H34" s="51"/>
    </row>
    <row r="35" spans="2:8" ht="26" x14ac:dyDescent="0.25">
      <c r="B35" s="57" t="s">
        <v>65</v>
      </c>
      <c r="C35" s="32"/>
      <c r="D35" s="4"/>
      <c r="E35" s="1"/>
      <c r="F35" s="1"/>
      <c r="G35" s="47"/>
      <c r="H35" s="51"/>
    </row>
    <row r="36" spans="2:8" ht="25" x14ac:dyDescent="0.25">
      <c r="B36" s="58" t="s">
        <v>66</v>
      </c>
      <c r="C36" s="34"/>
      <c r="D36" s="359" t="s">
        <v>26</v>
      </c>
      <c r="E36" s="356">
        <f>'TAC04 SOCIE'!E25</f>
        <v>0</v>
      </c>
      <c r="F36" s="356">
        <f>'TAC04 SOCIE'!E65</f>
        <v>0</v>
      </c>
      <c r="G36" s="352" t="s">
        <v>67</v>
      </c>
      <c r="H36" s="51"/>
    </row>
    <row r="37" spans="2:8" ht="25" x14ac:dyDescent="0.25">
      <c r="B37" s="59" t="s">
        <v>68</v>
      </c>
      <c r="C37" s="34"/>
      <c r="D37" s="359" t="s">
        <v>26</v>
      </c>
      <c r="E37" s="356">
        <f>'TAC04 SOCIE'!E27</f>
        <v>0</v>
      </c>
      <c r="F37" s="356">
        <f>'TAC04 SOCIE'!E67</f>
        <v>0</v>
      </c>
      <c r="G37" s="352" t="s">
        <v>69</v>
      </c>
      <c r="H37" s="51"/>
    </row>
    <row r="38" spans="2:8" ht="16.149999999999999" customHeight="1" thickBot="1" x14ac:dyDescent="0.3">
      <c r="B38" s="54" t="s">
        <v>70</v>
      </c>
      <c r="C38" s="34"/>
      <c r="D38" s="359" t="s">
        <v>26</v>
      </c>
      <c r="E38" s="356">
        <f>'TAC04 SOCIE'!E28</f>
        <v>0</v>
      </c>
      <c r="F38" s="356">
        <f>'TAC04 SOCIE'!E68</f>
        <v>0</v>
      </c>
      <c r="G38" s="352" t="s">
        <v>71</v>
      </c>
      <c r="H38" s="51"/>
    </row>
    <row r="39" spans="2:8" ht="16.149999999999999" customHeight="1" thickBot="1" x14ac:dyDescent="0.3">
      <c r="B39" s="60" t="s">
        <v>72</v>
      </c>
      <c r="C39" s="61"/>
      <c r="D39" s="385" t="s">
        <v>26</v>
      </c>
      <c r="E39" s="325">
        <f>E25+SUM(E28:E34)+SUM(E36:E38)</f>
        <v>0</v>
      </c>
      <c r="F39" s="325">
        <f>F25+SUM(F28:F34)+SUM(F36:F38)</f>
        <v>0</v>
      </c>
      <c r="G39" s="352" t="s">
        <v>73</v>
      </c>
      <c r="H39" s="51"/>
    </row>
    <row r="40" spans="2:8" ht="16.149999999999999" customHeight="1" thickTop="1" thickBot="1" x14ac:dyDescent="0.3">
      <c r="B40" s="62"/>
      <c r="C40" s="62"/>
      <c r="D40" s="62"/>
      <c r="E40" s="62"/>
      <c r="F40" s="62"/>
      <c r="G40" s="63"/>
    </row>
    <row r="41" spans="2:8" ht="16.149999999999999" customHeight="1" thickTop="1" thickBot="1" x14ac:dyDescent="0.35">
      <c r="B41" s="36"/>
      <c r="C41" s="36"/>
      <c r="D41" s="36"/>
      <c r="E41" s="36"/>
      <c r="F41" s="363" t="s">
        <v>6</v>
      </c>
      <c r="G41" s="365">
        <v>2</v>
      </c>
    </row>
    <row r="42" spans="2:8" ht="16.149999999999999" customHeight="1" thickTop="1" x14ac:dyDescent="0.3">
      <c r="B42" s="37" t="s">
        <v>74</v>
      </c>
      <c r="C42" s="38"/>
      <c r="D42" s="38"/>
      <c r="E42" s="410" t="s">
        <v>8</v>
      </c>
      <c r="F42" s="411" t="s">
        <v>9</v>
      </c>
      <c r="G42" s="412" t="s">
        <v>10</v>
      </c>
      <c r="H42" s="51"/>
    </row>
    <row r="43" spans="2:8" ht="16.149999999999999" customHeight="1" x14ac:dyDescent="0.3">
      <c r="B43" s="39"/>
      <c r="C43"/>
      <c r="D43" s="581" t="s">
        <v>11</v>
      </c>
      <c r="E43" s="31" t="s">
        <v>12</v>
      </c>
      <c r="F43" s="31" t="s">
        <v>12</v>
      </c>
      <c r="G43" s="40"/>
      <c r="H43" s="51"/>
    </row>
    <row r="44" spans="2:8" ht="16.149999999999999" customHeight="1" x14ac:dyDescent="0.3">
      <c r="B44" s="39"/>
      <c r="C44"/>
      <c r="D44" s="581"/>
      <c r="E44" s="31" t="s">
        <v>13</v>
      </c>
      <c r="F44" s="31" t="s">
        <v>14</v>
      </c>
      <c r="G44" s="40"/>
      <c r="H44" s="51"/>
    </row>
    <row r="45" spans="2:8" ht="16.149999999999999" customHeight="1" thickBot="1" x14ac:dyDescent="0.35">
      <c r="B45" s="41"/>
      <c r="C45" s="315"/>
      <c r="D45" s="582"/>
      <c r="E45" s="320" t="s">
        <v>15</v>
      </c>
      <c r="F45" s="320" t="s">
        <v>15</v>
      </c>
      <c r="G45" s="352" t="s">
        <v>16</v>
      </c>
      <c r="H45" s="51"/>
    </row>
    <row r="46" spans="2:8" ht="16.149999999999999" customHeight="1" x14ac:dyDescent="0.25">
      <c r="B46" s="289" t="s">
        <v>75</v>
      </c>
      <c r="C46"/>
      <c r="D46"/>
      <c r="E46" s="1"/>
      <c r="F46" s="1"/>
      <c r="G46" s="47"/>
      <c r="H46" s="51"/>
    </row>
    <row r="47" spans="2:8" ht="16.149999999999999" customHeight="1" x14ac:dyDescent="0.25">
      <c r="B47" s="48" t="s">
        <v>76</v>
      </c>
      <c r="C47" s="34"/>
      <c r="D47" s="359" t="s">
        <v>26</v>
      </c>
      <c r="E47" s="354"/>
      <c r="F47" s="355"/>
      <c r="G47" s="352" t="s">
        <v>77</v>
      </c>
      <c r="H47" s="51"/>
    </row>
    <row r="48" spans="2:8" ht="16.149999999999999" customHeight="1" thickBot="1" x14ac:dyDescent="0.3">
      <c r="B48" s="43" t="s">
        <v>78</v>
      </c>
      <c r="C48"/>
      <c r="D48" s="359" t="s">
        <v>26</v>
      </c>
      <c r="E48" s="356">
        <f>E49-E47</f>
        <v>0</v>
      </c>
      <c r="F48" s="356">
        <f>F49-F47</f>
        <v>0</v>
      </c>
      <c r="G48" s="352" t="s">
        <v>79</v>
      </c>
      <c r="H48" s="51"/>
    </row>
    <row r="49" spans="2:8" ht="16.149999999999999" customHeight="1" x14ac:dyDescent="0.25">
      <c r="B49" s="45" t="s">
        <v>80</v>
      </c>
      <c r="C49" s="34"/>
      <c r="D49" s="359" t="s">
        <v>26</v>
      </c>
      <c r="E49" s="325">
        <f>E25</f>
        <v>0</v>
      </c>
      <c r="F49" s="325">
        <f>F25</f>
        <v>0</v>
      </c>
      <c r="G49" s="352" t="s">
        <v>81</v>
      </c>
      <c r="H49" s="51"/>
    </row>
    <row r="50" spans="2:8" ht="16.149999999999999" customHeight="1" x14ac:dyDescent="0.25">
      <c r="B50" s="49" t="s">
        <v>82</v>
      </c>
      <c r="C50" s="32"/>
      <c r="D50"/>
      <c r="E50" s="1"/>
      <c r="F50" s="1"/>
      <c r="G50" s="47"/>
      <c r="H50" s="51"/>
    </row>
    <row r="51" spans="2:8" ht="16.149999999999999" customHeight="1" x14ac:dyDescent="0.25">
      <c r="B51" s="48" t="s">
        <v>76</v>
      </c>
      <c r="C51" s="34"/>
      <c r="D51" s="359" t="s">
        <v>26</v>
      </c>
      <c r="E51" s="354"/>
      <c r="F51" s="355"/>
      <c r="G51" s="352" t="s">
        <v>83</v>
      </c>
      <c r="H51" s="51"/>
    </row>
    <row r="52" spans="2:8" ht="16.149999999999999" customHeight="1" thickBot="1" x14ac:dyDescent="0.3">
      <c r="B52" s="48" t="s">
        <v>78</v>
      </c>
      <c r="C52"/>
      <c r="D52" s="359" t="s">
        <v>26</v>
      </c>
      <c r="E52" s="356">
        <f>E53-E51</f>
        <v>0</v>
      </c>
      <c r="F52" s="356">
        <f>F53-F51</f>
        <v>0</v>
      </c>
      <c r="G52" s="352" t="s">
        <v>84</v>
      </c>
      <c r="H52" s="51"/>
    </row>
    <row r="53" spans="2:8" ht="16.149999999999999" customHeight="1" thickBot="1" x14ac:dyDescent="0.3">
      <c r="B53" s="64" t="s">
        <v>80</v>
      </c>
      <c r="C53" s="65"/>
      <c r="D53" s="385" t="s">
        <v>26</v>
      </c>
      <c r="E53" s="325">
        <f>E39</f>
        <v>0</v>
      </c>
      <c r="F53" s="325">
        <f>F39</f>
        <v>0</v>
      </c>
      <c r="G53" s="352" t="s">
        <v>85</v>
      </c>
      <c r="H53" s="51"/>
    </row>
    <row r="54" spans="2:8" ht="16.149999999999999" customHeight="1" thickTop="1" x14ac:dyDescent="0.25">
      <c r="B54" s="62"/>
      <c r="C54" s="62"/>
      <c r="D54" s="62"/>
      <c r="E54" s="62"/>
      <c r="F54" s="62"/>
      <c r="G54" s="63"/>
    </row>
  </sheetData>
  <mergeCells count="2">
    <mergeCell ref="D7:D9"/>
    <mergeCell ref="D43:D45"/>
  </mergeCells>
  <pageMargins left="0.70866141732283472" right="0.70866141732283472" top="0.74803149606299213"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B388-E609-41BD-9504-5FF9D56060A5}">
  <sheetPr codeName="Sheet79">
    <tabColor theme="2"/>
    <pageSetUpPr fitToPage="1"/>
  </sheetPr>
  <dimension ref="B1:I41"/>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9.26953125" style="15" customWidth="1"/>
    <col min="4" max="38" width="13.26953125" style="15" customWidth="1"/>
    <col min="39" max="16384" width="9.26953125" style="15"/>
  </cols>
  <sheetData>
    <row r="1" spans="2:9" ht="18.75" customHeight="1" x14ac:dyDescent="0.3">
      <c r="B1" s="308"/>
    </row>
    <row r="2" spans="2:9" ht="18.75" customHeight="1" x14ac:dyDescent="0.35">
      <c r="B2" s="16" t="s">
        <v>0</v>
      </c>
    </row>
    <row r="3" spans="2:9" ht="18.75" customHeight="1" x14ac:dyDescent="0.35">
      <c r="B3" s="16" t="str">
        <f ca="1">MID(CELL("filename",D3),FIND("]",CELL("filename",D4))+1,99)</f>
        <v>TAC19 CCE</v>
      </c>
    </row>
    <row r="4" spans="2:9" ht="18.75" customHeight="1" thickBot="1" x14ac:dyDescent="0.35">
      <c r="B4" s="17" t="s">
        <v>5</v>
      </c>
    </row>
    <row r="5" spans="2:9" ht="16.149999999999999" customHeight="1" thickTop="1" thickBot="1" x14ac:dyDescent="0.35">
      <c r="B5" s="36"/>
      <c r="C5" s="36"/>
      <c r="D5" s="36"/>
      <c r="E5" s="36"/>
      <c r="F5" s="36"/>
      <c r="G5" s="375" t="s">
        <v>6</v>
      </c>
      <c r="H5" s="365">
        <v>1</v>
      </c>
    </row>
    <row r="6" spans="2:9" ht="16.149999999999999" customHeight="1" thickTop="1" x14ac:dyDescent="0.3">
      <c r="B6" s="37" t="s">
        <v>1751</v>
      </c>
      <c r="C6" s="38"/>
      <c r="D6" s="472" t="s">
        <v>1752</v>
      </c>
      <c r="E6" s="472" t="s">
        <v>1753</v>
      </c>
      <c r="F6" s="469" t="s">
        <v>1754</v>
      </c>
      <c r="G6" s="469" t="s">
        <v>1755</v>
      </c>
      <c r="H6" s="473" t="s">
        <v>10</v>
      </c>
      <c r="I6" s="51"/>
    </row>
    <row r="7" spans="2:9" ht="52" x14ac:dyDescent="0.3">
      <c r="B7" s="39"/>
      <c r="C7" s="581" t="s">
        <v>11</v>
      </c>
      <c r="D7" s="30" t="s">
        <v>1756</v>
      </c>
      <c r="E7" s="68" t="s">
        <v>1757</v>
      </c>
      <c r="F7" s="30" t="s">
        <v>1756</v>
      </c>
      <c r="G7" s="68" t="s">
        <v>1757</v>
      </c>
      <c r="H7" s="40"/>
      <c r="I7" s="51"/>
    </row>
    <row r="8" spans="2:9" ht="16.149999999999999" customHeight="1" x14ac:dyDescent="0.3">
      <c r="B8" s="39"/>
      <c r="C8" s="581"/>
      <c r="D8" s="31" t="s">
        <v>13</v>
      </c>
      <c r="E8" s="70" t="s">
        <v>13</v>
      </c>
      <c r="F8" s="31" t="s">
        <v>14</v>
      </c>
      <c r="G8" s="70" t="s">
        <v>14</v>
      </c>
      <c r="H8" s="40"/>
      <c r="I8" s="51"/>
    </row>
    <row r="9" spans="2:9" ht="16.149999999999999" customHeight="1" thickBot="1" x14ac:dyDescent="0.35">
      <c r="B9" s="41"/>
      <c r="C9" s="582"/>
      <c r="D9" s="320" t="s">
        <v>15</v>
      </c>
      <c r="E9" s="326" t="s">
        <v>15</v>
      </c>
      <c r="F9" s="320" t="s">
        <v>15</v>
      </c>
      <c r="G9" s="326" t="s">
        <v>15</v>
      </c>
      <c r="H9" s="478" t="s">
        <v>16</v>
      </c>
      <c r="I9" s="51"/>
    </row>
    <row r="10" spans="2:9" ht="16.149999999999999" customHeight="1" x14ac:dyDescent="0.25">
      <c r="B10" s="205" t="s">
        <v>1758</v>
      </c>
      <c r="C10" s="384" t="s">
        <v>18</v>
      </c>
      <c r="D10" s="483">
        <f>F17</f>
        <v>0</v>
      </c>
      <c r="E10" s="483">
        <f>G17</f>
        <v>0</v>
      </c>
      <c r="F10" s="480"/>
      <c r="G10" s="480"/>
      <c r="H10" s="478" t="s">
        <v>1759</v>
      </c>
      <c r="I10" s="51"/>
    </row>
    <row r="11" spans="2:9" ht="16.149999999999999" customHeight="1" thickBot="1" x14ac:dyDescent="0.3">
      <c r="B11" s="43" t="s">
        <v>376</v>
      </c>
      <c r="C11" s="475" t="s">
        <v>26</v>
      </c>
      <c r="D11" s="471"/>
      <c r="E11" s="471"/>
      <c r="F11" s="480"/>
      <c r="G11" s="471"/>
      <c r="H11" s="478" t="s">
        <v>1760</v>
      </c>
      <c r="I11" s="51"/>
    </row>
    <row r="12" spans="2:9" ht="16.149999999999999" customHeight="1" x14ac:dyDescent="0.25">
      <c r="B12" s="206" t="s">
        <v>1761</v>
      </c>
      <c r="C12" s="475" t="s">
        <v>18</v>
      </c>
      <c r="D12" s="325">
        <f>SUM(D10:D11)</f>
        <v>0</v>
      </c>
      <c r="E12" s="325">
        <f>SUM(E10:E11)</f>
        <v>0</v>
      </c>
      <c r="F12" s="325">
        <f>SUM(F10:F11)</f>
        <v>0</v>
      </c>
      <c r="G12" s="325">
        <f>SUM(G10:G11)</f>
        <v>0</v>
      </c>
      <c r="H12" s="478" t="s">
        <v>1762</v>
      </c>
      <c r="I12" s="51"/>
    </row>
    <row r="13" spans="2:9" ht="16.149999999999999" customHeight="1" x14ac:dyDescent="0.25">
      <c r="B13" s="134" t="s">
        <v>1030</v>
      </c>
      <c r="C13" s="475" t="s">
        <v>18</v>
      </c>
      <c r="D13" s="476"/>
      <c r="E13" s="476"/>
      <c r="F13" s="477"/>
      <c r="G13" s="477"/>
      <c r="H13" s="478" t="s">
        <v>1763</v>
      </c>
      <c r="I13" s="218"/>
    </row>
    <row r="14" spans="2:9" ht="16.149999999999999" customHeight="1" x14ac:dyDescent="0.25">
      <c r="B14" s="209" t="s">
        <v>1032</v>
      </c>
      <c r="C14" s="475" t="s">
        <v>18</v>
      </c>
      <c r="D14" s="479"/>
      <c r="E14" s="479"/>
      <c r="F14" s="480"/>
      <c r="G14" s="480"/>
      <c r="H14" s="478" t="s">
        <v>1764</v>
      </c>
      <c r="I14" s="51"/>
    </row>
    <row r="15" spans="2:9" ht="16.149999999999999" customHeight="1" x14ac:dyDescent="0.25">
      <c r="B15" s="209" t="s">
        <v>1765</v>
      </c>
      <c r="C15" s="475" t="s">
        <v>26</v>
      </c>
      <c r="D15" s="483">
        <f>D17-D16-SUM(D12:D14)</f>
        <v>0</v>
      </c>
      <c r="E15" s="483">
        <f>E17-E16-SUM(E12:E14)</f>
        <v>0</v>
      </c>
      <c r="F15" s="483">
        <f>F17-F16-SUM(F12:F14)</f>
        <v>0</v>
      </c>
      <c r="G15" s="483">
        <f>G17-G16-SUM(G12:G14)</f>
        <v>0</v>
      </c>
      <c r="H15" s="478" t="s">
        <v>1766</v>
      </c>
      <c r="I15" s="51"/>
    </row>
    <row r="16" spans="2:9" ht="16.149999999999999" customHeight="1" thickBot="1" x14ac:dyDescent="0.3">
      <c r="B16" s="209" t="s">
        <v>1767</v>
      </c>
      <c r="C16" s="475" t="s">
        <v>26</v>
      </c>
      <c r="D16" s="476"/>
      <c r="E16" s="476"/>
      <c r="F16" s="477"/>
      <c r="G16" s="477"/>
      <c r="H16" s="478" t="s">
        <v>1768</v>
      </c>
      <c r="I16" s="218"/>
    </row>
    <row r="17" spans="2:9" ht="16.149999999999999" customHeight="1" thickBot="1" x14ac:dyDescent="0.3">
      <c r="B17" s="64" t="s">
        <v>1769</v>
      </c>
      <c r="C17" s="493" t="s">
        <v>18</v>
      </c>
      <c r="D17" s="325">
        <f>D29</f>
        <v>0</v>
      </c>
      <c r="E17" s="325">
        <f>E29</f>
        <v>0</v>
      </c>
      <c r="F17" s="325">
        <f>F29</f>
        <v>0</v>
      </c>
      <c r="G17" s="325">
        <f>G29</f>
        <v>0</v>
      </c>
      <c r="H17" s="478" t="s">
        <v>1770</v>
      </c>
      <c r="I17" s="51"/>
    </row>
    <row r="18" spans="2:9" ht="16.149999999999999" customHeight="1" thickTop="1" thickBot="1" x14ac:dyDescent="0.3">
      <c r="B18" s="62"/>
      <c r="C18" s="62"/>
      <c r="D18" s="62"/>
      <c r="E18" s="62"/>
      <c r="F18" s="62"/>
      <c r="G18" s="62"/>
      <c r="H18" s="63"/>
    </row>
    <row r="19" spans="2:9" ht="16.149999999999999" customHeight="1" thickTop="1" thickBot="1" x14ac:dyDescent="0.35">
      <c r="B19" s="36"/>
      <c r="C19" s="36"/>
      <c r="D19" s="36"/>
      <c r="E19" s="36"/>
      <c r="F19" s="36"/>
      <c r="G19" s="375" t="s">
        <v>6</v>
      </c>
      <c r="H19" s="365">
        <v>2</v>
      </c>
    </row>
    <row r="20" spans="2:9" ht="16.149999999999999" customHeight="1" thickTop="1" x14ac:dyDescent="0.3">
      <c r="B20" s="37" t="s">
        <v>1771</v>
      </c>
      <c r="C20" s="38"/>
      <c r="D20" s="472" t="s">
        <v>1752</v>
      </c>
      <c r="E20" s="472" t="s">
        <v>1753</v>
      </c>
      <c r="F20" s="469" t="s">
        <v>1754</v>
      </c>
      <c r="G20" s="469" t="s">
        <v>1755</v>
      </c>
      <c r="H20" s="473" t="s">
        <v>10</v>
      </c>
      <c r="I20" s="51"/>
    </row>
    <row r="21" spans="2:9" ht="53.65" customHeight="1" x14ac:dyDescent="0.3">
      <c r="B21" s="39"/>
      <c r="C21" s="581" t="s">
        <v>11</v>
      </c>
      <c r="D21" s="30" t="s">
        <v>1756</v>
      </c>
      <c r="E21" s="68" t="s">
        <v>1757</v>
      </c>
      <c r="F21" s="30" t="s">
        <v>1756</v>
      </c>
      <c r="G21" s="68" t="s">
        <v>1757</v>
      </c>
      <c r="H21" s="40"/>
      <c r="I21" s="51"/>
    </row>
    <row r="22" spans="2:9" ht="16.149999999999999" customHeight="1" x14ac:dyDescent="0.3">
      <c r="B22" s="39"/>
      <c r="C22" s="581"/>
      <c r="D22" s="31" t="s">
        <v>90</v>
      </c>
      <c r="E22" s="70" t="s">
        <v>90</v>
      </c>
      <c r="F22" s="31" t="s">
        <v>91</v>
      </c>
      <c r="G22" s="70" t="s">
        <v>91</v>
      </c>
      <c r="H22" s="40"/>
      <c r="I22" s="51"/>
    </row>
    <row r="23" spans="2:9" ht="16.149999999999999" customHeight="1" thickBot="1" x14ac:dyDescent="0.35">
      <c r="B23" s="41"/>
      <c r="C23" s="582"/>
      <c r="D23" s="320" t="s">
        <v>15</v>
      </c>
      <c r="E23" s="326" t="s">
        <v>15</v>
      </c>
      <c r="F23" s="320" t="s">
        <v>15</v>
      </c>
      <c r="G23" s="326" t="s">
        <v>15</v>
      </c>
      <c r="H23" s="478" t="s">
        <v>16</v>
      </c>
      <c r="I23" s="51"/>
    </row>
    <row r="24" spans="2:9" ht="16.149999999999999" customHeight="1" x14ac:dyDescent="0.25">
      <c r="B24" s="205" t="s">
        <v>1772</v>
      </c>
      <c r="C24"/>
      <c r="D24" s="1"/>
      <c r="E24" s="1"/>
      <c r="F24" s="1"/>
      <c r="G24" s="1"/>
      <c r="H24" s="47"/>
      <c r="I24" s="51"/>
    </row>
    <row r="25" spans="2:9" ht="16.149999999999999" customHeight="1" x14ac:dyDescent="0.25">
      <c r="B25" s="209" t="s">
        <v>1773</v>
      </c>
      <c r="C25" s="475" t="s">
        <v>18</v>
      </c>
      <c r="D25" s="479"/>
      <c r="E25" s="479"/>
      <c r="F25" s="480"/>
      <c r="G25" s="480"/>
      <c r="H25" s="478" t="s">
        <v>1774</v>
      </c>
      <c r="I25" s="51"/>
    </row>
    <row r="26" spans="2:9" ht="16.149999999999999" customHeight="1" x14ac:dyDescent="0.25">
      <c r="B26" s="43" t="s">
        <v>1775</v>
      </c>
      <c r="C26" s="475" t="s">
        <v>18</v>
      </c>
      <c r="D26" s="479"/>
      <c r="E26" s="479"/>
      <c r="F26" s="480"/>
      <c r="G26" s="480"/>
      <c r="H26" s="478" t="s">
        <v>1776</v>
      </c>
      <c r="I26" s="51"/>
    </row>
    <row r="27" spans="2:9" ht="16.149999999999999" customHeight="1" x14ac:dyDescent="0.25">
      <c r="B27" s="134" t="s">
        <v>1777</v>
      </c>
      <c r="C27" s="475" t="s">
        <v>18</v>
      </c>
      <c r="D27" s="479"/>
      <c r="E27" s="479"/>
      <c r="F27" s="480"/>
      <c r="G27" s="480"/>
      <c r="H27" s="478" t="s">
        <v>1778</v>
      </c>
      <c r="I27" s="51"/>
    </row>
    <row r="28" spans="2:9" ht="16.149999999999999" customHeight="1" thickBot="1" x14ac:dyDescent="0.3">
      <c r="B28" s="209" t="s">
        <v>1779</v>
      </c>
      <c r="C28" s="475" t="s">
        <v>18</v>
      </c>
      <c r="D28" s="479"/>
      <c r="E28" s="479"/>
      <c r="F28" s="480"/>
      <c r="G28" s="480"/>
      <c r="H28" s="478" t="s">
        <v>1780</v>
      </c>
      <c r="I28" s="51"/>
    </row>
    <row r="29" spans="2:9" ht="16.149999999999999" customHeight="1" x14ac:dyDescent="0.25">
      <c r="B29" s="227" t="s">
        <v>1781</v>
      </c>
      <c r="C29" s="475" t="s">
        <v>18</v>
      </c>
      <c r="D29" s="325">
        <f>SUM(D25:D28)</f>
        <v>0</v>
      </c>
      <c r="E29" s="325">
        <f>SUM(E25:E28)</f>
        <v>0</v>
      </c>
      <c r="F29" s="325">
        <f>SUM(F25:F28)</f>
        <v>0</v>
      </c>
      <c r="G29" s="325">
        <f>SUM(G25:G28)</f>
        <v>0</v>
      </c>
      <c r="H29" s="478" t="s">
        <v>1782</v>
      </c>
      <c r="I29" s="51"/>
    </row>
    <row r="30" spans="2:9" ht="16.149999999999999" customHeight="1" x14ac:dyDescent="0.25">
      <c r="B30" s="209" t="s">
        <v>1783</v>
      </c>
      <c r="C30" s="475" t="s">
        <v>23</v>
      </c>
      <c r="D30" s="483">
        <f>-('TAC21 Borrowings'!E11+'TAC21 Borrowings'!E12)</f>
        <v>0</v>
      </c>
      <c r="E30" s="483">
        <f>-'TAC21 Borrowings'!E13</f>
        <v>0</v>
      </c>
      <c r="F30" s="483">
        <f>-('TAC21 Borrowings'!F11+'TAC21 Borrowings'!F12)</f>
        <v>0</v>
      </c>
      <c r="G30" s="483">
        <f>-'TAC21 Borrowings'!F13</f>
        <v>0</v>
      </c>
      <c r="H30" s="478" t="s">
        <v>1784</v>
      </c>
      <c r="I30" s="51"/>
    </row>
    <row r="31" spans="2:9" ht="16.149999999999999" customHeight="1" thickBot="1" x14ac:dyDescent="0.3">
      <c r="B31" s="209" t="s">
        <v>1785</v>
      </c>
      <c r="C31" s="475" t="s">
        <v>23</v>
      </c>
      <c r="D31" s="483">
        <f>-'TAC21 Borrowings'!E14</f>
        <v>0</v>
      </c>
      <c r="E31" s="471"/>
      <c r="F31" s="483">
        <f>'TAC21 Borrowings'!F14</f>
        <v>0</v>
      </c>
      <c r="G31" s="471"/>
      <c r="H31" s="478" t="s">
        <v>1786</v>
      </c>
      <c r="I31" s="51"/>
    </row>
    <row r="32" spans="2:9" ht="16.149999999999999" customHeight="1" thickBot="1" x14ac:dyDescent="0.3">
      <c r="B32" s="64" t="s">
        <v>2601</v>
      </c>
      <c r="C32" s="493" t="s">
        <v>26</v>
      </c>
      <c r="D32" s="325">
        <f>SUM(D29:D31)</f>
        <v>0</v>
      </c>
      <c r="E32" s="325">
        <f>SUM(E29:E31)</f>
        <v>0</v>
      </c>
      <c r="F32" s="325">
        <f>SUM(F29:F31)</f>
        <v>0</v>
      </c>
      <c r="G32" s="325">
        <f>SUM(G29:G31)</f>
        <v>0</v>
      </c>
      <c r="H32" s="478" t="s">
        <v>1787</v>
      </c>
      <c r="I32" s="51"/>
    </row>
    <row r="33" spans="2:8" ht="16.149999999999999" customHeight="1" thickTop="1" thickBot="1" x14ac:dyDescent="0.3">
      <c r="B33" s="62"/>
      <c r="C33" s="62"/>
      <c r="D33" s="62"/>
      <c r="E33" s="62"/>
      <c r="F33" s="62"/>
      <c r="G33" s="62"/>
      <c r="H33" s="63"/>
    </row>
    <row r="34" spans="2:8" ht="16.149999999999999" customHeight="1" thickTop="1" thickBot="1" x14ac:dyDescent="0.35">
      <c r="B34" s="241"/>
      <c r="C34" s="367"/>
      <c r="D34" s="367"/>
      <c r="E34" s="375" t="s">
        <v>6</v>
      </c>
      <c r="F34" s="365">
        <v>3</v>
      </c>
    </row>
    <row r="35" spans="2:8" ht="16.149999999999999" customHeight="1" thickTop="1" x14ac:dyDescent="0.3">
      <c r="B35" s="37" t="s">
        <v>1788</v>
      </c>
      <c r="C35" s="38"/>
      <c r="D35" s="472" t="s">
        <v>1752</v>
      </c>
      <c r="E35" s="469" t="s">
        <v>1754</v>
      </c>
      <c r="F35" s="473" t="s">
        <v>10</v>
      </c>
      <c r="G35" s="51"/>
    </row>
    <row r="36" spans="2:8" ht="16" customHeight="1" x14ac:dyDescent="0.3">
      <c r="B36" s="39"/>
      <c r="C36" s="581" t="s">
        <v>11</v>
      </c>
      <c r="D36" s="31" t="s">
        <v>90</v>
      </c>
      <c r="E36" s="31" t="s">
        <v>91</v>
      </c>
      <c r="F36" s="40"/>
      <c r="G36" s="51"/>
    </row>
    <row r="37" spans="2:8" ht="16.149999999999999" customHeight="1" thickBot="1" x14ac:dyDescent="0.35">
      <c r="B37" s="41"/>
      <c r="C37" s="582"/>
      <c r="D37" s="320" t="s">
        <v>15</v>
      </c>
      <c r="E37" s="320" t="s">
        <v>15</v>
      </c>
      <c r="F37" s="478" t="s">
        <v>16</v>
      </c>
      <c r="G37" s="51"/>
    </row>
    <row r="38" spans="2:8" ht="16.149999999999999" customHeight="1" x14ac:dyDescent="0.25">
      <c r="B38" s="132" t="s">
        <v>1789</v>
      </c>
      <c r="C38" s="475" t="s">
        <v>18</v>
      </c>
      <c r="D38" s="479"/>
      <c r="E38" s="480"/>
      <c r="F38" s="478" t="s">
        <v>1790</v>
      </c>
      <c r="G38" s="51"/>
    </row>
    <row r="39" spans="2:8" ht="16.149999999999999" customHeight="1" thickBot="1" x14ac:dyDescent="0.3">
      <c r="B39" s="134" t="s">
        <v>1791</v>
      </c>
      <c r="C39" s="475" t="s">
        <v>18</v>
      </c>
      <c r="D39" s="479"/>
      <c r="E39" s="480"/>
      <c r="F39" s="478" t="s">
        <v>1792</v>
      </c>
      <c r="G39" s="51"/>
    </row>
    <row r="40" spans="2:8" ht="16.149999999999999" customHeight="1" thickBot="1" x14ac:dyDescent="0.3">
      <c r="B40" s="64" t="s">
        <v>1793</v>
      </c>
      <c r="C40" s="493" t="s">
        <v>18</v>
      </c>
      <c r="D40" s="325">
        <f>SUM(D38:D39)</f>
        <v>0</v>
      </c>
      <c r="E40" s="325">
        <f>SUM(E38:E39)</f>
        <v>0</v>
      </c>
      <c r="F40" s="478" t="s">
        <v>1794</v>
      </c>
      <c r="G40" s="51"/>
    </row>
    <row r="41" spans="2:8" ht="16.149999999999999" customHeight="1" thickTop="1" x14ac:dyDescent="0.25">
      <c r="B41" s="62"/>
      <c r="C41" s="62"/>
      <c r="D41" s="62"/>
      <c r="E41" s="62"/>
      <c r="F41" s="63"/>
    </row>
  </sheetData>
  <mergeCells count="3">
    <mergeCell ref="C7:C9"/>
    <mergeCell ref="C21:C23"/>
    <mergeCell ref="C36:C37"/>
  </mergeCells>
  <conditionalFormatting sqref="B34:F34">
    <cfRule type="expression" dxfId="18" priority="1">
      <formula>IF(sysPeriod="M09",0,1)</formula>
    </cfRule>
  </conditionalFormatting>
  <pageMargins left="0.7" right="0.7" top="0.75" bottom="0.75" header="0.3" footer="0.3"/>
  <pageSetup paperSize="9" scale="5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E18E-F9CD-4368-9CC9-D377456607BD}">
  <sheetPr codeName="Sheet80">
    <tabColor theme="2"/>
    <pageSetUpPr fitToPage="1"/>
  </sheetPr>
  <dimension ref="A1:U83"/>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8" width="13.26953125" style="15"/>
    <col min="9" max="9" width="14.26953125" style="15" customWidth="1"/>
    <col min="10" max="21" width="13.26953125" style="15"/>
    <col min="22" max="22" width="14.26953125" style="15" customWidth="1"/>
    <col min="23" max="16384" width="13.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TAC20 Payables</v>
      </c>
    </row>
    <row r="4" spans="2:8" ht="18.75" customHeight="1" thickBot="1" x14ac:dyDescent="0.35">
      <c r="B4" s="17" t="s">
        <v>5</v>
      </c>
    </row>
    <row r="5" spans="2:8" ht="16.149999999999999" customHeight="1" thickTop="1" thickBot="1" x14ac:dyDescent="0.35">
      <c r="B5" s="36"/>
      <c r="C5" s="36"/>
      <c r="D5" s="36"/>
      <c r="E5" s="36"/>
      <c r="F5" s="375" t="s">
        <v>6</v>
      </c>
      <c r="G5" s="365">
        <v>1</v>
      </c>
    </row>
    <row r="6" spans="2:8" ht="16.149999999999999" customHeight="1" thickTop="1" x14ac:dyDescent="0.25">
      <c r="B6" s="106" t="s">
        <v>1795</v>
      </c>
      <c r="C6" s="38"/>
      <c r="D6" s="38"/>
      <c r="E6" s="472" t="s">
        <v>1796</v>
      </c>
      <c r="F6" s="469" t="s">
        <v>1797</v>
      </c>
      <c r="G6" s="473" t="s">
        <v>10</v>
      </c>
      <c r="H6" s="51"/>
    </row>
    <row r="7" spans="2:8" ht="16.149999999999999" customHeight="1" x14ac:dyDescent="0.3">
      <c r="B7" s="39"/>
      <c r="C7"/>
      <c r="D7" s="581" t="s">
        <v>11</v>
      </c>
      <c r="E7" s="31" t="s">
        <v>90</v>
      </c>
      <c r="F7" s="31" t="s">
        <v>91</v>
      </c>
      <c r="G7" s="40"/>
      <c r="H7" s="51"/>
    </row>
    <row r="8" spans="2:8" ht="16.149999999999999" customHeight="1" thickBot="1" x14ac:dyDescent="0.35">
      <c r="B8" s="41"/>
      <c r="C8" s="315"/>
      <c r="D8" s="582"/>
      <c r="E8" s="316" t="s">
        <v>15</v>
      </c>
      <c r="F8" s="316" t="s">
        <v>15</v>
      </c>
      <c r="G8" s="417" t="s">
        <v>16</v>
      </c>
      <c r="H8" s="51"/>
    </row>
    <row r="9" spans="2:8" ht="16.149999999999999" customHeight="1" x14ac:dyDescent="0.25">
      <c r="B9" s="289" t="s">
        <v>1563</v>
      </c>
      <c r="C9" s="292"/>
      <c r="D9"/>
      <c r="E9" s="1"/>
      <c r="F9" s="1"/>
      <c r="G9" s="47"/>
      <c r="H9" s="51"/>
    </row>
    <row r="10" spans="2:8" ht="16.149999999999999" customHeight="1" x14ac:dyDescent="0.25">
      <c r="B10" s="48" t="s">
        <v>1798</v>
      </c>
      <c r="C10" s="34"/>
      <c r="D10" s="427" t="s">
        <v>18</v>
      </c>
      <c r="E10" s="415"/>
      <c r="F10" s="423"/>
      <c r="G10" s="417" t="s">
        <v>1799</v>
      </c>
      <c r="H10" s="51"/>
    </row>
    <row r="11" spans="2:8" ht="16.149999999999999" customHeight="1" x14ac:dyDescent="0.25">
      <c r="B11" s="48" t="s">
        <v>1800</v>
      </c>
      <c r="C11" s="34"/>
      <c r="D11" s="427" t="s">
        <v>18</v>
      </c>
      <c r="E11" s="415"/>
      <c r="F11" s="423"/>
      <c r="G11" s="417" t="s">
        <v>1801</v>
      </c>
      <c r="H11" s="51"/>
    </row>
    <row r="12" spans="2:8" ht="16.149999999999999" customHeight="1" x14ac:dyDescent="0.25">
      <c r="B12" s="48" t="s">
        <v>1802</v>
      </c>
      <c r="C12" s="34"/>
      <c r="D12" s="427" t="s">
        <v>18</v>
      </c>
      <c r="E12" s="415"/>
      <c r="F12" s="423"/>
      <c r="G12" s="417" t="s">
        <v>1803</v>
      </c>
      <c r="H12" s="51"/>
    </row>
    <row r="13" spans="2:8" ht="15.65" customHeight="1" x14ac:dyDescent="0.25">
      <c r="B13" s="48" t="s">
        <v>1804</v>
      </c>
      <c r="C13" s="422" t="s">
        <v>212</v>
      </c>
      <c r="D13" s="427" t="s">
        <v>18</v>
      </c>
      <c r="E13" s="415"/>
      <c r="F13" s="423"/>
      <c r="G13" s="417" t="s">
        <v>1805</v>
      </c>
      <c r="H13" s="51"/>
    </row>
    <row r="14" spans="2:8" ht="16.149999999999999" customHeight="1" x14ac:dyDescent="0.25">
      <c r="B14" s="48" t="s">
        <v>1806</v>
      </c>
      <c r="C14" s="72"/>
      <c r="D14" s="427" t="s">
        <v>18</v>
      </c>
      <c r="E14" s="415"/>
      <c r="F14" s="423"/>
      <c r="G14" s="417" t="s">
        <v>1807</v>
      </c>
      <c r="H14" s="51"/>
    </row>
    <row r="15" spans="2:8" ht="16.149999999999999" customHeight="1" x14ac:dyDescent="0.25">
      <c r="B15" s="50" t="s">
        <v>1808</v>
      </c>
      <c r="C15" s="32"/>
      <c r="D15" s="427" t="s">
        <v>18</v>
      </c>
      <c r="E15" s="415"/>
      <c r="F15" s="423"/>
      <c r="G15" s="417" t="s">
        <v>1809</v>
      </c>
      <c r="H15" s="51"/>
    </row>
    <row r="16" spans="2:8" ht="16.149999999999999" customHeight="1" x14ac:dyDescent="0.25">
      <c r="B16" s="48" t="s">
        <v>1810</v>
      </c>
      <c r="C16" s="34"/>
      <c r="D16" s="427" t="s">
        <v>18</v>
      </c>
      <c r="E16" s="415"/>
      <c r="F16" s="423"/>
      <c r="G16" s="417" t="s">
        <v>1811</v>
      </c>
      <c r="H16" s="51"/>
    </row>
    <row r="17" spans="2:8" ht="16.149999999999999" customHeight="1" x14ac:dyDescent="0.25">
      <c r="B17" s="48" t="s">
        <v>1812</v>
      </c>
      <c r="C17" s="32"/>
      <c r="D17" s="427" t="s">
        <v>18</v>
      </c>
      <c r="E17" s="415"/>
      <c r="F17" s="423"/>
      <c r="G17" s="417" t="s">
        <v>1813</v>
      </c>
      <c r="H17" s="51"/>
    </row>
    <row r="18" spans="2:8" ht="16.149999999999999" customHeight="1" x14ac:dyDescent="0.25">
      <c r="B18" s="48" t="s">
        <v>1814</v>
      </c>
      <c r="C18" s="44"/>
      <c r="D18" s="427" t="s">
        <v>18</v>
      </c>
      <c r="E18" s="415"/>
      <c r="F18" s="423"/>
      <c r="G18" s="417" t="s">
        <v>1815</v>
      </c>
      <c r="H18" s="51"/>
    </row>
    <row r="19" spans="2:8" ht="16.149999999999999" customHeight="1" x14ac:dyDescent="0.25">
      <c r="B19" s="48" t="s">
        <v>1816</v>
      </c>
      <c r="C19" s="490" t="s">
        <v>212</v>
      </c>
      <c r="D19" s="427" t="s">
        <v>18</v>
      </c>
      <c r="E19" s="415"/>
      <c r="F19" s="423"/>
      <c r="G19" s="417" t="s">
        <v>1817</v>
      </c>
      <c r="H19" s="51"/>
    </row>
    <row r="20" spans="2:8" ht="16.149999999999999" customHeight="1" x14ac:dyDescent="0.25">
      <c r="B20" s="48" t="s">
        <v>1818</v>
      </c>
      <c r="C20" s="490" t="s">
        <v>212</v>
      </c>
      <c r="D20" s="427" t="s">
        <v>18</v>
      </c>
      <c r="E20" s="415"/>
      <c r="F20" s="423"/>
      <c r="G20" s="417" t="s">
        <v>1819</v>
      </c>
      <c r="H20" s="51"/>
    </row>
    <row r="21" spans="2:8" ht="16.149999999999999" customHeight="1" x14ac:dyDescent="0.25">
      <c r="B21" s="92" t="s">
        <v>1820</v>
      </c>
      <c r="C21" s="422" t="s">
        <v>212</v>
      </c>
      <c r="D21" s="427" t="s">
        <v>18</v>
      </c>
      <c r="E21" s="415"/>
      <c r="F21" s="423"/>
      <c r="G21" s="417" t="s">
        <v>1821</v>
      </c>
      <c r="H21" s="51"/>
    </row>
    <row r="22" spans="2:8" ht="16.149999999999999" customHeight="1" thickBot="1" x14ac:dyDescent="0.3">
      <c r="B22" s="77" t="s">
        <v>2602</v>
      </c>
      <c r="C22" s="228"/>
      <c r="D22" s="427" t="s">
        <v>18</v>
      </c>
      <c r="E22" s="415"/>
      <c r="F22" s="423"/>
      <c r="G22" s="417" t="s">
        <v>1822</v>
      </c>
      <c r="H22" s="51"/>
    </row>
    <row r="23" spans="2:8" ht="16.149999999999999" customHeight="1" x14ac:dyDescent="0.25">
      <c r="B23" s="45" t="s">
        <v>1823</v>
      </c>
      <c r="C23" s="32"/>
      <c r="D23" s="427" t="s">
        <v>18</v>
      </c>
      <c r="E23" s="325">
        <f>SUM(E10:E22)</f>
        <v>0</v>
      </c>
      <c r="F23" s="325">
        <f>SUM(F10:F22)</f>
        <v>0</v>
      </c>
      <c r="G23" s="417" t="s">
        <v>1824</v>
      </c>
      <c r="H23" s="51"/>
    </row>
    <row r="24" spans="2:8" ht="16.149999999999999" customHeight="1" x14ac:dyDescent="0.25">
      <c r="B24" s="45" t="s">
        <v>1825</v>
      </c>
      <c r="C24" s="32"/>
      <c r="D24"/>
      <c r="E24" s="1"/>
      <c r="F24" s="1"/>
      <c r="G24" s="47"/>
      <c r="H24" s="51"/>
    </row>
    <row r="25" spans="2:8" ht="16.149999999999999" customHeight="1" x14ac:dyDescent="0.25">
      <c r="B25" s="48" t="s">
        <v>1798</v>
      </c>
      <c r="C25" s="34"/>
      <c r="D25" s="427" t="s">
        <v>18</v>
      </c>
      <c r="E25" s="415"/>
      <c r="F25" s="423"/>
      <c r="G25" s="417" t="s">
        <v>1826</v>
      </c>
      <c r="H25" s="51"/>
    </row>
    <row r="26" spans="2:8" ht="16.149999999999999" customHeight="1" x14ac:dyDescent="0.25">
      <c r="B26" s="48" t="s">
        <v>1800</v>
      </c>
      <c r="C26" s="34"/>
      <c r="D26" s="427" t="s">
        <v>18</v>
      </c>
      <c r="E26" s="415"/>
      <c r="F26" s="423"/>
      <c r="G26" s="417" t="s">
        <v>1827</v>
      </c>
      <c r="H26" s="51"/>
    </row>
    <row r="27" spans="2:8" ht="16.149999999999999" customHeight="1" x14ac:dyDescent="0.25">
      <c r="B27" s="48" t="s">
        <v>1802</v>
      </c>
      <c r="C27" s="34"/>
      <c r="D27" s="427" t="s">
        <v>18</v>
      </c>
      <c r="E27" s="415"/>
      <c r="F27" s="423"/>
      <c r="G27" s="417" t="s">
        <v>1828</v>
      </c>
      <c r="H27" s="51"/>
    </row>
    <row r="28" spans="2:8" ht="16.149999999999999" customHeight="1" x14ac:dyDescent="0.25">
      <c r="B28" s="48" t="s">
        <v>1806</v>
      </c>
      <c r="C28" s="32"/>
      <c r="D28" s="427" t="s">
        <v>18</v>
      </c>
      <c r="E28" s="415"/>
      <c r="F28" s="423"/>
      <c r="G28" s="417" t="s">
        <v>1829</v>
      </c>
      <c r="H28" s="51"/>
    </row>
    <row r="29" spans="2:8" ht="16.149999999999999" customHeight="1" x14ac:dyDescent="0.25">
      <c r="B29" s="50" t="s">
        <v>1808</v>
      </c>
      <c r="C29" s="32"/>
      <c r="D29" s="427" t="s">
        <v>18</v>
      </c>
      <c r="E29" s="415"/>
      <c r="F29" s="423"/>
      <c r="G29" s="417" t="s">
        <v>1830</v>
      </c>
      <c r="H29" s="51"/>
    </row>
    <row r="30" spans="2:8" ht="16.149999999999999" customHeight="1" x14ac:dyDescent="0.25">
      <c r="B30" s="48" t="s">
        <v>1812</v>
      </c>
      <c r="C30" s="34"/>
      <c r="D30" s="427" t="s">
        <v>18</v>
      </c>
      <c r="E30" s="415"/>
      <c r="F30" s="423"/>
      <c r="G30" s="417" t="s">
        <v>1831</v>
      </c>
      <c r="H30" s="51"/>
    </row>
    <row r="31" spans="2:8" ht="16.149999999999999" customHeight="1" x14ac:dyDescent="0.25">
      <c r="B31" s="48" t="s">
        <v>1814</v>
      </c>
      <c r="C31" s="44"/>
      <c r="D31" s="427" t="s">
        <v>18</v>
      </c>
      <c r="E31" s="415"/>
      <c r="F31" s="423"/>
      <c r="G31" s="417" t="s">
        <v>1832</v>
      </c>
      <c r="H31" s="51"/>
    </row>
    <row r="32" spans="2:8" ht="16.149999999999999" customHeight="1" x14ac:dyDescent="0.25">
      <c r="B32" s="48" t="s">
        <v>1820</v>
      </c>
      <c r="C32" s="422" t="s">
        <v>212</v>
      </c>
      <c r="D32" s="427" t="s">
        <v>18</v>
      </c>
      <c r="E32" s="415"/>
      <c r="F32" s="423"/>
      <c r="G32" s="417" t="s">
        <v>1833</v>
      </c>
      <c r="H32" s="51"/>
    </row>
    <row r="33" spans="2:21" ht="16.149999999999999" customHeight="1" thickBot="1" x14ac:dyDescent="0.3">
      <c r="B33" s="77" t="s">
        <v>2602</v>
      </c>
      <c r="C33" s="89"/>
      <c r="D33" s="427" t="s">
        <v>18</v>
      </c>
      <c r="E33" s="415"/>
      <c r="F33" s="423"/>
      <c r="G33" s="417" t="s">
        <v>1834</v>
      </c>
      <c r="H33" s="51"/>
    </row>
    <row r="34" spans="2:21" ht="16.149999999999999" customHeight="1" x14ac:dyDescent="0.25">
      <c r="B34" s="45" t="s">
        <v>1835</v>
      </c>
      <c r="C34" s="34"/>
      <c r="D34" s="427" t="s">
        <v>18</v>
      </c>
      <c r="E34" s="325">
        <f>SUM(E25:E33)</f>
        <v>0</v>
      </c>
      <c r="F34" s="325">
        <f>SUM(F25:F33)</f>
        <v>0</v>
      </c>
      <c r="G34" s="417" t="s">
        <v>1836</v>
      </c>
      <c r="H34" s="51"/>
    </row>
    <row r="35" spans="2:21" ht="16.149999999999999" customHeight="1" thickBot="1" x14ac:dyDescent="0.3">
      <c r="B35" s="45"/>
      <c r="C35" s="46"/>
      <c r="D35" s="136"/>
      <c r="E35" s="6"/>
      <c r="F35" s="500"/>
      <c r="G35" s="2"/>
      <c r="H35" s="51"/>
    </row>
    <row r="36" spans="2:21" ht="16.149999999999999" customHeight="1" x14ac:dyDescent="0.25">
      <c r="B36" s="45" t="s">
        <v>1837</v>
      </c>
      <c r="C36" s="46"/>
      <c r="D36" s="427" t="s">
        <v>18</v>
      </c>
      <c r="E36" s="325">
        <f>E34+E23</f>
        <v>0</v>
      </c>
      <c r="F36" s="329">
        <f t="shared" ref="F36" si="0">F34+F23</f>
        <v>0</v>
      </c>
      <c r="G36" s="417" t="s">
        <v>1838</v>
      </c>
      <c r="H36" s="51"/>
    </row>
    <row r="37" spans="2:21" ht="20.25" customHeight="1" x14ac:dyDescent="0.25">
      <c r="B37" s="214" t="s">
        <v>1839</v>
      </c>
      <c r="C37" s="46"/>
      <c r="D37"/>
      <c r="E37" s="1"/>
      <c r="F37" s="306"/>
      <c r="G37" s="47"/>
      <c r="H37" s="51"/>
    </row>
    <row r="38" spans="2:21" ht="16.149999999999999" customHeight="1" x14ac:dyDescent="0.25">
      <c r="B38" s="53" t="s">
        <v>1563</v>
      </c>
      <c r="C38" s="422" t="s">
        <v>212</v>
      </c>
      <c r="D38" s="427" t="s">
        <v>18</v>
      </c>
      <c r="E38" s="415"/>
      <c r="F38" s="423"/>
      <c r="G38" s="417" t="s">
        <v>1840</v>
      </c>
      <c r="H38" s="51"/>
    </row>
    <row r="39" spans="2:21" ht="16.149999999999999" customHeight="1" thickBot="1" x14ac:dyDescent="0.3">
      <c r="B39" s="229" t="s">
        <v>1609</v>
      </c>
      <c r="C39" s="422" t="s">
        <v>212</v>
      </c>
      <c r="D39" s="385" t="s">
        <v>18</v>
      </c>
      <c r="E39" s="415"/>
      <c r="F39" s="423"/>
      <c r="G39" s="417" t="s">
        <v>1841</v>
      </c>
      <c r="H39" s="51"/>
    </row>
    <row r="40" spans="2:21" ht="16.149999999999999" customHeight="1" thickTop="1" thickBot="1" x14ac:dyDescent="0.3">
      <c r="B40" s="62"/>
      <c r="C40" s="62"/>
      <c r="D40" s="62"/>
      <c r="E40" s="62"/>
      <c r="F40" s="62"/>
      <c r="G40" s="62"/>
      <c r="U40" s="155"/>
    </row>
    <row r="41" spans="2:21" ht="16.149999999999999" customHeight="1" thickTop="1" thickBot="1" x14ac:dyDescent="0.35">
      <c r="B41" s="241"/>
      <c r="C41" s="367"/>
      <c r="D41" s="367"/>
      <c r="E41" s="367"/>
      <c r="F41" s="367"/>
      <c r="G41" s="367"/>
      <c r="H41" s="375" t="s">
        <v>6</v>
      </c>
      <c r="I41" s="365">
        <v>2</v>
      </c>
    </row>
    <row r="42" spans="2:21" ht="16.149999999999999" customHeight="1" thickTop="1" x14ac:dyDescent="0.25">
      <c r="B42" s="106" t="s">
        <v>1842</v>
      </c>
      <c r="C42" s="38"/>
      <c r="D42" s="38"/>
      <c r="E42" s="472" t="s">
        <v>1843</v>
      </c>
      <c r="F42" s="472" t="s">
        <v>1844</v>
      </c>
      <c r="G42" s="469" t="s">
        <v>1845</v>
      </c>
      <c r="H42" s="469" t="s">
        <v>1846</v>
      </c>
      <c r="I42" s="473" t="s">
        <v>10</v>
      </c>
      <c r="J42" s="51"/>
    </row>
    <row r="43" spans="2:21" ht="16.149999999999999" customHeight="1" x14ac:dyDescent="0.3">
      <c r="B43" s="114"/>
      <c r="C43"/>
      <c r="D43" s="581" t="s">
        <v>11</v>
      </c>
      <c r="E43" s="31" t="s">
        <v>90</v>
      </c>
      <c r="F43" s="31" t="s">
        <v>90</v>
      </c>
      <c r="G43" s="31" t="s">
        <v>91</v>
      </c>
      <c r="H43" s="31" t="s">
        <v>91</v>
      </c>
      <c r="I43" s="40"/>
      <c r="J43" s="51"/>
    </row>
    <row r="44" spans="2:21" ht="16.149999999999999" customHeight="1" thickBot="1" x14ac:dyDescent="0.35">
      <c r="B44" s="41"/>
      <c r="C44" s="315"/>
      <c r="D44" s="582"/>
      <c r="E44" s="316" t="s">
        <v>15</v>
      </c>
      <c r="F44" s="316" t="s">
        <v>746</v>
      </c>
      <c r="G44" s="316" t="s">
        <v>15</v>
      </c>
      <c r="H44" s="316" t="s">
        <v>746</v>
      </c>
      <c r="I44" s="417" t="s">
        <v>16</v>
      </c>
      <c r="J44" s="51"/>
    </row>
    <row r="45" spans="2:21" ht="16.149999999999999" customHeight="1" x14ac:dyDescent="0.25">
      <c r="B45" s="351" t="s">
        <v>1847</v>
      </c>
      <c r="C45" s="334"/>
      <c r="D45" s="427" t="s">
        <v>18</v>
      </c>
      <c r="E45" s="415"/>
      <c r="F45" s="471"/>
      <c r="G45" s="480"/>
      <c r="H45" s="471"/>
      <c r="I45" s="417" t="s">
        <v>1848</v>
      </c>
      <c r="J45" s="51"/>
    </row>
    <row r="46" spans="2:21" ht="16.149999999999999" customHeight="1" thickBot="1" x14ac:dyDescent="0.3">
      <c r="B46" s="140" t="s">
        <v>1849</v>
      </c>
      <c r="C46" s="34"/>
      <c r="D46" s="427" t="s">
        <v>18</v>
      </c>
      <c r="E46" s="471"/>
      <c r="F46" s="415"/>
      <c r="G46" s="471"/>
      <c r="H46" s="480"/>
      <c r="I46" s="417" t="s">
        <v>1850</v>
      </c>
      <c r="J46" s="51"/>
    </row>
    <row r="47" spans="2:21" ht="16.149999999999999" customHeight="1" thickTop="1" thickBot="1" x14ac:dyDescent="0.3">
      <c r="B47" s="62"/>
      <c r="C47" s="62"/>
      <c r="D47" s="62"/>
      <c r="E47" s="62"/>
      <c r="F47" s="62"/>
      <c r="G47" s="62"/>
      <c r="H47" s="62"/>
      <c r="I47" s="63"/>
    </row>
    <row r="48" spans="2:21" ht="16.149999999999999" customHeight="1" thickTop="1" thickBot="1" x14ac:dyDescent="0.35">
      <c r="B48" s="36"/>
      <c r="C48" s="36"/>
      <c r="D48" s="36"/>
      <c r="E48" s="36"/>
      <c r="F48" s="375" t="s">
        <v>6</v>
      </c>
      <c r="G48" s="365">
        <v>4</v>
      </c>
    </row>
    <row r="49" spans="2:8" ht="16.149999999999999" customHeight="1" thickTop="1" x14ac:dyDescent="0.25">
      <c r="B49" s="106" t="s">
        <v>1851</v>
      </c>
      <c r="C49" s="38"/>
      <c r="D49" s="38"/>
      <c r="E49" s="472" t="s">
        <v>1796</v>
      </c>
      <c r="F49" s="469" t="s">
        <v>1797</v>
      </c>
      <c r="G49" s="473" t="s">
        <v>10</v>
      </c>
      <c r="H49" s="51"/>
    </row>
    <row r="50" spans="2:8" ht="16.149999999999999" customHeight="1" x14ac:dyDescent="0.3">
      <c r="B50" s="39"/>
      <c r="C50"/>
      <c r="D50" s="581" t="s">
        <v>11</v>
      </c>
      <c r="E50" s="31" t="s">
        <v>90</v>
      </c>
      <c r="F50" s="31" t="s">
        <v>91</v>
      </c>
      <c r="G50" s="40"/>
      <c r="H50" s="51"/>
    </row>
    <row r="51" spans="2:8" ht="16.149999999999999" customHeight="1" thickBot="1" x14ac:dyDescent="0.35">
      <c r="B51" s="41"/>
      <c r="C51" s="315"/>
      <c r="D51" s="582"/>
      <c r="E51" s="316" t="s">
        <v>15</v>
      </c>
      <c r="F51" s="316" t="s">
        <v>15</v>
      </c>
      <c r="G51" s="417" t="s">
        <v>16</v>
      </c>
      <c r="H51" s="51"/>
    </row>
    <row r="52" spans="2:8" ht="16.149999999999999" customHeight="1" x14ac:dyDescent="0.25">
      <c r="B52" s="346" t="s">
        <v>1563</v>
      </c>
      <c r="C52" s="335"/>
      <c r="D52"/>
      <c r="E52" s="1"/>
      <c r="F52" s="1"/>
      <c r="G52" s="47"/>
      <c r="H52" s="51"/>
    </row>
    <row r="53" spans="2:8" ht="16.149999999999999" customHeight="1" x14ac:dyDescent="0.25">
      <c r="B53" s="48" t="s">
        <v>1852</v>
      </c>
      <c r="C53" s="422" t="s">
        <v>212</v>
      </c>
      <c r="D53" s="427" t="s">
        <v>18</v>
      </c>
      <c r="E53" s="415"/>
      <c r="F53" s="423"/>
      <c r="G53" s="417" t="s">
        <v>1853</v>
      </c>
      <c r="H53" s="51"/>
    </row>
    <row r="54" spans="2:8" ht="16.149999999999999" customHeight="1" x14ac:dyDescent="0.25">
      <c r="B54" s="48" t="s">
        <v>1854</v>
      </c>
      <c r="C54" s="97"/>
      <c r="D54" s="427" t="s">
        <v>18</v>
      </c>
      <c r="E54" s="415"/>
      <c r="F54" s="423"/>
      <c r="G54" s="417" t="s">
        <v>1855</v>
      </c>
      <c r="H54" s="51"/>
    </row>
    <row r="55" spans="2:8" ht="16.149999999999999" customHeight="1" x14ac:dyDescent="0.25">
      <c r="B55" s="92" t="s">
        <v>1856</v>
      </c>
      <c r="C55" s="422" t="s">
        <v>212</v>
      </c>
      <c r="D55" s="427" t="s">
        <v>18</v>
      </c>
      <c r="E55" s="415"/>
      <c r="F55" s="423"/>
      <c r="G55" s="417" t="s">
        <v>1857</v>
      </c>
      <c r="H55" s="51"/>
    </row>
    <row r="56" spans="2:8" ht="16.149999999999999" customHeight="1" x14ac:dyDescent="0.25">
      <c r="B56" s="48" t="s">
        <v>1858</v>
      </c>
      <c r="C56" s="81"/>
      <c r="D56" s="427" t="s">
        <v>18</v>
      </c>
      <c r="E56" s="415"/>
      <c r="F56" s="423"/>
      <c r="G56" s="417" t="s">
        <v>1859</v>
      </c>
      <c r="H56" s="51"/>
    </row>
    <row r="57" spans="2:8" ht="16.149999999999999" customHeight="1" x14ac:dyDescent="0.25">
      <c r="B57" s="48" t="s">
        <v>1860</v>
      </c>
      <c r="C57" s="422" t="s">
        <v>212</v>
      </c>
      <c r="D57" s="427" t="s">
        <v>18</v>
      </c>
      <c r="E57" s="415"/>
      <c r="F57" s="423"/>
      <c r="G57" s="417" t="s">
        <v>1861</v>
      </c>
      <c r="H57" s="51"/>
    </row>
    <row r="58" spans="2:8" ht="16.149999999999999" customHeight="1" thickBot="1" x14ac:dyDescent="0.3">
      <c r="B58" s="77" t="s">
        <v>1862</v>
      </c>
      <c r="C58" s="78"/>
      <c r="D58" s="427" t="s">
        <v>18</v>
      </c>
      <c r="E58" s="415"/>
      <c r="F58" s="423"/>
      <c r="G58" s="417" t="s">
        <v>1863</v>
      </c>
      <c r="H58" s="51"/>
    </row>
    <row r="59" spans="2:8" ht="16.149999999999999" customHeight="1" x14ac:dyDescent="0.25">
      <c r="B59" s="45" t="s">
        <v>1864</v>
      </c>
      <c r="C59" s="34"/>
      <c r="D59" s="427" t="s">
        <v>18</v>
      </c>
      <c r="E59" s="329">
        <f>SUM(E53:E58)</f>
        <v>0</v>
      </c>
      <c r="F59" s="329">
        <f t="shared" ref="F59" si="1">SUM(F53:F58)</f>
        <v>0</v>
      </c>
      <c r="G59" s="417" t="s">
        <v>1865</v>
      </c>
      <c r="H59" s="51"/>
    </row>
    <row r="60" spans="2:8" ht="16.149999999999999" customHeight="1" x14ac:dyDescent="0.25">
      <c r="B60" s="45" t="s">
        <v>1609</v>
      </c>
      <c r="C60" s="32"/>
      <c r="D60"/>
      <c r="E60" s="1"/>
      <c r="F60" s="1"/>
      <c r="G60" s="47"/>
      <c r="H60" s="51"/>
    </row>
    <row r="61" spans="2:8" ht="16.149999999999999" customHeight="1" x14ac:dyDescent="0.25">
      <c r="B61" s="48" t="s">
        <v>1866</v>
      </c>
      <c r="C61" s="422" t="s">
        <v>212</v>
      </c>
      <c r="D61" s="427" t="s">
        <v>18</v>
      </c>
      <c r="E61" s="415"/>
      <c r="F61" s="423"/>
      <c r="G61" s="417" t="s">
        <v>1867</v>
      </c>
      <c r="H61" s="51"/>
    </row>
    <row r="62" spans="2:8" ht="16.149999999999999" customHeight="1" x14ac:dyDescent="0.25">
      <c r="B62" s="48" t="s">
        <v>1854</v>
      </c>
      <c r="C62"/>
      <c r="D62" s="427" t="s">
        <v>18</v>
      </c>
      <c r="E62" s="415"/>
      <c r="F62" s="423"/>
      <c r="G62" s="417" t="s">
        <v>1868</v>
      </c>
      <c r="H62" s="51"/>
    </row>
    <row r="63" spans="2:8" ht="16.149999999999999" customHeight="1" x14ac:dyDescent="0.25">
      <c r="B63" s="92" t="s">
        <v>1856</v>
      </c>
      <c r="C63" s="422" t="s">
        <v>212</v>
      </c>
      <c r="D63" s="427" t="s">
        <v>18</v>
      </c>
      <c r="E63" s="415"/>
      <c r="F63" s="423"/>
      <c r="G63" s="417" t="s">
        <v>1869</v>
      </c>
      <c r="H63" s="51"/>
    </row>
    <row r="64" spans="2:8" ht="16.149999999999999" customHeight="1" x14ac:dyDescent="0.25">
      <c r="B64" s="48" t="s">
        <v>1858</v>
      </c>
      <c r="C64" s="72"/>
      <c r="D64" s="427" t="s">
        <v>18</v>
      </c>
      <c r="E64" s="415"/>
      <c r="F64" s="423"/>
      <c r="G64" s="417" t="s">
        <v>1870</v>
      </c>
      <c r="H64" s="51"/>
    </row>
    <row r="65" spans="1:21" ht="16.149999999999999" customHeight="1" x14ac:dyDescent="0.25">
      <c r="B65" s="48" t="s">
        <v>1860</v>
      </c>
      <c r="C65" s="422" t="s">
        <v>212</v>
      </c>
      <c r="D65" s="427" t="s">
        <v>18</v>
      </c>
      <c r="E65" s="415"/>
      <c r="F65" s="423"/>
      <c r="G65" s="417" t="s">
        <v>1871</v>
      </c>
      <c r="H65" s="51"/>
    </row>
    <row r="66" spans="1:21" ht="16.149999999999999" customHeight="1" x14ac:dyDescent="0.25">
      <c r="B66" s="77" t="s">
        <v>1862</v>
      </c>
      <c r="C66" s="78"/>
      <c r="D66" s="501" t="s">
        <v>18</v>
      </c>
      <c r="E66" s="415"/>
      <c r="F66" s="423"/>
      <c r="G66" s="417" t="s">
        <v>1872</v>
      </c>
      <c r="H66" s="51"/>
    </row>
    <row r="67" spans="1:21" ht="16.149999999999999" customHeight="1" thickBot="1" x14ac:dyDescent="0.3">
      <c r="B67" s="92" t="s">
        <v>1873</v>
      </c>
      <c r="C67" s="422" t="s">
        <v>212</v>
      </c>
      <c r="D67" s="427" t="s">
        <v>18</v>
      </c>
      <c r="E67" s="415"/>
      <c r="F67" s="423"/>
      <c r="G67" s="417" t="s">
        <v>1874</v>
      </c>
      <c r="H67" s="51"/>
    </row>
    <row r="68" spans="1:21" ht="16.149999999999999" customHeight="1" thickBot="1" x14ac:dyDescent="0.3">
      <c r="B68" s="49" t="s">
        <v>1875</v>
      </c>
      <c r="C68" s="301"/>
      <c r="D68" s="427" t="s">
        <v>18</v>
      </c>
      <c r="E68" s="329">
        <f t="shared" ref="E68" si="2">SUM(E61:E67)</f>
        <v>0</v>
      </c>
      <c r="F68" s="329">
        <f>SUM(F61:F67)</f>
        <v>0</v>
      </c>
      <c r="G68" s="417" t="s">
        <v>1876</v>
      </c>
      <c r="H68" s="51"/>
    </row>
    <row r="69" spans="1:21" ht="16.149999999999999" customHeight="1" thickBot="1" x14ac:dyDescent="0.3">
      <c r="A69" s="91"/>
      <c r="B69" s="230" t="s">
        <v>1877</v>
      </c>
      <c r="C69" s="65"/>
      <c r="D69" s="385" t="s">
        <v>18</v>
      </c>
      <c r="E69" s="325">
        <f>E68+E59</f>
        <v>0</v>
      </c>
      <c r="F69" s="329">
        <f>F68+F59</f>
        <v>0</v>
      </c>
      <c r="G69" s="417" t="s">
        <v>1878</v>
      </c>
      <c r="H69" s="51"/>
    </row>
    <row r="70" spans="1:21" ht="16.149999999999999" customHeight="1" thickTop="1" thickBot="1" x14ac:dyDescent="0.3">
      <c r="B70" s="62"/>
      <c r="C70" s="62"/>
      <c r="D70" s="62"/>
      <c r="E70" s="62"/>
      <c r="F70" s="62"/>
      <c r="G70" s="62"/>
      <c r="U70" s="155"/>
    </row>
    <row r="71" spans="1:21" ht="16.149999999999999" customHeight="1" thickTop="1" thickBot="1" x14ac:dyDescent="0.35">
      <c r="B71" s="36"/>
      <c r="C71" s="36"/>
      <c r="D71" s="36"/>
      <c r="E71" s="36"/>
      <c r="F71" s="375" t="s">
        <v>6</v>
      </c>
      <c r="G71" s="365">
        <v>5</v>
      </c>
    </row>
    <row r="72" spans="1:21" ht="16.149999999999999" customHeight="1" thickTop="1" x14ac:dyDescent="0.25">
      <c r="B72" s="107" t="s">
        <v>1879</v>
      </c>
      <c r="C72"/>
      <c r="D72"/>
      <c r="E72" s="472" t="s">
        <v>1796</v>
      </c>
      <c r="F72" s="469" t="s">
        <v>1797</v>
      </c>
      <c r="G72" s="473" t="s">
        <v>10</v>
      </c>
      <c r="H72" s="51"/>
    </row>
    <row r="73" spans="1:21" ht="16.149999999999999" customHeight="1" x14ac:dyDescent="0.3">
      <c r="B73" s="39"/>
      <c r="C73"/>
      <c r="D73" s="581" t="s">
        <v>11</v>
      </c>
      <c r="E73" s="31" t="s">
        <v>90</v>
      </c>
      <c r="F73" s="31" t="s">
        <v>91</v>
      </c>
      <c r="G73" s="40"/>
      <c r="H73" s="51"/>
    </row>
    <row r="74" spans="1:21" ht="16.149999999999999" customHeight="1" thickBot="1" x14ac:dyDescent="0.35">
      <c r="B74" s="41"/>
      <c r="C74" s="315"/>
      <c r="D74" s="582"/>
      <c r="E74" s="316" t="s">
        <v>15</v>
      </c>
      <c r="F74" s="316" t="s">
        <v>15</v>
      </c>
      <c r="G74" s="417" t="s">
        <v>16</v>
      </c>
      <c r="H74" s="51"/>
    </row>
    <row r="75" spans="1:21" ht="16.149999999999999" customHeight="1" x14ac:dyDescent="0.25">
      <c r="B75" s="346" t="s">
        <v>1563</v>
      </c>
      <c r="C75" s="335"/>
      <c r="D75"/>
      <c r="E75" s="1"/>
      <c r="F75" s="1"/>
      <c r="G75" s="47"/>
      <c r="H75" s="51"/>
    </row>
    <row r="76" spans="1:21" ht="25" x14ac:dyDescent="0.25">
      <c r="B76" s="50" t="s">
        <v>1880</v>
      </c>
      <c r="C76" s="34"/>
      <c r="D76" s="427" t="s">
        <v>18</v>
      </c>
      <c r="E76" s="415"/>
      <c r="F76" s="480"/>
      <c r="G76" s="417" t="s">
        <v>1881</v>
      </c>
      <c r="H76" s="51"/>
    </row>
    <row r="77" spans="1:21" ht="16.149999999999999" customHeight="1" thickBot="1" x14ac:dyDescent="0.3">
      <c r="B77" s="48" t="s">
        <v>128</v>
      </c>
      <c r="C77" s="32"/>
      <c r="D77" s="427" t="s">
        <v>18</v>
      </c>
      <c r="E77" s="415"/>
      <c r="F77" s="480"/>
      <c r="G77" s="417" t="s">
        <v>1882</v>
      </c>
      <c r="H77" s="51"/>
    </row>
    <row r="78" spans="1:21" ht="16.149999999999999" customHeight="1" x14ac:dyDescent="0.25">
      <c r="B78" s="45" t="s">
        <v>181</v>
      </c>
      <c r="C78" s="34"/>
      <c r="D78" s="427" t="s">
        <v>18</v>
      </c>
      <c r="E78" s="325">
        <f>SUM(E76:E77)</f>
        <v>0</v>
      </c>
      <c r="F78" s="325">
        <f>SUM(F76:F77)</f>
        <v>0</v>
      </c>
      <c r="G78" s="417" t="s">
        <v>1883</v>
      </c>
      <c r="H78" s="51"/>
    </row>
    <row r="79" spans="1:21" ht="16.149999999999999" customHeight="1" x14ac:dyDescent="0.25">
      <c r="B79" s="45" t="s">
        <v>1609</v>
      </c>
      <c r="C79" s="32"/>
      <c r="D79"/>
      <c r="E79" s="1"/>
      <c r="F79" s="1"/>
      <c r="G79" s="47"/>
      <c r="H79" s="51"/>
    </row>
    <row r="80" spans="1:21" ht="25" x14ac:dyDescent="0.25">
      <c r="B80" s="50" t="s">
        <v>2572</v>
      </c>
      <c r="C80" s="32"/>
      <c r="D80" s="427" t="s">
        <v>18</v>
      </c>
      <c r="E80" s="415"/>
      <c r="F80" s="480"/>
      <c r="G80" s="417" t="s">
        <v>1884</v>
      </c>
      <c r="H80" s="51"/>
    </row>
    <row r="81" spans="2:8" ht="16.149999999999999" customHeight="1" thickBot="1" x14ac:dyDescent="0.3">
      <c r="B81" s="48" t="s">
        <v>128</v>
      </c>
      <c r="C81" s="34"/>
      <c r="D81" s="427" t="s">
        <v>18</v>
      </c>
      <c r="E81" s="415"/>
      <c r="F81" s="480"/>
      <c r="G81" s="417" t="s">
        <v>1885</v>
      </c>
      <c r="H81" s="51"/>
    </row>
    <row r="82" spans="2:8" ht="16.149999999999999" customHeight="1" thickBot="1" x14ac:dyDescent="0.3">
      <c r="B82" s="64" t="s">
        <v>181</v>
      </c>
      <c r="C82" s="221"/>
      <c r="D82" s="385" t="s">
        <v>18</v>
      </c>
      <c r="E82" s="325">
        <f>SUM(E80:E81)</f>
        <v>0</v>
      </c>
      <c r="F82" s="325">
        <f>SUM(F80:F81)</f>
        <v>0</v>
      </c>
      <c r="G82" s="417" t="s">
        <v>1886</v>
      </c>
      <c r="H82" s="51"/>
    </row>
    <row r="83" spans="2:8" ht="16.149999999999999" customHeight="1" thickTop="1" x14ac:dyDescent="0.25">
      <c r="B83" s="62"/>
      <c r="C83" s="62"/>
      <c r="D83" s="62"/>
      <c r="E83" s="62"/>
      <c r="F83" s="62"/>
      <c r="G83" s="63"/>
    </row>
  </sheetData>
  <mergeCells count="4">
    <mergeCell ref="D73:D74"/>
    <mergeCell ref="D7:D8"/>
    <mergeCell ref="D43:D44"/>
    <mergeCell ref="D50:D51"/>
  </mergeCells>
  <conditionalFormatting sqref="B41:I41">
    <cfRule type="expression" dxfId="17" priority="1">
      <formula>IF(sysPeriod="M09",0,1)</formula>
    </cfRule>
  </conditionalFormatting>
  <dataValidations count="9">
    <dataValidation allowBlank="1" showInputMessage="1" showErrorMessage="1" promptTitle=" Annual leave accrual" prompt="The annual leave accrual needs to be separated out in the TACs only. In the accounts this can continue to be included in accruals or other payables. " sqref="C13" xr:uid="{46345649-32DE-4CC1-A260-A6AD903B775B}"/>
    <dataValidation allowBlank="1" showInputMessage="1" showErrorMessage="1" promptTitle="NHS bodies" prompt="Any amounts payables to NHS Blood and Transplant or the Medicines &amp; Healthcare products Regulatory Authority should be disclosed here as NHS payables._x000a_" sqref="C38:C39" xr:uid="{FC47AE54-0529-4A5A-BB54-DF8C620B1CF1}"/>
    <dataValidation allowBlank="1" showInputMessage="1" showErrorMessage="1" promptTitle="Deferred income: other" prompt="Relating to income or gains which do not fall under the scope of IFRS 15 and are not grants, lease incentives or PFI related. Expected to be rarely used." sqref="C65 C57" xr:uid="{2C7D4ED7-FC36-48CB-A25A-EEC0836A3FCA}"/>
    <dataValidation allowBlank="1" showInputMessage="1" showErrorMessage="1" promptTitle="Deferred income" prompt="Relates to contract income under IFRS 15. Contract liability per paragraph 106." sqref="C53 C61" xr:uid="{C4733BC1-C2E9-482C-B40D-31B358878F5D}"/>
    <dataValidation allowBlank="1" showInputMessage="1" showErrorMessage="1" promptTitle=" PDC dividends payables" prompt="PDC dividends are outside of the agreement of balances process and should be recorded in the external to government column and excluded from the WGA schedules." sqref="C19" xr:uid="{60749794-99C0-415D-B9A3-39DA3036C559}"/>
    <dataValidation allowBlank="1" showInputMessage="1" showErrorMessage="1" promptTitle="Other payables" prompt="Should include amounts in respect of early retirements" sqref="C32 C21" xr:uid="{999E73D6-AB21-447D-9D4F-540E5757BC80}"/>
    <dataValidation allowBlank="1" showInputMessage="1" showErrorMessage="1" promptTitle="PFI: deferred income / credits" prompt="Credit associated with PFI refinancing gains, schemes without a unitary payment and assets funded by third parties including assets received for &quot;free&quot; outside of unitary payment." sqref="C55 C63" xr:uid="{0FD3810D-2D4A-44E7-81BC-EC678EF5E06F}"/>
    <dataValidation allowBlank="1" showInputMessage="1" showErrorMessage="1" promptTitle="Net pension scheme liability" prompt="The net closing position of on-SoFP pension schemes should be recorded in the SoFP as a single figure. Where an on-SoFP pension scheme has a net asset, this should be recorded within 'Other assets' and this row left blank." sqref="C67" xr:uid="{8312D176-8A3A-4397-AC58-550A775801CB}"/>
    <dataValidation allowBlank="1" showInputMessage="1" showErrorMessage="1" promptTitle="Pension contributions payable" prompt="To be used for employer and employee pension contributions owed to the NHS pension scheme or other pension scheme at year end." sqref="C20" xr:uid="{97FA9A46-A526-4AFD-9041-8745696C9612}"/>
  </dataValidations>
  <pageMargins left="0.25" right="0.25" top="0.75" bottom="0.75" header="0.3" footer="0.3"/>
  <pageSetup paperSize="9" scale="4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7053-73B5-44F5-8917-5E80EBC28241}">
  <sheetPr codeName="Sheet81">
    <tabColor theme="2"/>
    <pageSetUpPr fitToPage="1"/>
  </sheetPr>
  <dimension ref="B1:Q172"/>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5" width="13.26953125" style="15"/>
    <col min="16" max="19" width="13.26953125" style="15" customWidth="1"/>
    <col min="20" max="22" width="13.26953125" style="15"/>
    <col min="23" max="23" width="20.26953125" style="15" customWidth="1"/>
    <col min="24" max="24" width="15.26953125" style="15" customWidth="1"/>
    <col min="25" max="16384" width="13.26953125" style="15"/>
  </cols>
  <sheetData>
    <row r="1" spans="2:7" ht="18.75" customHeight="1" x14ac:dyDescent="0.3">
      <c r="B1" s="308"/>
    </row>
    <row r="2" spans="2:7" ht="18.75" customHeight="1" x14ac:dyDescent="0.35">
      <c r="B2" s="16" t="s">
        <v>0</v>
      </c>
    </row>
    <row r="3" spans="2:7" ht="18.75" customHeight="1" x14ac:dyDescent="0.35">
      <c r="B3" s="16" t="str">
        <f ca="1">MID(CELL("filename",E3),FIND("]",CELL("filename",E4))+1,99)</f>
        <v>TAC21 Borrowings</v>
      </c>
    </row>
    <row r="4" spans="2:7" ht="18.75" customHeight="1" thickBot="1" x14ac:dyDescent="0.35">
      <c r="B4" s="17" t="s">
        <v>5</v>
      </c>
    </row>
    <row r="5" spans="2:7" ht="16.149999999999999" customHeight="1" thickTop="1" thickBot="1" x14ac:dyDescent="0.35">
      <c r="B5" s="36"/>
      <c r="C5" s="36"/>
      <c r="D5" s="36"/>
      <c r="E5" s="36"/>
      <c r="F5" s="375" t="s">
        <v>6</v>
      </c>
      <c r="G5" s="364">
        <v>1</v>
      </c>
    </row>
    <row r="6" spans="2:7" ht="16.149999999999999" customHeight="1" thickTop="1" x14ac:dyDescent="0.3">
      <c r="B6" s="37" t="s">
        <v>1887</v>
      </c>
      <c r="C6" s="38"/>
      <c r="D6" s="38"/>
      <c r="E6" s="286" t="s">
        <v>1888</v>
      </c>
      <c r="F6" s="469" t="s">
        <v>1889</v>
      </c>
      <c r="G6" s="470" t="s">
        <v>10</v>
      </c>
    </row>
    <row r="7" spans="2:7" ht="16" customHeight="1" x14ac:dyDescent="0.3">
      <c r="B7" s="107"/>
      <c r="C7"/>
      <c r="D7"/>
      <c r="E7" s="30" t="s">
        <v>181</v>
      </c>
      <c r="F7" s="30" t="s">
        <v>181</v>
      </c>
      <c r="G7" s="237"/>
    </row>
    <row r="8" spans="2:7" ht="16.149999999999999" customHeight="1" x14ac:dyDescent="0.3">
      <c r="B8" s="39"/>
      <c r="C8"/>
      <c r="D8" s="581" t="s">
        <v>11</v>
      </c>
      <c r="E8" s="31" t="s">
        <v>90</v>
      </c>
      <c r="F8" s="31" t="s">
        <v>91</v>
      </c>
      <c r="G8" s="40"/>
    </row>
    <row r="9" spans="2:7" ht="16.149999999999999" customHeight="1" thickBot="1" x14ac:dyDescent="0.35">
      <c r="B9" s="41"/>
      <c r="C9" s="315"/>
      <c r="D9" s="582"/>
      <c r="E9" s="320" t="s">
        <v>15</v>
      </c>
      <c r="F9" s="320" t="s">
        <v>15</v>
      </c>
      <c r="G9" s="485" t="s">
        <v>16</v>
      </c>
    </row>
    <row r="10" spans="2:7" ht="16.149999999999999" customHeight="1" x14ac:dyDescent="0.25">
      <c r="B10" s="346" t="s">
        <v>1563</v>
      </c>
      <c r="C10" s="335"/>
      <c r="D10"/>
      <c r="E10" s="1"/>
      <c r="F10" s="1"/>
      <c r="G10" s="130"/>
    </row>
    <row r="11" spans="2:7" ht="16.149999999999999" customHeight="1" x14ac:dyDescent="0.25">
      <c r="B11" s="48" t="s">
        <v>1890</v>
      </c>
      <c r="C11" s="34"/>
      <c r="D11" s="502" t="s">
        <v>18</v>
      </c>
      <c r="E11" s="479"/>
      <c r="F11" s="480"/>
      <c r="G11" s="485" t="s">
        <v>1891</v>
      </c>
    </row>
    <row r="12" spans="2:7" ht="16.149999999999999" customHeight="1" x14ac:dyDescent="0.25">
      <c r="B12" s="48" t="s">
        <v>1892</v>
      </c>
      <c r="C12" s="34"/>
      <c r="D12" s="502" t="s">
        <v>18</v>
      </c>
      <c r="E12" s="479"/>
      <c r="F12" s="480"/>
      <c r="G12" s="485" t="s">
        <v>1893</v>
      </c>
    </row>
    <row r="13" spans="2:7" ht="16.149999999999999" customHeight="1" x14ac:dyDescent="0.25">
      <c r="B13" s="77" t="s">
        <v>1894</v>
      </c>
      <c r="C13" s="78"/>
      <c r="D13" s="502" t="s">
        <v>18</v>
      </c>
      <c r="E13" s="479"/>
      <c r="F13" s="480"/>
      <c r="G13" s="485" t="s">
        <v>1895</v>
      </c>
    </row>
    <row r="14" spans="2:7" ht="16.149999999999999" customHeight="1" x14ac:dyDescent="0.25">
      <c r="B14" s="48" t="s">
        <v>1785</v>
      </c>
      <c r="C14" s="34"/>
      <c r="D14" s="502" t="s">
        <v>18</v>
      </c>
      <c r="E14" s="479"/>
      <c r="F14" s="480"/>
      <c r="G14" s="485" t="s">
        <v>1896</v>
      </c>
    </row>
    <row r="15" spans="2:7" ht="16.149999999999999" customHeight="1" x14ac:dyDescent="0.25">
      <c r="B15" s="48" t="s">
        <v>1897</v>
      </c>
      <c r="C15" s="32"/>
      <c r="D15" s="3"/>
      <c r="E15" s="1"/>
      <c r="F15" s="1"/>
      <c r="G15" s="130"/>
    </row>
    <row r="16" spans="2:7" ht="16.149999999999999" customHeight="1" x14ac:dyDescent="0.25">
      <c r="B16" s="53" t="s">
        <v>1898</v>
      </c>
      <c r="C16" s="481" t="s">
        <v>212</v>
      </c>
      <c r="D16" s="502" t="s">
        <v>18</v>
      </c>
      <c r="E16" s="479"/>
      <c r="F16" s="480"/>
      <c r="G16" s="485" t="s">
        <v>1899</v>
      </c>
    </row>
    <row r="17" spans="2:15" ht="16.149999999999999" customHeight="1" x14ac:dyDescent="0.25">
      <c r="B17" s="53" t="s">
        <v>1900</v>
      </c>
      <c r="C17" s="481" t="s">
        <v>212</v>
      </c>
      <c r="D17" s="502" t="s">
        <v>18</v>
      </c>
      <c r="E17" s="479"/>
      <c r="F17" s="480"/>
      <c r="G17" s="485" t="s">
        <v>1901</v>
      </c>
    </row>
    <row r="18" spans="2:15" ht="16.149999999999999" customHeight="1" x14ac:dyDescent="0.25">
      <c r="B18" s="48" t="s">
        <v>1902</v>
      </c>
      <c r="C18" s="34"/>
      <c r="D18" s="502" t="s">
        <v>18</v>
      </c>
      <c r="E18" s="479"/>
      <c r="F18" s="480"/>
      <c r="G18" s="485" t="s">
        <v>1903</v>
      </c>
      <c r="H18" s="613"/>
    </row>
    <row r="19" spans="2:15" ht="16.149999999999999" customHeight="1" x14ac:dyDescent="0.25">
      <c r="B19" s="93" t="s">
        <v>1904</v>
      </c>
      <c r="C19" s="34"/>
      <c r="D19" s="502" t="s">
        <v>18</v>
      </c>
      <c r="E19" s="479"/>
      <c r="F19" s="480"/>
      <c r="G19" s="485" t="s">
        <v>1905</v>
      </c>
      <c r="H19" s="613"/>
    </row>
    <row r="20" spans="2:15" ht="26.9" customHeight="1" x14ac:dyDescent="0.25">
      <c r="B20" s="128" t="s">
        <v>1906</v>
      </c>
      <c r="C20" s="34"/>
      <c r="D20" s="502" t="s">
        <v>18</v>
      </c>
      <c r="E20" s="479"/>
      <c r="F20" s="480"/>
      <c r="G20" s="485" t="s">
        <v>1907</v>
      </c>
    </row>
    <row r="21" spans="2:15" ht="16.149999999999999" customHeight="1" thickBot="1" x14ac:dyDescent="0.3">
      <c r="B21" s="231" t="s">
        <v>1908</v>
      </c>
      <c r="C21" s="78"/>
      <c r="D21" s="502" t="s">
        <v>18</v>
      </c>
      <c r="E21" s="479"/>
      <c r="F21" s="480"/>
      <c r="G21" s="485" t="s">
        <v>1909</v>
      </c>
    </row>
    <row r="22" spans="2:15" ht="16.149999999999999" customHeight="1" x14ac:dyDescent="0.25">
      <c r="B22" s="111" t="s">
        <v>2603</v>
      </c>
      <c r="C22" s="34"/>
      <c r="D22" s="502" t="s">
        <v>18</v>
      </c>
      <c r="E22" s="325">
        <f>SUM(E11:E21)</f>
        <v>0</v>
      </c>
      <c r="F22" s="325">
        <f>SUM(F11:F21)</f>
        <v>0</v>
      </c>
      <c r="G22" s="485" t="s">
        <v>1910</v>
      </c>
    </row>
    <row r="23" spans="2:15" ht="16.149999999999999" customHeight="1" x14ac:dyDescent="0.25">
      <c r="B23" s="111" t="s">
        <v>1609</v>
      </c>
      <c r="C23" s="32"/>
      <c r="D23" s="3"/>
      <c r="E23" s="1"/>
      <c r="F23" s="1"/>
      <c r="G23" s="130"/>
    </row>
    <row r="24" spans="2:15" ht="16.149999999999999" customHeight="1" x14ac:dyDescent="0.25">
      <c r="B24" s="93" t="s">
        <v>1897</v>
      </c>
      <c r="C24" s="32"/>
      <c r="D24" s="232"/>
      <c r="E24" s="193"/>
      <c r="F24" s="193"/>
      <c r="G24" s="233"/>
    </row>
    <row r="25" spans="2:15" ht="16.149999999999999" customHeight="1" x14ac:dyDescent="0.25">
      <c r="B25" s="234" t="s">
        <v>1898</v>
      </c>
      <c r="C25" s="481" t="s">
        <v>212</v>
      </c>
      <c r="D25" s="502" t="s">
        <v>18</v>
      </c>
      <c r="E25" s="479"/>
      <c r="F25" s="480"/>
      <c r="G25" s="485" t="s">
        <v>1911</v>
      </c>
    </row>
    <row r="26" spans="2:15" ht="16.149999999999999" customHeight="1" x14ac:dyDescent="0.25">
      <c r="B26" s="234" t="s">
        <v>1900</v>
      </c>
      <c r="C26" s="481" t="s">
        <v>212</v>
      </c>
      <c r="D26" s="502" t="s">
        <v>18</v>
      </c>
      <c r="E26" s="479"/>
      <c r="F26" s="480"/>
      <c r="G26" s="485" t="s">
        <v>1912</v>
      </c>
    </row>
    <row r="27" spans="2:15" ht="16.149999999999999" customHeight="1" x14ac:dyDescent="0.25">
      <c r="B27" s="93" t="s">
        <v>1902</v>
      </c>
      <c r="C27" s="34"/>
      <c r="D27" s="502" t="s">
        <v>18</v>
      </c>
      <c r="E27" s="479"/>
      <c r="F27" s="480"/>
      <c r="G27" s="485" t="s">
        <v>1913</v>
      </c>
    </row>
    <row r="28" spans="2:15" ht="16.149999999999999" customHeight="1" x14ac:dyDescent="0.25">
      <c r="B28" s="93" t="s">
        <v>1904</v>
      </c>
      <c r="C28" s="34"/>
      <c r="D28" s="502" t="s">
        <v>18</v>
      </c>
      <c r="E28" s="479"/>
      <c r="F28" s="480"/>
      <c r="G28" s="485" t="s">
        <v>1914</v>
      </c>
    </row>
    <row r="29" spans="2:15" ht="25" x14ac:dyDescent="0.25">
      <c r="B29" s="50" t="s">
        <v>1906</v>
      </c>
      <c r="C29" s="34"/>
      <c r="D29" s="502" t="s">
        <v>18</v>
      </c>
      <c r="E29" s="479"/>
      <c r="F29" s="480"/>
      <c r="G29" s="485" t="s">
        <v>1915</v>
      </c>
    </row>
    <row r="30" spans="2:15" ht="16.149999999999999" customHeight="1" thickBot="1" x14ac:dyDescent="0.3">
      <c r="B30" s="167" t="s">
        <v>1916</v>
      </c>
      <c r="C30" s="169"/>
      <c r="D30" s="502" t="s">
        <v>18</v>
      </c>
      <c r="E30" s="479"/>
      <c r="F30" s="480"/>
      <c r="G30" s="485" t="s">
        <v>1917</v>
      </c>
    </row>
    <row r="31" spans="2:15" ht="16.149999999999999" customHeight="1" thickBot="1" x14ac:dyDescent="0.3">
      <c r="B31" s="64" t="s">
        <v>1918</v>
      </c>
      <c r="C31" s="221"/>
      <c r="D31" s="377" t="s">
        <v>18</v>
      </c>
      <c r="E31" s="284">
        <f>SUM(E25:E30)</f>
        <v>0</v>
      </c>
      <c r="F31" s="284">
        <f>SUM(F25:F30)</f>
        <v>0</v>
      </c>
      <c r="G31" s="379" t="s">
        <v>1919</v>
      </c>
    </row>
    <row r="32" spans="2:15" ht="16.149999999999999" customHeight="1" thickTop="1" thickBot="1" x14ac:dyDescent="0.3">
      <c r="O32" s="155"/>
    </row>
    <row r="33" spans="2:7" ht="14" thickTop="1" thickBot="1" x14ac:dyDescent="0.35">
      <c r="B33" s="36"/>
      <c r="C33" s="36"/>
      <c r="D33" s="36"/>
      <c r="E33" s="375" t="s">
        <v>6</v>
      </c>
      <c r="F33" s="364">
        <v>2</v>
      </c>
    </row>
    <row r="34" spans="2:7" ht="16.149999999999999" customHeight="1" thickTop="1" x14ac:dyDescent="0.25">
      <c r="B34" s="106" t="s">
        <v>1920</v>
      </c>
      <c r="C34" s="38"/>
      <c r="D34" s="38"/>
      <c r="E34" s="472" t="s">
        <v>1888</v>
      </c>
      <c r="F34" s="470" t="s">
        <v>10</v>
      </c>
      <c r="G34" s="51"/>
    </row>
    <row r="35" spans="2:7" ht="16" customHeight="1" x14ac:dyDescent="0.3">
      <c r="B35" s="107"/>
      <c r="C35"/>
      <c r="D35"/>
      <c r="E35" s="30" t="s">
        <v>181</v>
      </c>
      <c r="F35" s="40"/>
      <c r="G35" s="51"/>
    </row>
    <row r="36" spans="2:7" ht="16.149999999999999" customHeight="1" x14ac:dyDescent="0.3">
      <c r="B36" s="39"/>
      <c r="C36"/>
      <c r="D36" s="581" t="s">
        <v>11</v>
      </c>
      <c r="E36" s="31" t="s">
        <v>90</v>
      </c>
      <c r="F36" s="40"/>
      <c r="G36" s="51"/>
    </row>
    <row r="37" spans="2:7" ht="16.149999999999999" customHeight="1" thickBot="1" x14ac:dyDescent="0.35">
      <c r="B37" s="41"/>
      <c r="C37" s="315"/>
      <c r="D37" s="582"/>
      <c r="E37" s="316" t="s">
        <v>15</v>
      </c>
      <c r="F37" s="485" t="s">
        <v>16</v>
      </c>
      <c r="G37" s="51"/>
    </row>
    <row r="38" spans="2:7" ht="16.149999999999999" customHeight="1" x14ac:dyDescent="0.25">
      <c r="B38" s="289" t="s">
        <v>1921</v>
      </c>
      <c r="C38" s="292"/>
      <c r="D38" s="571"/>
      <c r="E38" s="6"/>
      <c r="F38" s="237"/>
      <c r="G38" s="51"/>
    </row>
    <row r="39" spans="2:7" ht="16.149999999999999" customHeight="1" x14ac:dyDescent="0.25">
      <c r="B39" s="48" t="s">
        <v>1689</v>
      </c>
      <c r="C39" s="34"/>
      <c r="D39" s="502" t="s">
        <v>18</v>
      </c>
      <c r="E39" s="479"/>
      <c r="F39" s="485" t="s">
        <v>1922</v>
      </c>
      <c r="G39" s="51"/>
    </row>
    <row r="40" spans="2:7" ht="16.149999999999999" customHeight="1" x14ac:dyDescent="0.25">
      <c r="B40" s="48" t="s">
        <v>1923</v>
      </c>
      <c r="C40" s="34"/>
      <c r="D40" s="502" t="s">
        <v>18</v>
      </c>
      <c r="E40" s="479"/>
      <c r="F40" s="485" t="s">
        <v>1924</v>
      </c>
      <c r="G40" s="51"/>
    </row>
    <row r="41" spans="2:7" ht="16.149999999999999" customHeight="1" thickBot="1" x14ac:dyDescent="0.3">
      <c r="B41" s="48" t="s">
        <v>1699</v>
      </c>
      <c r="C41" s="34"/>
      <c r="D41" s="502" t="s">
        <v>18</v>
      </c>
      <c r="E41" s="479"/>
      <c r="F41" s="485" t="s">
        <v>1925</v>
      </c>
      <c r="G41" s="51"/>
    </row>
    <row r="42" spans="2:7" ht="16.149999999999999" customHeight="1" x14ac:dyDescent="0.25">
      <c r="B42" s="45" t="s">
        <v>1926</v>
      </c>
      <c r="C42" s="34"/>
      <c r="D42" s="475" t="s">
        <v>18</v>
      </c>
      <c r="E42" s="325">
        <f>SUM(E39:E41)</f>
        <v>0</v>
      </c>
      <c r="F42" s="485" t="s">
        <v>1927</v>
      </c>
      <c r="G42" s="51"/>
    </row>
    <row r="43" spans="2:7" ht="16.149999999999999" customHeight="1" thickBot="1" x14ac:dyDescent="0.3">
      <c r="B43" s="48" t="s">
        <v>1928</v>
      </c>
      <c r="C43" s="34"/>
      <c r="D43" s="502" t="s">
        <v>23</v>
      </c>
      <c r="E43" s="479"/>
      <c r="F43" s="485" t="s">
        <v>1929</v>
      </c>
      <c r="G43" s="51"/>
    </row>
    <row r="44" spans="2:7" ht="16.149999999999999" customHeight="1" x14ac:dyDescent="0.25">
      <c r="B44" s="45" t="s">
        <v>1930</v>
      </c>
      <c r="C44" s="34"/>
      <c r="D44" s="502" t="s">
        <v>18</v>
      </c>
      <c r="E44" s="325">
        <f>SUM(E42:E43)</f>
        <v>0</v>
      </c>
      <c r="F44" s="485" t="s">
        <v>1931</v>
      </c>
      <c r="G44" s="51"/>
    </row>
    <row r="45" spans="2:7" ht="16.149999999999999" customHeight="1" x14ac:dyDescent="0.25">
      <c r="B45" s="214" t="s">
        <v>520</v>
      </c>
      <c r="C45"/>
      <c r="D45" s="9"/>
      <c r="E45" s="7"/>
      <c r="F45" s="130"/>
      <c r="G45" s="51"/>
    </row>
    <row r="46" spans="2:7" ht="16.149999999999999" customHeight="1" x14ac:dyDescent="0.25">
      <c r="B46" s="235" t="s">
        <v>1319</v>
      </c>
      <c r="C46" s="34"/>
      <c r="D46" s="502" t="s">
        <v>18</v>
      </c>
      <c r="E46" s="479"/>
      <c r="F46" s="485" t="s">
        <v>1932</v>
      </c>
      <c r="G46" s="218"/>
    </row>
    <row r="47" spans="2:7" ht="16.149999999999999" customHeight="1" thickBot="1" x14ac:dyDescent="0.3">
      <c r="B47" s="235" t="s">
        <v>1321</v>
      </c>
      <c r="C47" s="32"/>
      <c r="D47" s="502" t="s">
        <v>18</v>
      </c>
      <c r="E47" s="479"/>
      <c r="F47" s="485" t="s">
        <v>1933</v>
      </c>
      <c r="G47" s="218"/>
    </row>
    <row r="48" spans="2:7" ht="16.149999999999999" customHeight="1" thickTop="1" thickBot="1" x14ac:dyDescent="0.3">
      <c r="B48" s="62"/>
      <c r="C48" s="62"/>
      <c r="D48" s="62"/>
      <c r="E48" s="62"/>
      <c r="F48" s="63"/>
    </row>
    <row r="49" spans="2:7" ht="14" thickTop="1" thickBot="1" x14ac:dyDescent="0.35">
      <c r="E49" s="375" t="s">
        <v>6</v>
      </c>
      <c r="F49" s="364">
        <v>3</v>
      </c>
    </row>
    <row r="50" spans="2:7" ht="16.149999999999999" customHeight="1" thickTop="1" x14ac:dyDescent="0.25">
      <c r="B50" s="106" t="s">
        <v>1934</v>
      </c>
      <c r="C50" s="38"/>
      <c r="D50" s="38"/>
      <c r="E50" s="469" t="s">
        <v>1889</v>
      </c>
      <c r="F50" s="470" t="s">
        <v>10</v>
      </c>
    </row>
    <row r="51" spans="2:7" ht="16" customHeight="1" x14ac:dyDescent="0.3">
      <c r="B51" s="107"/>
      <c r="C51"/>
      <c r="D51"/>
      <c r="E51" s="30" t="s">
        <v>181</v>
      </c>
      <c r="F51" s="40"/>
      <c r="G51" s="51"/>
    </row>
    <row r="52" spans="2:7" ht="16.149999999999999" customHeight="1" x14ac:dyDescent="0.3">
      <c r="B52" s="224"/>
      <c r="C52"/>
      <c r="D52" s="602" t="s">
        <v>11</v>
      </c>
      <c r="E52" s="31" t="s">
        <v>91</v>
      </c>
      <c r="F52" s="40"/>
    </row>
    <row r="53" spans="2:7" ht="16.149999999999999" customHeight="1" thickBot="1" x14ac:dyDescent="0.35">
      <c r="B53" s="225"/>
      <c r="C53" s="315"/>
      <c r="D53" s="603"/>
      <c r="E53" s="320" t="s">
        <v>15</v>
      </c>
      <c r="F53" s="485" t="s">
        <v>16</v>
      </c>
    </row>
    <row r="54" spans="2:7" ht="16.149999999999999" customHeight="1" x14ac:dyDescent="0.3">
      <c r="B54" s="289" t="s">
        <v>1921</v>
      </c>
      <c r="C54" s="292"/>
      <c r="D54" s="571"/>
      <c r="E54" s="13"/>
      <c r="F54" s="237"/>
    </row>
    <row r="55" spans="2:7" ht="16.149999999999999" customHeight="1" x14ac:dyDescent="0.25">
      <c r="B55" s="48" t="s">
        <v>1689</v>
      </c>
      <c r="C55" s="34"/>
      <c r="D55" s="502" t="s">
        <v>18</v>
      </c>
      <c r="E55" s="480"/>
      <c r="F55" s="485" t="s">
        <v>1922</v>
      </c>
    </row>
    <row r="56" spans="2:7" ht="16.149999999999999" customHeight="1" x14ac:dyDescent="0.25">
      <c r="B56" s="48" t="s">
        <v>1923</v>
      </c>
      <c r="C56" s="34"/>
      <c r="D56" s="502" t="s">
        <v>18</v>
      </c>
      <c r="E56" s="480"/>
      <c r="F56" s="485" t="s">
        <v>1924</v>
      </c>
    </row>
    <row r="57" spans="2:7" ht="16.149999999999999" customHeight="1" thickBot="1" x14ac:dyDescent="0.3">
      <c r="B57" s="48" t="s">
        <v>1699</v>
      </c>
      <c r="C57" s="34"/>
      <c r="D57" s="502" t="s">
        <v>18</v>
      </c>
      <c r="E57" s="480"/>
      <c r="F57" s="485" t="s">
        <v>1925</v>
      </c>
    </row>
    <row r="58" spans="2:7" ht="16.149999999999999" customHeight="1" x14ac:dyDescent="0.25">
      <c r="B58" s="45" t="s">
        <v>1926</v>
      </c>
      <c r="C58" s="34"/>
      <c r="D58" s="475" t="s">
        <v>18</v>
      </c>
      <c r="E58" s="325">
        <f>SUM(E55:E57)</f>
        <v>0</v>
      </c>
      <c r="F58" s="485" t="s">
        <v>1927</v>
      </c>
    </row>
    <row r="59" spans="2:7" ht="16.149999999999999" customHeight="1" thickBot="1" x14ac:dyDescent="0.3">
      <c r="B59" s="48" t="s">
        <v>1928</v>
      </c>
      <c r="C59" s="34"/>
      <c r="D59" s="502" t="s">
        <v>23</v>
      </c>
      <c r="E59" s="480" t="s">
        <v>1935</v>
      </c>
      <c r="F59" s="485" t="s">
        <v>1929</v>
      </c>
    </row>
    <row r="60" spans="2:7" ht="16.149999999999999" customHeight="1" x14ac:dyDescent="0.25">
      <c r="B60" s="45" t="s">
        <v>1930</v>
      </c>
      <c r="C60" s="34"/>
      <c r="D60" s="502" t="s">
        <v>18</v>
      </c>
      <c r="E60" s="325">
        <f>SUM(E58:E59)</f>
        <v>0</v>
      </c>
      <c r="F60" s="485" t="s">
        <v>1931</v>
      </c>
    </row>
    <row r="61" spans="2:7" ht="16.149999999999999" customHeight="1" x14ac:dyDescent="0.25">
      <c r="B61" s="214" t="s">
        <v>520</v>
      </c>
      <c r="C61"/>
      <c r="D61" s="9"/>
      <c r="E61" s="7"/>
      <c r="F61" s="130"/>
      <c r="G61" s="222"/>
    </row>
    <row r="62" spans="2:7" ht="16.149999999999999" customHeight="1" x14ac:dyDescent="0.25">
      <c r="B62" s="235" t="s">
        <v>1319</v>
      </c>
      <c r="C62" s="34"/>
      <c r="D62" s="502" t="s">
        <v>18</v>
      </c>
      <c r="E62" s="480"/>
      <c r="F62" s="485" t="s">
        <v>1932</v>
      </c>
      <c r="G62" s="313"/>
    </row>
    <row r="63" spans="2:7" ht="16.149999999999999" customHeight="1" thickBot="1" x14ac:dyDescent="0.3">
      <c r="B63" s="235" t="s">
        <v>1321</v>
      </c>
      <c r="C63" s="32"/>
      <c r="D63" s="502" t="s">
        <v>18</v>
      </c>
      <c r="E63" s="480"/>
      <c r="F63" s="485" t="s">
        <v>1933</v>
      </c>
      <c r="G63" s="222"/>
    </row>
    <row r="64" spans="2:7" ht="16.149999999999999" customHeight="1" thickTop="1" thickBot="1" x14ac:dyDescent="0.35">
      <c r="B64" s="226"/>
      <c r="C64" s="62"/>
      <c r="D64" s="62"/>
      <c r="E64" s="62"/>
      <c r="F64" s="63"/>
      <c r="G64" s="222"/>
    </row>
    <row r="65" spans="2:7" ht="14" thickTop="1" thickBot="1" x14ac:dyDescent="0.35">
      <c r="B65" s="36"/>
      <c r="C65" s="36"/>
      <c r="D65" s="36"/>
      <c r="E65" s="375" t="s">
        <v>6</v>
      </c>
      <c r="F65" s="364">
        <v>4</v>
      </c>
    </row>
    <row r="66" spans="2:7" ht="16.149999999999999" customHeight="1" thickTop="1" x14ac:dyDescent="0.25">
      <c r="B66" s="592" t="s">
        <v>1936</v>
      </c>
      <c r="C66" s="38"/>
      <c r="D66" s="38"/>
      <c r="E66" s="472" t="s">
        <v>1937</v>
      </c>
      <c r="F66" s="470" t="s">
        <v>10</v>
      </c>
      <c r="G66" s="51"/>
    </row>
    <row r="67" spans="2:7" ht="16" customHeight="1" x14ac:dyDescent="0.3">
      <c r="B67" s="593"/>
      <c r="C67"/>
      <c r="D67" s="581" t="s">
        <v>11</v>
      </c>
      <c r="E67" s="30" t="s">
        <v>181</v>
      </c>
      <c r="F67" s="40"/>
      <c r="G67" s="51"/>
    </row>
    <row r="68" spans="2:7" ht="16.149999999999999" customHeight="1" x14ac:dyDescent="0.3">
      <c r="B68" s="39"/>
      <c r="C68"/>
      <c r="D68" s="581"/>
      <c r="E68" s="31" t="s">
        <v>13</v>
      </c>
      <c r="F68" s="40"/>
      <c r="G68" s="51"/>
    </row>
    <row r="69" spans="2:7" ht="16.149999999999999" customHeight="1" thickBot="1" x14ac:dyDescent="0.35">
      <c r="B69" s="41"/>
      <c r="C69" s="315"/>
      <c r="D69" s="582"/>
      <c r="E69" s="316" t="s">
        <v>15</v>
      </c>
      <c r="F69" s="485" t="s">
        <v>16</v>
      </c>
      <c r="G69" s="51"/>
    </row>
    <row r="70" spans="2:7" ht="16.149999999999999" customHeight="1" x14ac:dyDescent="0.25">
      <c r="B70" s="289" t="s">
        <v>1938</v>
      </c>
      <c r="C70" s="290"/>
      <c r="D70" s="502" t="s">
        <v>18</v>
      </c>
      <c r="E70" s="479"/>
      <c r="F70" s="478" t="s">
        <v>1939</v>
      </c>
      <c r="G70" s="51"/>
    </row>
    <row r="71" spans="2:7" ht="16.149999999999999" customHeight="1" x14ac:dyDescent="0.25">
      <c r="B71" s="214" t="s">
        <v>1940</v>
      </c>
      <c r="C71" s="32"/>
      <c r="D71" s="503"/>
      <c r="E71" s="6"/>
      <c r="F71" s="130"/>
      <c r="G71" s="51"/>
    </row>
    <row r="72" spans="2:7" ht="16.149999999999999" customHeight="1" x14ac:dyDescent="0.25">
      <c r="B72" s="53" t="s">
        <v>1941</v>
      </c>
      <c r="C72" s="34"/>
      <c r="D72" s="475" t="s">
        <v>23</v>
      </c>
      <c r="E72" s="479"/>
      <c r="F72" s="485" t="s">
        <v>1942</v>
      </c>
      <c r="G72" s="238"/>
    </row>
    <row r="73" spans="2:7" ht="16.899999999999999" customHeight="1" x14ac:dyDescent="0.25">
      <c r="B73" s="59" t="s">
        <v>1943</v>
      </c>
      <c r="C73" s="34"/>
      <c r="D73" s="475" t="s">
        <v>23</v>
      </c>
      <c r="E73" s="479"/>
      <c r="F73" s="485" t="s">
        <v>1944</v>
      </c>
      <c r="G73" s="238"/>
    </row>
    <row r="74" spans="2:7" ht="16.149999999999999" customHeight="1" x14ac:dyDescent="0.25">
      <c r="B74" s="214" t="s">
        <v>1945</v>
      </c>
      <c r="C74" s="32"/>
      <c r="D74" s="503"/>
      <c r="E74" s="6"/>
      <c r="F74" s="130"/>
      <c r="G74" s="51"/>
    </row>
    <row r="75" spans="2:7" ht="16.149999999999999" customHeight="1" x14ac:dyDescent="0.25">
      <c r="B75" s="53" t="s">
        <v>1030</v>
      </c>
      <c r="C75" s="34"/>
      <c r="D75" s="502" t="s">
        <v>18</v>
      </c>
      <c r="E75" s="476"/>
      <c r="F75" s="485" t="s">
        <v>1946</v>
      </c>
      <c r="G75" s="218"/>
    </row>
    <row r="76" spans="2:7" ht="16.149999999999999" customHeight="1" x14ac:dyDescent="0.25">
      <c r="B76" s="53" t="s">
        <v>1032</v>
      </c>
      <c r="C76" s="34"/>
      <c r="D76" s="502" t="s">
        <v>18</v>
      </c>
      <c r="E76" s="479"/>
      <c r="F76" s="485" t="s">
        <v>1947</v>
      </c>
      <c r="G76" s="51"/>
    </row>
    <row r="77" spans="2:7" ht="16.149999999999999" customHeight="1" x14ac:dyDescent="0.25">
      <c r="B77" s="53" t="s">
        <v>1948</v>
      </c>
      <c r="C77" s="34"/>
      <c r="D77" s="502" t="s">
        <v>18</v>
      </c>
      <c r="E77" s="479"/>
      <c r="F77" s="485" t="s">
        <v>1949</v>
      </c>
      <c r="G77" s="51"/>
    </row>
    <row r="78" spans="2:7" ht="29.65" customHeight="1" x14ac:dyDescent="0.25">
      <c r="B78" s="59" t="s">
        <v>1950</v>
      </c>
      <c r="C78" s="34"/>
      <c r="D78" s="475" t="s">
        <v>18</v>
      </c>
      <c r="E78" s="479"/>
      <c r="F78" s="485" t="s">
        <v>1951</v>
      </c>
      <c r="G78" s="218"/>
    </row>
    <row r="79" spans="2:7" ht="26.25" customHeight="1" x14ac:dyDescent="0.25">
      <c r="B79" s="59" t="s">
        <v>1952</v>
      </c>
      <c r="C79" s="34"/>
      <c r="D79" s="475" t="s">
        <v>18</v>
      </c>
      <c r="E79" s="479"/>
      <c r="F79" s="485" t="s">
        <v>1953</v>
      </c>
      <c r="G79" s="218"/>
    </row>
    <row r="80" spans="2:7" ht="16.149999999999999" customHeight="1" x14ac:dyDescent="0.25">
      <c r="B80" s="53" t="s">
        <v>1954</v>
      </c>
      <c r="C80" s="34"/>
      <c r="D80" s="475" t="s">
        <v>26</v>
      </c>
      <c r="E80" s="479"/>
      <c r="F80" s="485" t="s">
        <v>1955</v>
      </c>
      <c r="G80" s="51"/>
    </row>
    <row r="81" spans="2:7" ht="27.75" customHeight="1" x14ac:dyDescent="0.25">
      <c r="B81" s="611" t="s">
        <v>1956</v>
      </c>
      <c r="C81" s="612"/>
      <c r="D81" s="475" t="s">
        <v>26</v>
      </c>
      <c r="E81" s="479"/>
      <c r="F81" s="485" t="s">
        <v>1957</v>
      </c>
      <c r="G81" s="218"/>
    </row>
    <row r="82" spans="2:7" ht="28.5" customHeight="1" x14ac:dyDescent="0.25">
      <c r="B82" s="59" t="s">
        <v>2575</v>
      </c>
      <c r="C82" s="34"/>
      <c r="D82" s="475" t="s">
        <v>26</v>
      </c>
      <c r="E82" s="479"/>
      <c r="F82" s="485" t="s">
        <v>1958</v>
      </c>
      <c r="G82" s="51"/>
    </row>
    <row r="83" spans="2:7" ht="16.149999999999999" customHeight="1" x14ac:dyDescent="0.25">
      <c r="B83" s="53" t="s">
        <v>1959</v>
      </c>
      <c r="C83" s="34"/>
      <c r="D83" s="475" t="s">
        <v>18</v>
      </c>
      <c r="E83" s="479"/>
      <c r="F83" s="485" t="s">
        <v>1960</v>
      </c>
      <c r="G83" s="51"/>
    </row>
    <row r="84" spans="2:7" ht="16.149999999999999" customHeight="1" x14ac:dyDescent="0.25">
      <c r="B84" s="53" t="s">
        <v>1961</v>
      </c>
      <c r="C84" s="32"/>
      <c r="D84" s="502" t="s">
        <v>23</v>
      </c>
      <c r="E84" s="479"/>
      <c r="F84" s="485" t="s">
        <v>1962</v>
      </c>
      <c r="G84" s="238"/>
    </row>
    <row r="85" spans="2:7" ht="16.149999999999999" customHeight="1" x14ac:dyDescent="0.25">
      <c r="B85" s="53" t="s">
        <v>1963</v>
      </c>
      <c r="C85" s="34"/>
      <c r="D85" s="502" t="s">
        <v>18</v>
      </c>
      <c r="E85" s="479"/>
      <c r="F85" s="485" t="s">
        <v>1964</v>
      </c>
      <c r="G85" s="51"/>
    </row>
    <row r="86" spans="2:7" ht="16.149999999999999" customHeight="1" x14ac:dyDescent="0.25">
      <c r="B86" s="53" t="s">
        <v>228</v>
      </c>
      <c r="C86" s="34"/>
      <c r="D86" s="475" t="s">
        <v>23</v>
      </c>
      <c r="E86" s="476"/>
      <c r="F86" s="485" t="s">
        <v>1965</v>
      </c>
      <c r="G86" s="218"/>
    </row>
    <row r="87" spans="2:7" ht="16.149999999999999" customHeight="1" x14ac:dyDescent="0.25">
      <c r="B87" s="53" t="s">
        <v>1052</v>
      </c>
      <c r="C87" s="34"/>
      <c r="D87" s="475" t="s">
        <v>26</v>
      </c>
      <c r="E87" s="479"/>
      <c r="F87" s="485" t="s">
        <v>1966</v>
      </c>
      <c r="G87" s="51"/>
    </row>
    <row r="88" spans="2:7" ht="16.149999999999999" customHeight="1" x14ac:dyDescent="0.25">
      <c r="B88" s="642" t="s">
        <v>1967</v>
      </c>
      <c r="C88" s="643"/>
      <c r="D88" s="475" t="s">
        <v>23</v>
      </c>
      <c r="E88" s="479"/>
      <c r="F88" s="485" t="s">
        <v>1968</v>
      </c>
      <c r="G88" s="51"/>
    </row>
    <row r="89" spans="2:7" ht="16.149999999999999" customHeight="1" x14ac:dyDescent="0.25">
      <c r="B89" s="53" t="s">
        <v>1969</v>
      </c>
      <c r="C89" s="481" t="s">
        <v>212</v>
      </c>
      <c r="D89" s="475" t="s">
        <v>26</v>
      </c>
      <c r="E89" s="479"/>
      <c r="F89" s="485" t="s">
        <v>1970</v>
      </c>
      <c r="G89" s="51"/>
    </row>
    <row r="90" spans="2:7" ht="16.149999999999999" customHeight="1" thickBot="1" x14ac:dyDescent="0.3">
      <c r="B90" s="291" t="s">
        <v>1971</v>
      </c>
      <c r="C90" s="118"/>
      <c r="D90" s="377" t="s">
        <v>18</v>
      </c>
      <c r="E90" s="504">
        <f>SUM(E70:E89)</f>
        <v>0</v>
      </c>
      <c r="F90" s="379" t="s">
        <v>1972</v>
      </c>
      <c r="G90" s="51"/>
    </row>
    <row r="91" spans="2:7" ht="16.149999999999999" customHeight="1" thickTop="1" thickBot="1" x14ac:dyDescent="0.3">
      <c r="B91" s="62"/>
      <c r="C91" s="62"/>
      <c r="D91" s="62"/>
      <c r="E91" s="62"/>
      <c r="F91" s="63"/>
    </row>
    <row r="92" spans="2:7" ht="14" thickTop="1" thickBot="1" x14ac:dyDescent="0.35">
      <c r="B92" s="36"/>
      <c r="C92" s="36"/>
      <c r="D92" s="36"/>
      <c r="E92" s="375" t="s">
        <v>6</v>
      </c>
      <c r="F92" s="364">
        <v>5</v>
      </c>
    </row>
    <row r="93" spans="2:7" ht="16.149999999999999" customHeight="1" thickTop="1" x14ac:dyDescent="0.25">
      <c r="B93" s="592" t="s">
        <v>1973</v>
      </c>
      <c r="C93" s="38"/>
      <c r="D93" s="38"/>
      <c r="E93" s="469" t="s">
        <v>1974</v>
      </c>
      <c r="F93" s="470" t="s">
        <v>10</v>
      </c>
      <c r="G93" s="51"/>
    </row>
    <row r="94" spans="2:7" ht="16" customHeight="1" x14ac:dyDescent="0.3">
      <c r="B94" s="593"/>
      <c r="C94"/>
      <c r="D94" s="581" t="s">
        <v>11</v>
      </c>
      <c r="E94" s="30" t="s">
        <v>181</v>
      </c>
      <c r="F94" s="40"/>
      <c r="G94" s="51"/>
    </row>
    <row r="95" spans="2:7" ht="16.149999999999999" customHeight="1" x14ac:dyDescent="0.3">
      <c r="B95" s="39"/>
      <c r="C95"/>
      <c r="D95" s="581"/>
      <c r="E95" s="31" t="s">
        <v>14</v>
      </c>
      <c r="F95" s="40"/>
      <c r="G95" s="51"/>
    </row>
    <row r="96" spans="2:7" ht="16.149999999999999" customHeight="1" thickBot="1" x14ac:dyDescent="0.35">
      <c r="B96" s="41"/>
      <c r="C96" s="315"/>
      <c r="D96" s="582"/>
      <c r="E96" s="316" t="s">
        <v>15</v>
      </c>
      <c r="F96" s="485" t="s">
        <v>16</v>
      </c>
      <c r="G96" s="51"/>
    </row>
    <row r="97" spans="2:7" ht="16.149999999999999" customHeight="1" x14ac:dyDescent="0.25">
      <c r="B97" s="289" t="s">
        <v>1975</v>
      </c>
      <c r="C97" s="290"/>
      <c r="D97" s="502" t="s">
        <v>18</v>
      </c>
      <c r="E97" s="480"/>
      <c r="F97" s="485" t="s">
        <v>1939</v>
      </c>
      <c r="G97" s="51"/>
    </row>
    <row r="98" spans="2:7" ht="16.149999999999999" customHeight="1" thickBot="1" x14ac:dyDescent="0.3">
      <c r="B98" s="48" t="s">
        <v>243</v>
      </c>
      <c r="C98" s="34"/>
      <c r="D98" s="475" t="s">
        <v>26</v>
      </c>
      <c r="E98" s="480"/>
      <c r="F98" s="485" t="s">
        <v>1976</v>
      </c>
      <c r="G98" s="51"/>
    </row>
    <row r="99" spans="2:7" ht="16.149999999999999" customHeight="1" x14ac:dyDescent="0.25">
      <c r="B99" s="45" t="s">
        <v>1977</v>
      </c>
      <c r="C99" s="34"/>
      <c r="D99" s="502" t="s">
        <v>18</v>
      </c>
      <c r="E99" s="325">
        <f>SUM(E97:E98)</f>
        <v>0</v>
      </c>
      <c r="F99" s="485" t="s">
        <v>1978</v>
      </c>
      <c r="G99" s="51"/>
    </row>
    <row r="100" spans="2:7" ht="16.149999999999999" customHeight="1" x14ac:dyDescent="0.25">
      <c r="B100" s="214" t="s">
        <v>1940</v>
      </c>
      <c r="C100" s="32"/>
      <c r="D100" s="503"/>
      <c r="E100" s="6"/>
      <c r="F100" s="130"/>
      <c r="G100" s="51"/>
    </row>
    <row r="101" spans="2:7" ht="16.149999999999999" customHeight="1" x14ac:dyDescent="0.25">
      <c r="B101" s="53" t="s">
        <v>1941</v>
      </c>
      <c r="C101" s="34"/>
      <c r="D101" s="475" t="s">
        <v>23</v>
      </c>
      <c r="E101" s="480"/>
      <c r="F101" s="485" t="s">
        <v>1942</v>
      </c>
      <c r="G101" s="238"/>
    </row>
    <row r="102" spans="2:7" ht="16.149999999999999" customHeight="1" x14ac:dyDescent="0.25">
      <c r="B102" s="59" t="s">
        <v>1943</v>
      </c>
      <c r="C102" s="34"/>
      <c r="D102" s="475" t="s">
        <v>23</v>
      </c>
      <c r="E102" s="480"/>
      <c r="F102" s="485" t="s">
        <v>1944</v>
      </c>
      <c r="G102" s="238"/>
    </row>
    <row r="103" spans="2:7" ht="16.149999999999999" customHeight="1" x14ac:dyDescent="0.25">
      <c r="B103" s="214" t="s">
        <v>1945</v>
      </c>
      <c r="C103" s="32"/>
      <c r="D103" s="503"/>
      <c r="E103" s="6"/>
      <c r="F103" s="130"/>
      <c r="G103" s="51"/>
    </row>
    <row r="104" spans="2:7" ht="16.149999999999999" customHeight="1" x14ac:dyDescent="0.25">
      <c r="B104" s="53" t="s">
        <v>1030</v>
      </c>
      <c r="C104" s="34"/>
      <c r="D104" s="502" t="s">
        <v>18</v>
      </c>
      <c r="E104" s="580"/>
      <c r="F104" s="567" t="s">
        <v>1946</v>
      </c>
      <c r="G104" s="218"/>
    </row>
    <row r="105" spans="2:7" ht="16.149999999999999" customHeight="1" x14ac:dyDescent="0.25">
      <c r="B105" s="53" t="s">
        <v>1032</v>
      </c>
      <c r="C105" s="34"/>
      <c r="D105" s="502" t="s">
        <v>18</v>
      </c>
      <c r="E105" s="480"/>
      <c r="F105" s="485" t="s">
        <v>1947</v>
      </c>
      <c r="G105" s="51"/>
    </row>
    <row r="106" spans="2:7" ht="16.149999999999999" customHeight="1" x14ac:dyDescent="0.25">
      <c r="B106" s="53" t="s">
        <v>1948</v>
      </c>
      <c r="C106" s="34"/>
      <c r="D106" s="502" t="s">
        <v>18</v>
      </c>
      <c r="E106" s="480"/>
      <c r="F106" s="485" t="s">
        <v>1949</v>
      </c>
      <c r="G106" s="51"/>
    </row>
    <row r="107" spans="2:7" ht="29.25" customHeight="1" x14ac:dyDescent="0.25">
      <c r="B107" s="59" t="s">
        <v>1979</v>
      </c>
      <c r="C107" s="34"/>
      <c r="D107" s="475" t="s">
        <v>18</v>
      </c>
      <c r="E107" s="480"/>
      <c r="F107" s="485" t="s">
        <v>1951</v>
      </c>
      <c r="G107" s="218"/>
    </row>
    <row r="108" spans="2:7" ht="26.25" customHeight="1" x14ac:dyDescent="0.25">
      <c r="B108" s="59" t="s">
        <v>1980</v>
      </c>
      <c r="C108" s="34"/>
      <c r="D108" s="475" t="s">
        <v>18</v>
      </c>
      <c r="E108" s="480"/>
      <c r="F108" s="485" t="s">
        <v>1953</v>
      </c>
      <c r="G108" s="218"/>
    </row>
    <row r="109" spans="2:7" ht="16.149999999999999" customHeight="1" x14ac:dyDescent="0.25">
      <c r="B109" s="53" t="s">
        <v>1954</v>
      </c>
      <c r="C109" s="34"/>
      <c r="D109" s="475" t="s">
        <v>26</v>
      </c>
      <c r="E109" s="480"/>
      <c r="F109" s="485" t="s">
        <v>1955</v>
      </c>
      <c r="G109" s="51"/>
    </row>
    <row r="110" spans="2:7" ht="30" customHeight="1" x14ac:dyDescent="0.25">
      <c r="B110" s="611" t="s">
        <v>1956</v>
      </c>
      <c r="C110" s="612"/>
      <c r="D110" s="475" t="s">
        <v>26</v>
      </c>
      <c r="E110" s="480"/>
      <c r="F110" s="485" t="s">
        <v>1957</v>
      </c>
      <c r="G110" s="218"/>
    </row>
    <row r="111" spans="2:7" ht="28.5" customHeight="1" x14ac:dyDescent="0.25">
      <c r="B111" s="59" t="s">
        <v>2575</v>
      </c>
      <c r="C111" s="34"/>
      <c r="D111" s="475" t="s">
        <v>26</v>
      </c>
      <c r="E111" s="480"/>
      <c r="F111" s="485" t="s">
        <v>1958</v>
      </c>
      <c r="G111" s="51"/>
    </row>
    <row r="112" spans="2:7" ht="16.149999999999999" customHeight="1" x14ac:dyDescent="0.25">
      <c r="B112" s="53" t="s">
        <v>1959</v>
      </c>
      <c r="C112" s="34"/>
      <c r="D112" s="475" t="s">
        <v>18</v>
      </c>
      <c r="E112" s="480"/>
      <c r="F112" s="485" t="s">
        <v>1960</v>
      </c>
      <c r="G112" s="51"/>
    </row>
    <row r="113" spans="2:17" ht="16.149999999999999" customHeight="1" x14ac:dyDescent="0.25">
      <c r="B113" s="53" t="s">
        <v>1961</v>
      </c>
      <c r="C113" s="32"/>
      <c r="D113" s="502" t="s">
        <v>23</v>
      </c>
      <c r="E113" s="480"/>
      <c r="F113" s="485" t="s">
        <v>1962</v>
      </c>
      <c r="G113" s="238"/>
    </row>
    <row r="114" spans="2:17" ht="16.149999999999999" customHeight="1" x14ac:dyDescent="0.25">
      <c r="B114" s="53" t="s">
        <v>1963</v>
      </c>
      <c r="C114" s="34"/>
      <c r="D114" s="502" t="s">
        <v>18</v>
      </c>
      <c r="E114" s="480"/>
      <c r="F114" s="485" t="s">
        <v>1964</v>
      </c>
      <c r="G114" s="51"/>
    </row>
    <row r="115" spans="2:17" ht="16.149999999999999" customHeight="1" x14ac:dyDescent="0.25">
      <c r="B115" s="53" t="s">
        <v>228</v>
      </c>
      <c r="C115" s="34"/>
      <c r="D115" s="475" t="s">
        <v>23</v>
      </c>
      <c r="E115" s="580"/>
      <c r="F115" s="567" t="s">
        <v>1965</v>
      </c>
      <c r="G115" s="218"/>
    </row>
    <row r="116" spans="2:17" ht="16.149999999999999" customHeight="1" x14ac:dyDescent="0.25">
      <c r="B116" s="53" t="s">
        <v>1052</v>
      </c>
      <c r="C116" s="34"/>
      <c r="D116" s="475" t="s">
        <v>26</v>
      </c>
      <c r="E116" s="480"/>
      <c r="F116" s="485" t="s">
        <v>1966</v>
      </c>
      <c r="G116" s="51"/>
    </row>
    <row r="117" spans="2:17" ht="16.149999999999999" customHeight="1" x14ac:dyDescent="0.25">
      <c r="B117" s="642" t="s">
        <v>1967</v>
      </c>
      <c r="C117" s="643"/>
      <c r="D117" s="475" t="s">
        <v>23</v>
      </c>
      <c r="E117" s="480"/>
      <c r="F117" s="485" t="s">
        <v>1968</v>
      </c>
      <c r="G117" s="51"/>
    </row>
    <row r="118" spans="2:17" ht="16.149999999999999" customHeight="1" x14ac:dyDescent="0.25">
      <c r="B118" s="53" t="s">
        <v>1969</v>
      </c>
      <c r="C118" s="481" t="s">
        <v>212</v>
      </c>
      <c r="D118" s="475" t="s">
        <v>26</v>
      </c>
      <c r="E118" s="480"/>
      <c r="F118" s="485" t="s">
        <v>1970</v>
      </c>
      <c r="G118" s="51"/>
    </row>
    <row r="119" spans="2:17" ht="16.149999999999999" customHeight="1" thickBot="1" x14ac:dyDescent="0.3">
      <c r="B119" s="291" t="s">
        <v>1559</v>
      </c>
      <c r="C119" s="118"/>
      <c r="D119" s="377" t="s">
        <v>18</v>
      </c>
      <c r="E119" s="504">
        <f>SUM(E99:E118)</f>
        <v>0</v>
      </c>
      <c r="F119" s="379" t="s">
        <v>1972</v>
      </c>
      <c r="G119" s="51"/>
    </row>
    <row r="120" spans="2:17" ht="16.149999999999999" customHeight="1" thickTop="1" thickBot="1" x14ac:dyDescent="0.3">
      <c r="B120" s="62"/>
      <c r="C120" s="62"/>
      <c r="D120" s="62"/>
      <c r="E120" s="62"/>
      <c r="F120" s="62"/>
      <c r="Q120" s="155"/>
    </row>
    <row r="121" spans="2:17" ht="16.149999999999999" customHeight="1" thickTop="1" thickBot="1" x14ac:dyDescent="0.35">
      <c r="B121" s="36"/>
      <c r="C121" s="36"/>
      <c r="D121" s="36"/>
      <c r="E121" s="36"/>
      <c r="F121" s="36"/>
      <c r="G121" s="36"/>
      <c r="H121" s="36"/>
      <c r="I121" s="375" t="s">
        <v>6</v>
      </c>
      <c r="J121" s="364">
        <v>6</v>
      </c>
    </row>
    <row r="122" spans="2:17" ht="16.149999999999999" customHeight="1" thickTop="1" x14ac:dyDescent="0.25">
      <c r="B122" s="592" t="s">
        <v>1981</v>
      </c>
      <c r="C122" s="38"/>
      <c r="D122" s="38"/>
      <c r="E122" s="286" t="s">
        <v>1888</v>
      </c>
      <c r="F122" s="286" t="s">
        <v>1982</v>
      </c>
      <c r="G122" s="286" t="s">
        <v>1983</v>
      </c>
      <c r="H122" s="286" t="s">
        <v>1984</v>
      </c>
      <c r="I122" s="472" t="s">
        <v>1985</v>
      </c>
      <c r="J122" s="470" t="s">
        <v>10</v>
      </c>
      <c r="K122" s="51"/>
    </row>
    <row r="123" spans="2:17" ht="52" x14ac:dyDescent="0.3">
      <c r="B123" s="593"/>
      <c r="C123"/>
      <c r="D123" s="581" t="s">
        <v>11</v>
      </c>
      <c r="E123" s="30" t="s">
        <v>1986</v>
      </c>
      <c r="F123" s="30" t="s">
        <v>1987</v>
      </c>
      <c r="G123" s="30" t="s">
        <v>1988</v>
      </c>
      <c r="H123" s="30" t="s">
        <v>1904</v>
      </c>
      <c r="I123" s="30" t="s">
        <v>1989</v>
      </c>
      <c r="J123" s="40"/>
      <c r="K123" s="51"/>
    </row>
    <row r="124" spans="2:17" ht="16.149999999999999" customHeight="1" x14ac:dyDescent="0.3">
      <c r="B124" s="598"/>
      <c r="C124" s="599"/>
      <c r="D124" s="581"/>
      <c r="E124" s="31" t="s">
        <v>13</v>
      </c>
      <c r="F124" s="31" t="s">
        <v>13</v>
      </c>
      <c r="G124" s="31" t="s">
        <v>13</v>
      </c>
      <c r="H124" s="31" t="s">
        <v>13</v>
      </c>
      <c r="I124" s="31" t="s">
        <v>13</v>
      </c>
      <c r="J124" s="40"/>
      <c r="K124" s="51"/>
    </row>
    <row r="125" spans="2:17" ht="16.149999999999999" customHeight="1" thickBot="1" x14ac:dyDescent="0.35">
      <c r="B125" s="600"/>
      <c r="C125" s="601"/>
      <c r="D125" s="582"/>
      <c r="E125" s="316" t="s">
        <v>15</v>
      </c>
      <c r="F125" s="316" t="s">
        <v>15</v>
      </c>
      <c r="G125" s="316" t="s">
        <v>15</v>
      </c>
      <c r="H125" s="316" t="s">
        <v>15</v>
      </c>
      <c r="I125" s="316" t="s">
        <v>15</v>
      </c>
      <c r="J125" s="485" t="s">
        <v>16</v>
      </c>
      <c r="K125" s="51"/>
    </row>
    <row r="126" spans="2:17" ht="16.149999999999999" customHeight="1" x14ac:dyDescent="0.25">
      <c r="B126" s="289" t="s">
        <v>1938</v>
      </c>
      <c r="C126" s="292"/>
      <c r="D126" s="475" t="s">
        <v>18</v>
      </c>
      <c r="E126" s="482">
        <f>SUM(F126:I126)</f>
        <v>0</v>
      </c>
      <c r="F126" s="482">
        <f>F171</f>
        <v>0</v>
      </c>
      <c r="G126" s="482">
        <f>G171</f>
        <v>0</v>
      </c>
      <c r="H126" s="482">
        <f>H171</f>
        <v>0</v>
      </c>
      <c r="I126" s="482">
        <f>I171</f>
        <v>0</v>
      </c>
      <c r="J126" s="485" t="s">
        <v>1990</v>
      </c>
      <c r="K126" s="51"/>
    </row>
    <row r="127" spans="2:17" ht="16.149999999999999" customHeight="1" x14ac:dyDescent="0.25">
      <c r="B127" s="214" t="s">
        <v>1940</v>
      </c>
      <c r="C127" s="32"/>
      <c r="D127" s="10"/>
      <c r="E127" s="6"/>
      <c r="F127" s="7"/>
      <c r="G127" s="7"/>
      <c r="H127" s="5"/>
      <c r="I127" s="5"/>
      <c r="J127" s="130"/>
      <c r="K127" s="51"/>
    </row>
    <row r="128" spans="2:17" ht="16.149999999999999" customHeight="1" x14ac:dyDescent="0.25">
      <c r="B128" s="239" t="s">
        <v>1941</v>
      </c>
      <c r="C128" s="32"/>
      <c r="D128" s="475" t="s">
        <v>26</v>
      </c>
      <c r="E128" s="482">
        <f>SUM(F128:I128)</f>
        <v>0</v>
      </c>
      <c r="F128" s="483">
        <f>'TAC05 SoCF'!E54</f>
        <v>0</v>
      </c>
      <c r="G128" s="483">
        <f>'TAC05 SoCF'!E55</f>
        <v>0</v>
      </c>
      <c r="H128" s="483">
        <f>E72</f>
        <v>0</v>
      </c>
      <c r="I128" s="483">
        <f>'TAC05 SoCF'!E58</f>
        <v>0</v>
      </c>
      <c r="J128" s="485" t="s">
        <v>1942</v>
      </c>
      <c r="K128" s="51"/>
    </row>
    <row r="129" spans="2:11" ht="28.9" customHeight="1" x14ac:dyDescent="0.25">
      <c r="B129" s="59" t="s">
        <v>1991</v>
      </c>
      <c r="C129" s="481" t="s">
        <v>212</v>
      </c>
      <c r="D129" s="502" t="s">
        <v>23</v>
      </c>
      <c r="E129" s="482">
        <f>SUM(F129:I129)</f>
        <v>0</v>
      </c>
      <c r="F129" s="483">
        <f>'TAC05 SoCF'!E59</f>
        <v>0</v>
      </c>
      <c r="G129" s="483">
        <f>'TAC05 SoCF'!E60</f>
        <v>0</v>
      </c>
      <c r="H129" s="483">
        <f>E73</f>
        <v>0</v>
      </c>
      <c r="I129" s="479"/>
      <c r="J129" s="485" t="s">
        <v>1944</v>
      </c>
      <c r="K129" s="51"/>
    </row>
    <row r="130" spans="2:11" ht="16.149999999999999" customHeight="1" x14ac:dyDescent="0.25">
      <c r="B130" s="214" t="s">
        <v>1945</v>
      </c>
      <c r="C130" s="240"/>
      <c r="D130" s="1"/>
      <c r="E130" s="1"/>
      <c r="F130" s="1"/>
      <c r="G130" s="1"/>
      <c r="H130" s="1"/>
      <c r="I130" s="1"/>
      <c r="J130" s="130"/>
      <c r="K130" s="51"/>
    </row>
    <row r="131" spans="2:11" ht="16.149999999999999" customHeight="1" x14ac:dyDescent="0.25">
      <c r="B131" s="53" t="s">
        <v>1030</v>
      </c>
      <c r="C131" s="34"/>
      <c r="D131" s="475" t="s">
        <v>18</v>
      </c>
      <c r="E131" s="482">
        <f>SUM(F131:I131)</f>
        <v>0</v>
      </c>
      <c r="F131" s="476"/>
      <c r="G131" s="476"/>
      <c r="H131" s="483">
        <f>E75</f>
        <v>0</v>
      </c>
      <c r="I131" s="476"/>
      <c r="J131" s="485" t="s">
        <v>1946</v>
      </c>
      <c r="K131" s="218"/>
    </row>
    <row r="132" spans="2:11" ht="16.149999999999999" customHeight="1" x14ac:dyDescent="0.25">
      <c r="B132" s="53" t="s">
        <v>1032</v>
      </c>
      <c r="C132" s="34"/>
      <c r="D132" s="502" t="s">
        <v>26</v>
      </c>
      <c r="E132" s="482">
        <f>SUM(F132:I132)</f>
        <v>0</v>
      </c>
      <c r="F132" s="479"/>
      <c r="G132" s="479"/>
      <c r="H132" s="483">
        <f>E76</f>
        <v>0</v>
      </c>
      <c r="I132" s="479"/>
      <c r="J132" s="485" t="s">
        <v>1947</v>
      </c>
      <c r="K132" s="51"/>
    </row>
    <row r="133" spans="2:11" ht="16.149999999999999" customHeight="1" x14ac:dyDescent="0.25">
      <c r="B133" s="53" t="s">
        <v>1350</v>
      </c>
      <c r="C133" s="34"/>
      <c r="D133" s="475" t="s">
        <v>18</v>
      </c>
      <c r="E133" s="482">
        <f>SUM(F133:I133)</f>
        <v>0</v>
      </c>
      <c r="F133" s="471"/>
      <c r="G133" s="471"/>
      <c r="H133" s="483">
        <f>E77+E78+E79</f>
        <v>0</v>
      </c>
      <c r="I133" s="479"/>
      <c r="J133" s="485" t="s">
        <v>1992</v>
      </c>
      <c r="K133" s="51"/>
    </row>
    <row r="134" spans="2:11" ht="16.149999999999999" customHeight="1" x14ac:dyDescent="0.25">
      <c r="B134" s="53" t="s">
        <v>1993</v>
      </c>
      <c r="C134" s="34"/>
      <c r="D134" s="475" t="s">
        <v>26</v>
      </c>
      <c r="E134" s="482">
        <f t="shared" ref="E134:E142" si="0">SUM(F134:I134)</f>
        <v>0</v>
      </c>
      <c r="F134" s="471"/>
      <c r="G134" s="471"/>
      <c r="H134" s="483">
        <f>E80+E81+E82</f>
        <v>0</v>
      </c>
      <c r="I134" s="471"/>
      <c r="J134" s="485" t="s">
        <v>1994</v>
      </c>
      <c r="K134" s="51"/>
    </row>
    <row r="135" spans="2:11" ht="30" customHeight="1" x14ac:dyDescent="0.25">
      <c r="B135" s="611" t="s">
        <v>2636</v>
      </c>
      <c r="C135" s="612"/>
      <c r="D135" s="475" t="s">
        <v>26</v>
      </c>
      <c r="E135" s="482">
        <f>SUM(F135:I135)</f>
        <v>0</v>
      </c>
      <c r="F135" s="471"/>
      <c r="G135" s="471"/>
      <c r="H135" s="471"/>
      <c r="I135" s="479"/>
      <c r="J135" s="485" t="s">
        <v>1995</v>
      </c>
      <c r="K135" s="51"/>
    </row>
    <row r="136" spans="2:11" ht="16.149999999999999" customHeight="1" x14ac:dyDescent="0.25">
      <c r="B136" s="53" t="s">
        <v>1963</v>
      </c>
      <c r="C136" s="34"/>
      <c r="D136" s="502" t="s">
        <v>26</v>
      </c>
      <c r="E136" s="482">
        <f t="shared" si="0"/>
        <v>0</v>
      </c>
      <c r="F136" s="471"/>
      <c r="G136" s="471"/>
      <c r="H136" s="483">
        <f>E85</f>
        <v>0</v>
      </c>
      <c r="I136" s="471"/>
      <c r="J136" s="485" t="s">
        <v>1964</v>
      </c>
      <c r="K136" s="51"/>
    </row>
    <row r="137" spans="2:11" ht="16.149999999999999" customHeight="1" x14ac:dyDescent="0.25">
      <c r="B137" s="53" t="s">
        <v>1959</v>
      </c>
      <c r="C137" s="481" t="s">
        <v>212</v>
      </c>
      <c r="D137" s="475" t="s">
        <v>18</v>
      </c>
      <c r="E137" s="482">
        <f t="shared" si="0"/>
        <v>0</v>
      </c>
      <c r="F137" s="479"/>
      <c r="G137" s="479"/>
      <c r="H137" s="483">
        <f>E83</f>
        <v>0</v>
      </c>
      <c r="I137" s="483">
        <f>'TAC11 Finance &amp; other'!E31</f>
        <v>0</v>
      </c>
      <c r="J137" s="485" t="s">
        <v>1960</v>
      </c>
      <c r="K137" s="51"/>
    </row>
    <row r="138" spans="2:11" ht="16.149999999999999" customHeight="1" x14ac:dyDescent="0.25">
      <c r="B138" s="53" t="s">
        <v>1996</v>
      </c>
      <c r="C138" s="34"/>
      <c r="D138" s="502" t="s">
        <v>26</v>
      </c>
      <c r="E138" s="482">
        <f t="shared" si="0"/>
        <v>0</v>
      </c>
      <c r="F138" s="471"/>
      <c r="G138" s="479"/>
      <c r="H138" s="471"/>
      <c r="I138" s="479"/>
      <c r="J138" s="485" t="s">
        <v>1997</v>
      </c>
      <c r="K138" s="51"/>
    </row>
    <row r="139" spans="2:11" ht="16.149999999999999" customHeight="1" x14ac:dyDescent="0.25">
      <c r="B139" s="53" t="s">
        <v>1998</v>
      </c>
      <c r="C139" s="34"/>
      <c r="D139" s="502" t="s">
        <v>26</v>
      </c>
      <c r="E139" s="482">
        <f t="shared" si="0"/>
        <v>0</v>
      </c>
      <c r="F139" s="471"/>
      <c r="G139" s="479"/>
      <c r="H139" s="471"/>
      <c r="I139" s="471"/>
      <c r="J139" s="485" t="s">
        <v>1999</v>
      </c>
      <c r="K139" s="51"/>
    </row>
    <row r="140" spans="2:11" ht="16.149999999999999" customHeight="1" x14ac:dyDescent="0.25">
      <c r="B140" s="53" t="s">
        <v>2000</v>
      </c>
      <c r="C140" s="481" t="s">
        <v>212</v>
      </c>
      <c r="D140" s="502" t="s">
        <v>23</v>
      </c>
      <c r="E140" s="482">
        <f t="shared" si="0"/>
        <v>0</v>
      </c>
      <c r="F140" s="471"/>
      <c r="G140" s="471"/>
      <c r="H140" s="483">
        <f>E84</f>
        <v>0</v>
      </c>
      <c r="I140" s="479"/>
      <c r="J140" s="485" t="s">
        <v>1962</v>
      </c>
      <c r="K140" s="51"/>
    </row>
    <row r="141" spans="2:11" ht="16.149999999999999" customHeight="1" x14ac:dyDescent="0.25">
      <c r="B141" s="53" t="s">
        <v>228</v>
      </c>
      <c r="C141" s="34"/>
      <c r="D141" s="502" t="s">
        <v>23</v>
      </c>
      <c r="E141" s="482">
        <f t="shared" si="0"/>
        <v>0</v>
      </c>
      <c r="F141" s="476"/>
      <c r="G141" s="476"/>
      <c r="H141" s="483">
        <f>E86</f>
        <v>0</v>
      </c>
      <c r="I141" s="476"/>
      <c r="J141" s="485" t="s">
        <v>1965</v>
      </c>
      <c r="K141" s="218"/>
    </row>
    <row r="142" spans="2:11" ht="16.149999999999999" customHeight="1" thickBot="1" x14ac:dyDescent="0.3">
      <c r="B142" s="53" t="s">
        <v>1969</v>
      </c>
      <c r="C142" s="481" t="s">
        <v>212</v>
      </c>
      <c r="D142" s="502" t="s">
        <v>26</v>
      </c>
      <c r="E142" s="482">
        <f t="shared" si="0"/>
        <v>0</v>
      </c>
      <c r="F142" s="471"/>
      <c r="G142" s="479"/>
      <c r="H142" s="483">
        <f>E89+E87</f>
        <v>0</v>
      </c>
      <c r="I142" s="479"/>
      <c r="J142" s="485" t="s">
        <v>1970</v>
      </c>
      <c r="K142" s="51"/>
    </row>
    <row r="143" spans="2:11" ht="16.149999999999999" customHeight="1" thickBot="1" x14ac:dyDescent="0.3">
      <c r="B143" s="291" t="s">
        <v>1537</v>
      </c>
      <c r="C143" s="61"/>
      <c r="D143" s="385" t="s">
        <v>18</v>
      </c>
      <c r="E143" s="284">
        <f>SUM(E127:E142)</f>
        <v>0</v>
      </c>
      <c r="F143" s="284">
        <f>SUM(F126:F142)</f>
        <v>0</v>
      </c>
      <c r="G143" s="284">
        <f>SUM(G126:G142)</f>
        <v>0</v>
      </c>
      <c r="H143" s="284">
        <f t="shared" ref="H143:I143" si="1">SUM(H126:H142)</f>
        <v>0</v>
      </c>
      <c r="I143" s="284">
        <f t="shared" si="1"/>
        <v>0</v>
      </c>
      <c r="J143" s="379" t="s">
        <v>1972</v>
      </c>
      <c r="K143" s="51"/>
    </row>
    <row r="144" spans="2:11" ht="16.149999999999999" customHeight="1" thickTop="1" thickBot="1" x14ac:dyDescent="0.3">
      <c r="B144" s="62"/>
      <c r="C144" s="62"/>
      <c r="D144" s="62"/>
      <c r="E144" s="62"/>
      <c r="F144" s="62"/>
      <c r="G144" s="62"/>
      <c r="H144" s="62"/>
      <c r="I144" s="62"/>
      <c r="J144" s="63"/>
    </row>
    <row r="145" spans="2:11" ht="16.149999999999999" customHeight="1" thickTop="1" thickBot="1" x14ac:dyDescent="0.35">
      <c r="B145" s="241"/>
      <c r="C145" s="242"/>
      <c r="D145" s="242"/>
      <c r="E145" s="242"/>
      <c r="F145" s="242"/>
      <c r="G145" s="242"/>
      <c r="H145" s="242"/>
      <c r="I145" s="375" t="s">
        <v>6</v>
      </c>
      <c r="J145" s="364">
        <v>7</v>
      </c>
    </row>
    <row r="146" spans="2:11" ht="16.149999999999999" customHeight="1" thickTop="1" x14ac:dyDescent="0.25">
      <c r="B146" s="592" t="s">
        <v>2001</v>
      </c>
      <c r="C146" s="38"/>
      <c r="D146" s="38"/>
      <c r="E146" s="287" t="s">
        <v>1889</v>
      </c>
      <c r="F146" s="287" t="s">
        <v>2002</v>
      </c>
      <c r="G146" s="287" t="s">
        <v>2003</v>
      </c>
      <c r="H146" s="287" t="s">
        <v>2004</v>
      </c>
      <c r="I146" s="469" t="s">
        <v>2005</v>
      </c>
      <c r="J146" s="470" t="s">
        <v>10</v>
      </c>
      <c r="K146" s="51"/>
    </row>
    <row r="147" spans="2:11" ht="52.5" thickTop="1" x14ac:dyDescent="0.3">
      <c r="B147" s="593"/>
      <c r="C147"/>
      <c r="D147" s="581" t="s">
        <v>11</v>
      </c>
      <c r="E147" s="30" t="s">
        <v>1986</v>
      </c>
      <c r="F147" s="30" t="s">
        <v>1987</v>
      </c>
      <c r="G147" s="30" t="s">
        <v>1988</v>
      </c>
      <c r="H147" s="30" t="s">
        <v>1904</v>
      </c>
      <c r="I147" s="30" t="s">
        <v>1989</v>
      </c>
      <c r="J147" s="40"/>
      <c r="K147" s="51"/>
    </row>
    <row r="148" spans="2:11" ht="16.149999999999999" customHeight="1" x14ac:dyDescent="0.3">
      <c r="B148" s="39"/>
      <c r="C148"/>
      <c r="D148" s="581"/>
      <c r="E148" s="31" t="s">
        <v>708</v>
      </c>
      <c r="F148" s="31" t="s">
        <v>708</v>
      </c>
      <c r="G148" s="31" t="s">
        <v>708</v>
      </c>
      <c r="H148" s="31" t="s">
        <v>708</v>
      </c>
      <c r="I148" s="31" t="s">
        <v>708</v>
      </c>
      <c r="J148" s="40"/>
      <c r="K148" s="51"/>
    </row>
    <row r="149" spans="2:11" ht="16.149999999999999" customHeight="1" x14ac:dyDescent="0.3">
      <c r="B149" s="39"/>
      <c r="C149"/>
      <c r="D149" s="581"/>
      <c r="E149" s="31" t="s">
        <v>14</v>
      </c>
      <c r="F149" s="31" t="s">
        <v>14</v>
      </c>
      <c r="G149" s="31" t="s">
        <v>14</v>
      </c>
      <c r="H149" s="31" t="s">
        <v>14</v>
      </c>
      <c r="I149" s="31" t="s">
        <v>14</v>
      </c>
      <c r="J149" s="40"/>
      <c r="K149" s="51"/>
    </row>
    <row r="150" spans="2:11" ht="16.149999999999999" customHeight="1" thickBot="1" x14ac:dyDescent="0.35">
      <c r="B150" s="41"/>
      <c r="C150" s="315"/>
      <c r="D150" s="582"/>
      <c r="E150" s="316" t="s">
        <v>15</v>
      </c>
      <c r="F150" s="316" t="s">
        <v>15</v>
      </c>
      <c r="G150" s="316" t="s">
        <v>15</v>
      </c>
      <c r="H150" s="316" t="s">
        <v>15</v>
      </c>
      <c r="I150" s="316" t="s">
        <v>15</v>
      </c>
      <c r="J150" s="485" t="s">
        <v>16</v>
      </c>
      <c r="K150" s="51"/>
    </row>
    <row r="151" spans="2:11" ht="16.149999999999999" customHeight="1" x14ac:dyDescent="0.25">
      <c r="B151" s="289" t="s">
        <v>1975</v>
      </c>
      <c r="C151" s="292"/>
      <c r="D151" s="475" t="s">
        <v>18</v>
      </c>
      <c r="E151" s="482">
        <f>SUM(F151:I151)</f>
        <v>0</v>
      </c>
      <c r="F151" s="480"/>
      <c r="G151" s="480"/>
      <c r="H151" s="483">
        <f>E97</f>
        <v>0</v>
      </c>
      <c r="I151" s="480"/>
      <c r="J151" s="485" t="s">
        <v>1990</v>
      </c>
      <c r="K151" s="51"/>
    </row>
    <row r="152" spans="2:11" ht="16.149999999999999" customHeight="1" thickBot="1" x14ac:dyDescent="0.3">
      <c r="B152" s="48" t="s">
        <v>243</v>
      </c>
      <c r="C152" s="32"/>
      <c r="D152" s="502" t="s">
        <v>26</v>
      </c>
      <c r="E152" s="482">
        <f>SUM(F152:I152)</f>
        <v>0</v>
      </c>
      <c r="F152" s="480"/>
      <c r="G152" s="480"/>
      <c r="H152" s="483">
        <f>E98</f>
        <v>0</v>
      </c>
      <c r="I152" s="480"/>
      <c r="J152" s="485" t="s">
        <v>1976</v>
      </c>
      <c r="K152" s="51"/>
    </row>
    <row r="153" spans="2:11" ht="16.149999999999999" customHeight="1" x14ac:dyDescent="0.25">
      <c r="B153" s="45" t="s">
        <v>1977</v>
      </c>
      <c r="C153" s="32"/>
      <c r="D153" s="475" t="s">
        <v>18</v>
      </c>
      <c r="E153" s="325">
        <f>SUM(E151:E152)</f>
        <v>0</v>
      </c>
      <c r="F153" s="325">
        <f>SUM(F151:F152)</f>
        <v>0</v>
      </c>
      <c r="G153" s="325">
        <f>SUM(G151:G152)</f>
        <v>0</v>
      </c>
      <c r="H153" s="325">
        <f>SUM(H151:H152)</f>
        <v>0</v>
      </c>
      <c r="I153" s="325">
        <f>SUM(I151:I152)</f>
        <v>0</v>
      </c>
      <c r="J153" s="485" t="s">
        <v>1978</v>
      </c>
      <c r="K153" s="51"/>
    </row>
    <row r="154" spans="2:11" ht="16.149999999999999" customHeight="1" x14ac:dyDescent="0.25">
      <c r="B154" s="214" t="s">
        <v>1940</v>
      </c>
      <c r="C154" s="32"/>
      <c r="D154" s="243"/>
      <c r="E154" s="6"/>
      <c r="F154" s="6"/>
      <c r="G154" s="6"/>
      <c r="H154" s="6"/>
      <c r="I154" s="6"/>
      <c r="J154" s="130"/>
      <c r="K154" s="51"/>
    </row>
    <row r="155" spans="2:11" ht="16.149999999999999" customHeight="1" x14ac:dyDescent="0.25">
      <c r="B155" s="53" t="s">
        <v>1941</v>
      </c>
      <c r="C155" s="97"/>
      <c r="D155" s="502" t="s">
        <v>23</v>
      </c>
      <c r="E155" s="482">
        <f>SUM(F155:I155)</f>
        <v>0</v>
      </c>
      <c r="F155" s="483">
        <f>'TAC05 SoCF'!F54</f>
        <v>0</v>
      </c>
      <c r="G155" s="483">
        <f>'TAC05 SoCF'!F55</f>
        <v>0</v>
      </c>
      <c r="H155" s="483">
        <f>E101</f>
        <v>0</v>
      </c>
      <c r="I155" s="483">
        <f>'TAC05 SoCF'!F58</f>
        <v>0</v>
      </c>
      <c r="J155" s="485" t="s">
        <v>1942</v>
      </c>
      <c r="K155" s="51"/>
    </row>
    <row r="156" spans="2:11" ht="30.75" customHeight="1" x14ac:dyDescent="0.25">
      <c r="B156" s="59" t="s">
        <v>2006</v>
      </c>
      <c r="C156" s="481" t="s">
        <v>212</v>
      </c>
      <c r="D156" s="502" t="s">
        <v>23</v>
      </c>
      <c r="E156" s="482">
        <f>SUM(F156:I156)</f>
        <v>0</v>
      </c>
      <c r="F156" s="483">
        <f>'TAC05 SoCF'!F59</f>
        <v>0</v>
      </c>
      <c r="G156" s="483">
        <f>'TAC05 SoCF'!F60</f>
        <v>0</v>
      </c>
      <c r="H156" s="483">
        <f>E102</f>
        <v>0</v>
      </c>
      <c r="I156" s="480"/>
      <c r="J156" s="485" t="s">
        <v>1944</v>
      </c>
      <c r="K156" s="51"/>
    </row>
    <row r="157" spans="2:11" ht="16.149999999999999" customHeight="1" x14ac:dyDescent="0.25">
      <c r="B157" s="214" t="s">
        <v>1945</v>
      </c>
      <c r="C157" s="32"/>
      <c r="D157" s="1"/>
      <c r="E157" s="1"/>
      <c r="F157" s="1"/>
      <c r="G157" s="1"/>
      <c r="H157" s="1"/>
      <c r="I157" s="1"/>
      <c r="J157" s="130"/>
      <c r="K157" s="51"/>
    </row>
    <row r="158" spans="2:11" ht="16.149999999999999" customHeight="1" x14ac:dyDescent="0.25">
      <c r="B158" s="244" t="s">
        <v>247</v>
      </c>
      <c r="C158" s="305"/>
      <c r="D158" s="502" t="s">
        <v>26</v>
      </c>
      <c r="E158" s="482">
        <f>SUM(F158:I158)</f>
        <v>0</v>
      </c>
      <c r="F158" s="471"/>
      <c r="G158" s="471"/>
      <c r="H158" s="471"/>
      <c r="I158" s="480"/>
      <c r="J158" s="485" t="s">
        <v>2007</v>
      </c>
      <c r="K158" s="51"/>
    </row>
    <row r="159" spans="2:11" ht="16.149999999999999" customHeight="1" x14ac:dyDescent="0.25">
      <c r="B159" s="53" t="s">
        <v>1030</v>
      </c>
      <c r="C159" s="32"/>
      <c r="D159" s="475" t="s">
        <v>18</v>
      </c>
      <c r="E159" s="482">
        <f t="shared" ref="E159:E170" si="2">SUM(F159:I159)</f>
        <v>0</v>
      </c>
      <c r="F159" s="580"/>
      <c r="G159" s="580"/>
      <c r="H159" s="483">
        <f>E104</f>
        <v>0</v>
      </c>
      <c r="I159" s="580"/>
      <c r="J159" s="523" t="s">
        <v>1946</v>
      </c>
      <c r="K159" s="218"/>
    </row>
    <row r="160" spans="2:11" ht="16.149999999999999" customHeight="1" x14ac:dyDescent="0.25">
      <c r="B160" s="53" t="s">
        <v>1032</v>
      </c>
      <c r="C160" s="32"/>
      <c r="D160" s="502" t="s">
        <v>26</v>
      </c>
      <c r="E160" s="482">
        <f t="shared" si="2"/>
        <v>0</v>
      </c>
      <c r="F160" s="480"/>
      <c r="G160" s="480"/>
      <c r="H160" s="483">
        <f>E105</f>
        <v>0</v>
      </c>
      <c r="I160" s="480"/>
      <c r="J160" s="485" t="s">
        <v>1947</v>
      </c>
      <c r="K160" s="51"/>
    </row>
    <row r="161" spans="2:11" ht="16.149999999999999" customHeight="1" x14ac:dyDescent="0.25">
      <c r="B161" s="53" t="s">
        <v>1350</v>
      </c>
      <c r="C161" s="32"/>
      <c r="D161" s="475" t="s">
        <v>18</v>
      </c>
      <c r="E161" s="482">
        <f t="shared" si="2"/>
        <v>0</v>
      </c>
      <c r="F161" s="471"/>
      <c r="G161" s="471"/>
      <c r="H161" s="483">
        <f>E106+E107+E108</f>
        <v>0</v>
      </c>
      <c r="I161" s="480"/>
      <c r="J161" s="485" t="s">
        <v>1992</v>
      </c>
      <c r="K161" s="51"/>
    </row>
    <row r="162" spans="2:11" ht="16.149999999999999" customHeight="1" x14ac:dyDescent="0.25">
      <c r="B162" s="53" t="s">
        <v>1993</v>
      </c>
      <c r="C162" s="34"/>
      <c r="D162" s="475" t="s">
        <v>26</v>
      </c>
      <c r="E162" s="482">
        <f>SUM(F162:I162)</f>
        <v>0</v>
      </c>
      <c r="F162" s="471"/>
      <c r="G162" s="471"/>
      <c r="H162" s="483">
        <f>E109+E110+E111</f>
        <v>0</v>
      </c>
      <c r="I162" s="471"/>
      <c r="J162" s="485" t="s">
        <v>1994</v>
      </c>
      <c r="K162" s="51"/>
    </row>
    <row r="163" spans="2:11" ht="30" customHeight="1" x14ac:dyDescent="0.25">
      <c r="B163" s="611" t="s">
        <v>2636</v>
      </c>
      <c r="C163" s="612"/>
      <c r="D163" s="475" t="s">
        <v>26</v>
      </c>
      <c r="E163" s="482">
        <f>SUM(F163:I163)</f>
        <v>0</v>
      </c>
      <c r="F163" s="471"/>
      <c r="G163" s="471"/>
      <c r="H163" s="471"/>
      <c r="I163" s="480"/>
      <c r="J163" s="485" t="s">
        <v>1995</v>
      </c>
      <c r="K163" s="51"/>
    </row>
    <row r="164" spans="2:11" ht="16.149999999999999" customHeight="1" x14ac:dyDescent="0.25">
      <c r="B164" s="53" t="s">
        <v>1963</v>
      </c>
      <c r="C164" s="32"/>
      <c r="D164" s="502" t="s">
        <v>26</v>
      </c>
      <c r="E164" s="482">
        <f t="shared" si="2"/>
        <v>0</v>
      </c>
      <c r="F164" s="471"/>
      <c r="G164" s="480"/>
      <c r="H164" s="483">
        <f>E114</f>
        <v>0</v>
      </c>
      <c r="I164" s="480"/>
      <c r="J164" s="485" t="s">
        <v>1964</v>
      </c>
      <c r="K164" s="51"/>
    </row>
    <row r="165" spans="2:11" ht="16.149999999999999" customHeight="1" x14ac:dyDescent="0.25">
      <c r="B165" s="53" t="s">
        <v>1959</v>
      </c>
      <c r="C165" s="481" t="s">
        <v>212</v>
      </c>
      <c r="D165" s="475" t="s">
        <v>18</v>
      </c>
      <c r="E165" s="482">
        <f t="shared" si="2"/>
        <v>0</v>
      </c>
      <c r="F165" s="480"/>
      <c r="G165" s="480"/>
      <c r="H165" s="483">
        <f>E112</f>
        <v>0</v>
      </c>
      <c r="I165" s="483">
        <f>'TAC11 Finance &amp; other'!F31</f>
        <v>0</v>
      </c>
      <c r="J165" s="485" t="s">
        <v>1960</v>
      </c>
      <c r="K165" s="51"/>
    </row>
    <row r="166" spans="2:11" ht="16.149999999999999" customHeight="1" x14ac:dyDescent="0.25">
      <c r="B166" s="53" t="s">
        <v>1996</v>
      </c>
      <c r="C166" s="32"/>
      <c r="D166" s="502" t="s">
        <v>26</v>
      </c>
      <c r="E166" s="482">
        <f t="shared" si="2"/>
        <v>0</v>
      </c>
      <c r="F166" s="471"/>
      <c r="G166" s="480"/>
      <c r="H166" s="471"/>
      <c r="I166" s="480"/>
      <c r="J166" s="485" t="s">
        <v>1997</v>
      </c>
      <c r="K166" s="51"/>
    </row>
    <row r="167" spans="2:11" ht="16.149999999999999" customHeight="1" x14ac:dyDescent="0.25">
      <c r="B167" s="53" t="s">
        <v>1998</v>
      </c>
      <c r="C167" s="32"/>
      <c r="D167" s="502" t="s">
        <v>26</v>
      </c>
      <c r="E167" s="482">
        <f t="shared" si="2"/>
        <v>0</v>
      </c>
      <c r="F167" s="471"/>
      <c r="G167" s="480"/>
      <c r="H167" s="471"/>
      <c r="I167" s="471"/>
      <c r="J167" s="485" t="s">
        <v>1999</v>
      </c>
      <c r="K167" s="51"/>
    </row>
    <row r="168" spans="2:11" ht="16.149999999999999" customHeight="1" x14ac:dyDescent="0.25">
      <c r="B168" s="53" t="s">
        <v>2000</v>
      </c>
      <c r="C168" s="481" t="s">
        <v>212</v>
      </c>
      <c r="D168" s="502" t="s">
        <v>23</v>
      </c>
      <c r="E168" s="482">
        <f t="shared" si="2"/>
        <v>0</v>
      </c>
      <c r="F168" s="471"/>
      <c r="G168" s="471"/>
      <c r="H168" s="483">
        <f>E113</f>
        <v>0</v>
      </c>
      <c r="I168" s="480"/>
      <c r="J168" s="485" t="s">
        <v>1962</v>
      </c>
      <c r="K168" s="51"/>
    </row>
    <row r="169" spans="2:11" ht="16.149999999999999" customHeight="1" x14ac:dyDescent="0.25">
      <c r="B169" s="53" t="s">
        <v>228</v>
      </c>
      <c r="C169" s="32"/>
      <c r="D169" s="502" t="s">
        <v>23</v>
      </c>
      <c r="E169" s="482">
        <f t="shared" si="2"/>
        <v>0</v>
      </c>
      <c r="F169" s="580"/>
      <c r="G169" s="580"/>
      <c r="H169" s="483">
        <f>E115</f>
        <v>0</v>
      </c>
      <c r="I169" s="580"/>
      <c r="J169" s="523" t="s">
        <v>1965</v>
      </c>
      <c r="K169" s="218"/>
    </row>
    <row r="170" spans="2:11" ht="16.149999999999999" customHeight="1" thickBot="1" x14ac:dyDescent="0.3">
      <c r="B170" s="53" t="s">
        <v>1969</v>
      </c>
      <c r="C170" s="32"/>
      <c r="D170" s="502" t="s">
        <v>26</v>
      </c>
      <c r="E170" s="482">
        <f t="shared" si="2"/>
        <v>0</v>
      </c>
      <c r="F170" s="480"/>
      <c r="G170" s="480"/>
      <c r="H170" s="483">
        <f>E116+E118</f>
        <v>0</v>
      </c>
      <c r="I170" s="480"/>
      <c r="J170" s="485" t="s">
        <v>1970</v>
      </c>
      <c r="K170" s="51"/>
    </row>
    <row r="171" spans="2:11" ht="16.149999999999999" customHeight="1" thickBot="1" x14ac:dyDescent="0.3">
      <c r="B171" s="245" t="s">
        <v>1559</v>
      </c>
      <c r="C171" s="118"/>
      <c r="D171" s="385" t="s">
        <v>18</v>
      </c>
      <c r="E171" s="284">
        <f>SUM(E153:E170)</f>
        <v>0</v>
      </c>
      <c r="F171" s="284">
        <f>SUM(F153:F170)</f>
        <v>0</v>
      </c>
      <c r="G171" s="284">
        <f>SUM(G153:G170)</f>
        <v>0</v>
      </c>
      <c r="H171" s="284">
        <f>SUM(H153:H170)</f>
        <v>0</v>
      </c>
      <c r="I171" s="284">
        <f>SUM(I153:I170)</f>
        <v>0</v>
      </c>
      <c r="J171" s="379" t="s">
        <v>1972</v>
      </c>
      <c r="K171" s="51"/>
    </row>
    <row r="172" spans="2:11" ht="16.149999999999999" customHeight="1" thickTop="1" x14ac:dyDescent="0.25">
      <c r="B172" s="62"/>
      <c r="C172" s="62"/>
      <c r="D172" s="62"/>
      <c r="E172" s="62"/>
      <c r="F172" s="62"/>
      <c r="G172" s="62"/>
      <c r="H172" s="62"/>
      <c r="I172" s="62"/>
      <c r="J172" s="63"/>
    </row>
  </sheetData>
  <mergeCells count="17">
    <mergeCell ref="D8:D9"/>
    <mergeCell ref="H18:H19"/>
    <mergeCell ref="D36:D37"/>
    <mergeCell ref="D52:D53"/>
    <mergeCell ref="B66:B67"/>
    <mergeCell ref="D67:D69"/>
    <mergeCell ref="B135:C135"/>
    <mergeCell ref="B146:B147"/>
    <mergeCell ref="D147:D150"/>
    <mergeCell ref="B163:C163"/>
    <mergeCell ref="B81:C81"/>
    <mergeCell ref="B93:B94"/>
    <mergeCell ref="D94:D96"/>
    <mergeCell ref="B110:C110"/>
    <mergeCell ref="B122:B123"/>
    <mergeCell ref="D123:D125"/>
    <mergeCell ref="B124:C125"/>
  </mergeCells>
  <conditionalFormatting sqref="G49:G50 F50:G50 F52:G53 F64:G64">
    <cfRule type="cellIs" dxfId="16" priority="15" operator="equal">
      <formula>"FAIL"</formula>
    </cfRule>
    <cfRule type="cellIs" dxfId="15" priority="16" operator="equal">
      <formula>"PASS"</formula>
    </cfRule>
  </conditionalFormatting>
  <conditionalFormatting sqref="G52:G63">
    <cfRule type="cellIs" dxfId="14" priority="3" operator="equal">
      <formula>"FAIL"</formula>
    </cfRule>
    <cfRule type="cellIs" dxfId="13" priority="4" operator="equal">
      <formula>"PASS"</formula>
    </cfRule>
  </conditionalFormatting>
  <dataValidations count="8">
    <dataValidation allowBlank="1" showInputMessage="1" showErrorMessage="1" promptTitle="DHSC loans" prompt="The prior year DHSC loans figure is protected as this should not be restated. If you believe the populated figure is incorrect please contact england.provider.accounts@nhs.net " sqref="C17 C25:C26" xr:uid="{DF284C14-5AA7-4294-BC7B-BF451551CB50}"/>
    <dataValidation allowBlank="1" showInputMessage="1" showErrorMessage="1" promptTitle="Early termination" prompt="This row is for liabilities extinguished on early termination without cash payment. Any cash settlement should be included in the cash flow statement as a principal repayment." sqref="C140 C168" xr:uid="{970950C3-5387-40E0-B47B-B8F2B77E13A7}"/>
    <dataValidation allowBlank="1" showInputMessage="1" showErrorMessage="1" promptTitle="Interest arising in year" prompt="Interest applied in-year increases the lease liability. For DHSC/other loans, this should equal the in-year charge plus any capitalised interest. PFI interest arising is fed from expenditure." sqref="C137 C165" xr:uid="{4264B00F-7683-48C8-9B58-52B5CFB0C8A5}"/>
    <dataValidation allowBlank="1" showErrorMessage="1" promptTitle="Finance lease - principal " prompt="The cashflow figure defaults into the non-DHSC group counterparty column. If the finance lease is with an FT, NHS Trust or other DHSC group bodies please enter relevant amounts in columns I, J &amp; K and column L will reduce. " sqref="C155" xr:uid="{C75A3F02-804B-4A6A-B80B-96D8DD63A6CC}"/>
    <dataValidation allowBlank="1" showInputMessage="1" showErrorMessage="1" promptTitle="Interest cash flows" prompt="PFI interest cash flows should be entered excluding any 'contingent rent' amounts which are not a movement in the liability." sqref="C156 C129" xr:uid="{308A2194-AC6F-4C3D-A38E-DF6DC996CE43}"/>
    <dataValidation allowBlank="1" showInputMessage="1" showErrorMessage="1" promptTitle="DHSC loans" prompt="The prior year DHSC loans figure is protected as this should not be restated. If you believe the populated figure is incorrect please contact england.provider.accounts@nhs.net" sqref="C16" xr:uid="{C315D8A2-FFCB-4118-AEDF-1D05E5A5AB53}"/>
    <dataValidation allowBlank="1" showInputMessage="1" showErrorMessage="1" promptTitle="Other movements on DHSC loans" prompt="Movements on DHSC loans should be limited to_x000a_- Payment and receipt of principal_x000a_- Payment of interest (cash basis)_x000a_- Interest arising in year (application of interest rate)_x000a_- Transfers_x000a_The 'other' row has therefore been locked to prevent erroneous entries" sqref="C142" xr:uid="{CD70618C-A6DD-41B9-B1D5-3804246CC299}"/>
    <dataValidation allowBlank="1" showInputMessage="1" showErrorMessage="1" promptTitle="Other changes" prompt="Movements in the liability which do not fit into dedicated rows above are expected to be rare. Please email england.provider.accounts@nhs.net with details of your transaction if you believe you require use of this row." sqref="C89 C118" xr:uid="{63CB1F2E-6DF6-47DE-A27F-B462B2F52984}"/>
  </dataValidations>
  <pageMargins left="0.23622047244094491" right="0.23622047244094491" top="0.74803149606299213" bottom="0.74803149606299213" header="0.31496062992125984" footer="0.31496062992125984"/>
  <pageSetup paperSize="9" scale="31" fitToHeight="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DE95-A4C5-46A4-A7CB-76039E814EF3}">
  <sheetPr codeName="Sheet82">
    <tabColor theme="2"/>
    <pageSetUpPr fitToPage="1"/>
  </sheetPr>
  <dimension ref="B1:Q74"/>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9.26953125" style="15" customWidth="1"/>
    <col min="4" max="4" width="13.26953125" style="15"/>
    <col min="5" max="11" width="15.26953125" style="15" customWidth="1"/>
    <col min="12" max="12" width="15.7265625" style="15" customWidth="1"/>
    <col min="13" max="15" width="15.26953125" style="15" customWidth="1"/>
    <col min="16" max="16" width="16.7265625" style="15" customWidth="1"/>
    <col min="17" max="16384" width="13.26953125" style="15"/>
  </cols>
  <sheetData>
    <row r="1" spans="2:9" ht="18.75" customHeight="1" x14ac:dyDescent="0.3">
      <c r="B1" s="308"/>
    </row>
    <row r="2" spans="2:9" ht="18.75" customHeight="1" x14ac:dyDescent="0.35">
      <c r="B2" s="16" t="s">
        <v>0</v>
      </c>
    </row>
    <row r="3" spans="2:9" ht="18.75" customHeight="1" x14ac:dyDescent="0.35">
      <c r="B3" s="16" t="str">
        <f ca="1">MID(CELL("filename",D3),FIND("]",CELL("filename",D4))+1,99)</f>
        <v>TAC22 Provisions</v>
      </c>
    </row>
    <row r="4" spans="2:9" ht="18.75" customHeight="1" thickBot="1" x14ac:dyDescent="0.35">
      <c r="B4" s="17" t="s">
        <v>5</v>
      </c>
    </row>
    <row r="5" spans="2:9" ht="16.5" customHeight="1" thickTop="1" thickBot="1" x14ac:dyDescent="0.35">
      <c r="B5" s="36"/>
      <c r="C5" s="36"/>
      <c r="D5" s="36"/>
      <c r="E5" s="36"/>
      <c r="F5" s="36"/>
      <c r="G5" s="375" t="s">
        <v>6</v>
      </c>
      <c r="H5" s="365">
        <v>1</v>
      </c>
    </row>
    <row r="6" spans="2:9" ht="16.5" customHeight="1" thickTop="1" x14ac:dyDescent="0.3">
      <c r="B6" s="37" t="s">
        <v>2008</v>
      </c>
      <c r="C6" s="38"/>
      <c r="D6" s="472" t="s">
        <v>2009</v>
      </c>
      <c r="E6" s="469" t="s">
        <v>2010</v>
      </c>
      <c r="F6" s="472" t="s">
        <v>2011</v>
      </c>
      <c r="G6" s="469" t="s">
        <v>2012</v>
      </c>
      <c r="H6" s="473" t="s">
        <v>10</v>
      </c>
      <c r="I6" s="51"/>
    </row>
    <row r="7" spans="2:9" ht="16.5" customHeight="1" x14ac:dyDescent="0.3">
      <c r="B7" s="39"/>
      <c r="C7" s="581" t="s">
        <v>11</v>
      </c>
      <c r="D7" s="30" t="s">
        <v>1563</v>
      </c>
      <c r="E7" s="30" t="s">
        <v>1563</v>
      </c>
      <c r="F7" s="30" t="s">
        <v>1609</v>
      </c>
      <c r="G7" s="30" t="s">
        <v>1609</v>
      </c>
      <c r="H7" s="40"/>
      <c r="I7" s="51"/>
    </row>
    <row r="8" spans="2:9" ht="16.5" customHeight="1" x14ac:dyDescent="0.3">
      <c r="B8" s="39"/>
      <c r="C8" s="581"/>
      <c r="D8" s="31" t="s">
        <v>90</v>
      </c>
      <c r="E8" s="31" t="s">
        <v>91</v>
      </c>
      <c r="F8" s="31" t="s">
        <v>90</v>
      </c>
      <c r="G8" s="31" t="s">
        <v>91</v>
      </c>
      <c r="H8" s="40"/>
      <c r="I8" s="51"/>
    </row>
    <row r="9" spans="2:9" ht="16.5" customHeight="1" thickBot="1" x14ac:dyDescent="0.35">
      <c r="B9" s="41"/>
      <c r="C9" s="582"/>
      <c r="D9" s="320" t="s">
        <v>15</v>
      </c>
      <c r="E9" s="320" t="s">
        <v>15</v>
      </c>
      <c r="F9" s="320" t="s">
        <v>15</v>
      </c>
      <c r="G9" s="320" t="s">
        <v>15</v>
      </c>
      <c r="H9" s="478" t="s">
        <v>16</v>
      </c>
      <c r="I9" s="51"/>
    </row>
    <row r="10" spans="2:9" ht="16.5" customHeight="1" x14ac:dyDescent="0.25">
      <c r="B10" s="296" t="s">
        <v>2013</v>
      </c>
      <c r="C10" s="502" t="s">
        <v>18</v>
      </c>
      <c r="D10" s="483">
        <f>E43</f>
        <v>0</v>
      </c>
      <c r="E10" s="505"/>
      <c r="F10" s="483">
        <f>E41-D10</f>
        <v>0</v>
      </c>
      <c r="G10" s="505"/>
      <c r="H10" s="478" t="s">
        <v>2014</v>
      </c>
      <c r="I10" s="51"/>
    </row>
    <row r="11" spans="2:9" ht="16.5" customHeight="1" x14ac:dyDescent="0.25">
      <c r="B11" s="48" t="s">
        <v>2015</v>
      </c>
      <c r="C11" s="502" t="s">
        <v>18</v>
      </c>
      <c r="D11" s="483">
        <f>F43</f>
        <v>0</v>
      </c>
      <c r="E11" s="505"/>
      <c r="F11" s="483">
        <f>F41-D11</f>
        <v>0</v>
      </c>
      <c r="G11" s="505"/>
      <c r="H11" s="478" t="s">
        <v>2016</v>
      </c>
      <c r="I11" s="51"/>
    </row>
    <row r="12" spans="2:9" ht="16.5" customHeight="1" x14ac:dyDescent="0.25">
      <c r="B12" s="48" t="s">
        <v>2045</v>
      </c>
      <c r="C12" s="502" t="s">
        <v>18</v>
      </c>
      <c r="D12" s="483">
        <f>G43</f>
        <v>0</v>
      </c>
      <c r="E12" s="505"/>
      <c r="F12" s="483">
        <f>G41-D12</f>
        <v>0</v>
      </c>
      <c r="G12" s="505"/>
      <c r="H12" s="478" t="s">
        <v>2017</v>
      </c>
      <c r="I12" s="51"/>
    </row>
    <row r="13" spans="2:9" ht="16.5" customHeight="1" x14ac:dyDescent="0.25">
      <c r="B13" s="48" t="s">
        <v>2018</v>
      </c>
      <c r="C13" s="502" t="s">
        <v>18</v>
      </c>
      <c r="D13" s="483">
        <f>H43</f>
        <v>0</v>
      </c>
      <c r="E13" s="505"/>
      <c r="F13" s="483">
        <f>H41-D13</f>
        <v>0</v>
      </c>
      <c r="G13" s="505"/>
      <c r="H13" s="478" t="s">
        <v>2019</v>
      </c>
      <c r="I13" s="51"/>
    </row>
    <row r="14" spans="2:9" ht="16.5" customHeight="1" x14ac:dyDescent="0.25">
      <c r="B14" s="48" t="s">
        <v>2020</v>
      </c>
      <c r="C14" s="502" t="s">
        <v>18</v>
      </c>
      <c r="D14" s="483">
        <f>I43</f>
        <v>0</v>
      </c>
      <c r="E14" s="505"/>
      <c r="F14" s="483">
        <f>I41-D14</f>
        <v>0</v>
      </c>
      <c r="G14" s="505"/>
      <c r="H14" s="478" t="s">
        <v>2021</v>
      </c>
      <c r="I14" s="51"/>
    </row>
    <row r="15" spans="2:9" ht="16.5" customHeight="1" x14ac:dyDescent="0.25">
      <c r="B15" s="48" t="s">
        <v>2022</v>
      </c>
      <c r="C15" s="502" t="s">
        <v>18</v>
      </c>
      <c r="D15" s="483">
        <f>J43</f>
        <v>0</v>
      </c>
      <c r="E15" s="505"/>
      <c r="F15" s="483">
        <f>J41-D15</f>
        <v>0</v>
      </c>
      <c r="G15" s="505"/>
      <c r="H15" s="478" t="s">
        <v>2023</v>
      </c>
      <c r="I15" s="51"/>
    </row>
    <row r="16" spans="2:9" ht="16.5" customHeight="1" x14ac:dyDescent="0.25">
      <c r="B16" s="48" t="s">
        <v>2024</v>
      </c>
      <c r="C16" s="475" t="s">
        <v>18</v>
      </c>
      <c r="D16" s="483">
        <f>K43+O43</f>
        <v>0</v>
      </c>
      <c r="E16" s="505"/>
      <c r="F16" s="483">
        <f>K41+O41-D16</f>
        <v>0</v>
      </c>
      <c r="G16" s="505"/>
      <c r="H16" s="478" t="s">
        <v>2025</v>
      </c>
      <c r="I16" s="51"/>
    </row>
    <row r="17" spans="2:17" ht="16.5" customHeight="1" x14ac:dyDescent="0.25">
      <c r="B17" s="48" t="s">
        <v>2026</v>
      </c>
      <c r="C17" s="502" t="s">
        <v>18</v>
      </c>
      <c r="D17" s="483">
        <f>L43</f>
        <v>0</v>
      </c>
      <c r="E17" s="505"/>
      <c r="F17" s="483">
        <f>L41-D17</f>
        <v>0</v>
      </c>
      <c r="G17" s="505"/>
      <c r="H17" s="478" t="s">
        <v>2027</v>
      </c>
      <c r="I17" s="51"/>
    </row>
    <row r="18" spans="2:17" ht="16.5" customHeight="1" x14ac:dyDescent="0.25">
      <c r="B18" s="48" t="s">
        <v>2637</v>
      </c>
      <c r="C18" s="502" t="s">
        <v>18</v>
      </c>
      <c r="D18" s="483">
        <f>M43</f>
        <v>0</v>
      </c>
      <c r="E18" s="505"/>
      <c r="F18" s="483">
        <f>M41-D18</f>
        <v>0</v>
      </c>
      <c r="G18" s="505"/>
      <c r="H18" s="478" t="s">
        <v>2028</v>
      </c>
      <c r="I18" s="51"/>
    </row>
    <row r="19" spans="2:17" ht="16.5" customHeight="1" thickBot="1" x14ac:dyDescent="0.3">
      <c r="B19" s="77" t="s">
        <v>2029</v>
      </c>
      <c r="C19" s="502" t="s">
        <v>18</v>
      </c>
      <c r="D19" s="483">
        <f>N43</f>
        <v>0</v>
      </c>
      <c r="E19" s="505"/>
      <c r="F19" s="483">
        <f>N41-D19</f>
        <v>0</v>
      </c>
      <c r="G19" s="505"/>
      <c r="H19" s="478" t="s">
        <v>2030</v>
      </c>
      <c r="I19" s="51"/>
    </row>
    <row r="20" spans="2:17" ht="16.5" customHeight="1" thickBot="1" x14ac:dyDescent="0.3">
      <c r="B20" s="64" t="s">
        <v>1448</v>
      </c>
      <c r="C20" s="377" t="s">
        <v>18</v>
      </c>
      <c r="D20" s="325">
        <f>SUM(D10:D19)</f>
        <v>0</v>
      </c>
      <c r="E20" s="325">
        <f>SUM(E10:E19)</f>
        <v>0</v>
      </c>
      <c r="F20" s="325">
        <f>SUM(F10:F19)</f>
        <v>0</v>
      </c>
      <c r="G20" s="325">
        <f>SUM(G10:G19)</f>
        <v>0</v>
      </c>
      <c r="H20" s="478" t="s">
        <v>2031</v>
      </c>
      <c r="I20" s="51"/>
    </row>
    <row r="21" spans="2:17" ht="16.5" customHeight="1" thickTop="1" thickBot="1" x14ac:dyDescent="0.3">
      <c r="B21" s="62"/>
      <c r="C21" s="62"/>
      <c r="D21" s="62"/>
      <c r="E21" s="62"/>
      <c r="F21" s="62"/>
      <c r="G21" s="62"/>
      <c r="H21" s="63"/>
    </row>
    <row r="22" spans="2:17" ht="16.5" customHeight="1" thickTop="1" thickBot="1" x14ac:dyDescent="0.35">
      <c r="B22" s="21"/>
      <c r="E22" s="36"/>
      <c r="F22" s="36"/>
      <c r="G22" s="36"/>
      <c r="H22" s="36"/>
      <c r="I22" s="36"/>
      <c r="J22" s="36"/>
      <c r="K22" s="433" t="s">
        <v>212</v>
      </c>
      <c r="L22" s="433" t="s">
        <v>212</v>
      </c>
      <c r="M22" s="36"/>
      <c r="O22" s="375" t="s">
        <v>6</v>
      </c>
      <c r="P22" s="364">
        <v>2</v>
      </c>
    </row>
    <row r="23" spans="2:17" ht="16.5" customHeight="1" thickTop="1" x14ac:dyDescent="0.3">
      <c r="B23" s="37" t="s">
        <v>2032</v>
      </c>
      <c r="C23" s="38"/>
      <c r="D23" s="286" t="s">
        <v>2033</v>
      </c>
      <c r="E23" s="286" t="s">
        <v>2034</v>
      </c>
      <c r="F23" s="286" t="s">
        <v>2035</v>
      </c>
      <c r="G23" s="286" t="s">
        <v>2036</v>
      </c>
      <c r="H23" s="286" t="s">
        <v>2037</v>
      </c>
      <c r="I23" s="286" t="s">
        <v>2038</v>
      </c>
      <c r="J23" s="286" t="s">
        <v>2039</v>
      </c>
      <c r="K23" s="286" t="s">
        <v>2040</v>
      </c>
      <c r="L23" s="286" t="s">
        <v>2041</v>
      </c>
      <c r="M23" s="286" t="s">
        <v>2042</v>
      </c>
      <c r="N23" s="286" t="s">
        <v>2043</v>
      </c>
      <c r="O23" s="472" t="s">
        <v>2044</v>
      </c>
      <c r="P23" s="470" t="s">
        <v>10</v>
      </c>
      <c r="Q23" s="51"/>
    </row>
    <row r="24" spans="2:17" ht="89.25" customHeight="1" x14ac:dyDescent="0.3">
      <c r="B24" s="39"/>
      <c r="C24" s="581" t="s">
        <v>11</v>
      </c>
      <c r="D24" s="30" t="s">
        <v>181</v>
      </c>
      <c r="E24" s="30" t="s">
        <v>2013</v>
      </c>
      <c r="F24" s="30" t="s">
        <v>2015</v>
      </c>
      <c r="G24" s="30" t="s">
        <v>2045</v>
      </c>
      <c r="H24" s="30" t="s">
        <v>2018</v>
      </c>
      <c r="I24" s="30" t="s">
        <v>2020</v>
      </c>
      <c r="J24" s="30" t="s">
        <v>2022</v>
      </c>
      <c r="K24" s="30" t="s">
        <v>2024</v>
      </c>
      <c r="L24" s="30" t="s">
        <v>2026</v>
      </c>
      <c r="M24" s="30" t="s">
        <v>2046</v>
      </c>
      <c r="N24" s="68" t="s">
        <v>2029</v>
      </c>
      <c r="O24" s="68" t="s">
        <v>2047</v>
      </c>
      <c r="P24" s="40"/>
      <c r="Q24" s="51"/>
    </row>
    <row r="25" spans="2:17" ht="16.5" customHeight="1" x14ac:dyDescent="0.3">
      <c r="B25" s="39"/>
      <c r="C25" s="581"/>
      <c r="D25" s="31" t="s">
        <v>13</v>
      </c>
      <c r="E25" s="31" t="s">
        <v>13</v>
      </c>
      <c r="F25" s="31" t="s">
        <v>13</v>
      </c>
      <c r="G25" s="31" t="s">
        <v>13</v>
      </c>
      <c r="H25" s="31" t="s">
        <v>13</v>
      </c>
      <c r="I25" s="31" t="s">
        <v>13</v>
      </c>
      <c r="J25" s="31" t="s">
        <v>13</v>
      </c>
      <c r="K25" s="31" t="s">
        <v>13</v>
      </c>
      <c r="L25" s="31" t="s">
        <v>13</v>
      </c>
      <c r="M25" s="31" t="s">
        <v>13</v>
      </c>
      <c r="N25" s="70" t="s">
        <v>13</v>
      </c>
      <c r="O25" s="70" t="s">
        <v>13</v>
      </c>
      <c r="P25" s="40"/>
      <c r="Q25" s="51"/>
    </row>
    <row r="26" spans="2:17" ht="16.5" customHeight="1" thickBot="1" x14ac:dyDescent="0.35">
      <c r="B26" s="41"/>
      <c r="C26" s="582"/>
      <c r="D26" s="320" t="s">
        <v>15</v>
      </c>
      <c r="E26" s="320" t="s">
        <v>15</v>
      </c>
      <c r="F26" s="320" t="s">
        <v>15</v>
      </c>
      <c r="G26" s="320" t="s">
        <v>15</v>
      </c>
      <c r="H26" s="320" t="s">
        <v>15</v>
      </c>
      <c r="I26" s="320" t="s">
        <v>15</v>
      </c>
      <c r="J26" s="320" t="s">
        <v>15</v>
      </c>
      <c r="K26" s="320" t="s">
        <v>15</v>
      </c>
      <c r="L26" s="320" t="s">
        <v>15</v>
      </c>
      <c r="M26" s="320" t="s">
        <v>15</v>
      </c>
      <c r="N26" s="326" t="s">
        <v>15</v>
      </c>
      <c r="O26" s="326" t="s">
        <v>15</v>
      </c>
      <c r="P26" s="478" t="s">
        <v>16</v>
      </c>
      <c r="Q26" s="51"/>
    </row>
    <row r="27" spans="2:17" ht="16.5" customHeight="1" x14ac:dyDescent="0.25">
      <c r="B27" s="289" t="s">
        <v>2048</v>
      </c>
      <c r="C27" s="465" t="s">
        <v>18</v>
      </c>
      <c r="D27" s="482">
        <f t="shared" ref="D27:D41" si="0">SUM(E27:O27)</f>
        <v>0</v>
      </c>
      <c r="E27" s="479"/>
      <c r="F27" s="479"/>
      <c r="G27" s="479"/>
      <c r="H27" s="479"/>
      <c r="I27" s="479"/>
      <c r="J27" s="479"/>
      <c r="K27" s="479"/>
      <c r="L27" s="479"/>
      <c r="M27" s="479"/>
      <c r="N27" s="479"/>
      <c r="O27" s="479"/>
      <c r="P27" s="478" t="s">
        <v>2049</v>
      </c>
      <c r="Q27" s="51"/>
    </row>
    <row r="28" spans="2:17" ht="16.5" customHeight="1" x14ac:dyDescent="0.25">
      <c r="B28" s="48" t="s">
        <v>1030</v>
      </c>
      <c r="C28" s="502" t="s">
        <v>18</v>
      </c>
      <c r="D28" s="482">
        <f t="shared" si="0"/>
        <v>0</v>
      </c>
      <c r="E28" s="476"/>
      <c r="F28" s="476"/>
      <c r="G28" s="476"/>
      <c r="H28" s="476"/>
      <c r="I28" s="476"/>
      <c r="J28" s="476"/>
      <c r="K28" s="476"/>
      <c r="L28" s="476"/>
      <c r="M28" s="476"/>
      <c r="N28" s="476"/>
      <c r="O28" s="476"/>
      <c r="P28" s="478" t="s">
        <v>2050</v>
      </c>
      <c r="Q28" s="218"/>
    </row>
    <row r="29" spans="2:17" ht="16.5" customHeight="1" x14ac:dyDescent="0.25">
      <c r="B29" s="48" t="s">
        <v>1032</v>
      </c>
      <c r="C29" s="502" t="s">
        <v>26</v>
      </c>
      <c r="D29" s="482">
        <f t="shared" si="0"/>
        <v>0</v>
      </c>
      <c r="E29" s="479"/>
      <c r="F29" s="479"/>
      <c r="G29" s="479"/>
      <c r="H29" s="479"/>
      <c r="I29" s="479"/>
      <c r="J29" s="479"/>
      <c r="K29" s="479"/>
      <c r="L29" s="479"/>
      <c r="M29" s="479"/>
      <c r="N29" s="479"/>
      <c r="O29" s="471"/>
      <c r="P29" s="478" t="s">
        <v>2051</v>
      </c>
      <c r="Q29" s="51"/>
    </row>
    <row r="30" spans="2:17" ht="16.5" customHeight="1" x14ac:dyDescent="0.25">
      <c r="B30" s="48" t="s">
        <v>2052</v>
      </c>
      <c r="C30" s="502" t="s">
        <v>26</v>
      </c>
      <c r="D30" s="482">
        <f t="shared" si="0"/>
        <v>0</v>
      </c>
      <c r="E30" s="415"/>
      <c r="F30" s="415"/>
      <c r="G30" s="415"/>
      <c r="H30" s="415"/>
      <c r="I30" s="415"/>
      <c r="J30" s="415"/>
      <c r="K30" s="479"/>
      <c r="L30" s="415"/>
      <c r="M30" s="415"/>
      <c r="N30" s="471"/>
      <c r="O30" s="415"/>
      <c r="P30" s="478" t="s">
        <v>2053</v>
      </c>
      <c r="Q30" s="238"/>
    </row>
    <row r="31" spans="2:17" ht="16.5" customHeight="1" x14ac:dyDescent="0.25">
      <c r="B31" s="48" t="s">
        <v>2054</v>
      </c>
      <c r="C31" s="502" t="s">
        <v>18</v>
      </c>
      <c r="D31" s="482">
        <f t="shared" si="0"/>
        <v>0</v>
      </c>
      <c r="E31" s="415"/>
      <c r="F31" s="415"/>
      <c r="G31" s="415"/>
      <c r="H31" s="415"/>
      <c r="I31" s="415"/>
      <c r="J31" s="415"/>
      <c r="K31" s="479"/>
      <c r="L31" s="415"/>
      <c r="M31" s="415"/>
      <c r="N31" s="471"/>
      <c r="O31" s="415"/>
      <c r="P31" s="478" t="s">
        <v>2055</v>
      </c>
      <c r="Q31" s="238"/>
    </row>
    <row r="32" spans="2:17" ht="28.15" customHeight="1" x14ac:dyDescent="0.25">
      <c r="B32" s="50" t="s">
        <v>2605</v>
      </c>
      <c r="C32" s="502" t="s">
        <v>18</v>
      </c>
      <c r="D32" s="482">
        <f t="shared" si="0"/>
        <v>0</v>
      </c>
      <c r="E32" s="530"/>
      <c r="F32" s="530"/>
      <c r="G32" s="530"/>
      <c r="H32" s="530"/>
      <c r="I32" s="530"/>
      <c r="J32" s="530"/>
      <c r="K32" s="530"/>
      <c r="L32" s="530"/>
      <c r="M32" s="518"/>
      <c r="N32" s="530"/>
      <c r="O32" s="530"/>
      <c r="P32" s="478" t="s">
        <v>2056</v>
      </c>
      <c r="Q32" s="51"/>
    </row>
    <row r="33" spans="2:17" ht="16.5" customHeight="1" x14ac:dyDescent="0.25">
      <c r="B33" s="48" t="s">
        <v>2604</v>
      </c>
      <c r="C33" s="502" t="s">
        <v>23</v>
      </c>
      <c r="D33" s="482">
        <f t="shared" si="0"/>
        <v>0</v>
      </c>
      <c r="E33" s="415"/>
      <c r="F33" s="415"/>
      <c r="G33" s="415"/>
      <c r="H33" s="415"/>
      <c r="I33" s="415"/>
      <c r="J33" s="415"/>
      <c r="K33" s="479"/>
      <c r="L33" s="415"/>
      <c r="M33" s="415"/>
      <c r="N33" s="471"/>
      <c r="O33" s="415"/>
      <c r="P33" s="478" t="s">
        <v>2057</v>
      </c>
      <c r="Q33" s="238"/>
    </row>
    <row r="34" spans="2:17" ht="16.5" customHeight="1" x14ac:dyDescent="0.25">
      <c r="B34" s="48" t="s">
        <v>2058</v>
      </c>
      <c r="C34" s="502" t="s">
        <v>23</v>
      </c>
      <c r="D34" s="482">
        <f t="shared" si="0"/>
        <v>0</v>
      </c>
      <c r="E34" s="415"/>
      <c r="F34" s="415"/>
      <c r="G34" s="415"/>
      <c r="H34" s="415"/>
      <c r="I34" s="415"/>
      <c r="J34" s="415"/>
      <c r="K34" s="479"/>
      <c r="L34" s="415"/>
      <c r="M34" s="415"/>
      <c r="N34" s="471"/>
      <c r="O34" s="415"/>
      <c r="P34" s="478" t="s">
        <v>2059</v>
      </c>
      <c r="Q34" s="238"/>
    </row>
    <row r="35" spans="2:17" ht="16.5" customHeight="1" x14ac:dyDescent="0.25">
      <c r="B35" s="48" t="s">
        <v>2060</v>
      </c>
      <c r="C35" s="502" t="s">
        <v>23</v>
      </c>
      <c r="D35" s="482">
        <f t="shared" si="0"/>
        <v>0</v>
      </c>
      <c r="E35" s="415"/>
      <c r="F35" s="415"/>
      <c r="G35" s="415"/>
      <c r="H35" s="415"/>
      <c r="I35" s="415"/>
      <c r="J35" s="415"/>
      <c r="K35" s="471"/>
      <c r="L35" s="471"/>
      <c r="M35" s="415"/>
      <c r="N35" s="471"/>
      <c r="O35" s="471"/>
      <c r="P35" s="478" t="s">
        <v>2061</v>
      </c>
      <c r="Q35" s="51"/>
    </row>
    <row r="36" spans="2:17" ht="16.5" customHeight="1" x14ac:dyDescent="0.25">
      <c r="B36" s="48" t="s">
        <v>2062</v>
      </c>
      <c r="C36" s="475" t="s">
        <v>23</v>
      </c>
      <c r="D36" s="482">
        <f t="shared" si="0"/>
        <v>0</v>
      </c>
      <c r="E36" s="471"/>
      <c r="F36" s="471"/>
      <c r="G36" s="471"/>
      <c r="H36" s="471"/>
      <c r="I36" s="471"/>
      <c r="J36" s="471"/>
      <c r="K36" s="479"/>
      <c r="L36" s="471"/>
      <c r="M36" s="471"/>
      <c r="N36" s="471"/>
      <c r="O36" s="415"/>
      <c r="P36" s="478" t="s">
        <v>2063</v>
      </c>
      <c r="Q36" s="238"/>
    </row>
    <row r="37" spans="2:17" ht="16.5" customHeight="1" x14ac:dyDescent="0.25">
      <c r="B37" s="48" t="s">
        <v>2064</v>
      </c>
      <c r="C37" s="502" t="s">
        <v>23</v>
      </c>
      <c r="D37" s="482">
        <f t="shared" si="0"/>
        <v>0</v>
      </c>
      <c r="E37" s="415"/>
      <c r="F37" s="415"/>
      <c r="G37" s="415"/>
      <c r="H37" s="415"/>
      <c r="I37" s="415"/>
      <c r="J37" s="415"/>
      <c r="K37" s="479"/>
      <c r="L37" s="415"/>
      <c r="M37" s="415"/>
      <c r="N37" s="471"/>
      <c r="O37" s="415"/>
      <c r="P37" s="478" t="s">
        <v>2065</v>
      </c>
      <c r="Q37" s="238"/>
    </row>
    <row r="38" spans="2:17" ht="16.5" customHeight="1" x14ac:dyDescent="0.25">
      <c r="B38" s="48" t="s">
        <v>2066</v>
      </c>
      <c r="C38" s="502" t="s">
        <v>26</v>
      </c>
      <c r="D38" s="482">
        <f t="shared" si="0"/>
        <v>0</v>
      </c>
      <c r="E38" s="415"/>
      <c r="F38" s="415"/>
      <c r="G38" s="415"/>
      <c r="H38" s="415"/>
      <c r="I38" s="415"/>
      <c r="J38" s="415"/>
      <c r="K38" s="479"/>
      <c r="L38" s="415"/>
      <c r="M38" s="415"/>
      <c r="N38" s="471"/>
      <c r="O38" s="415"/>
      <c r="P38" s="478" t="s">
        <v>2067</v>
      </c>
      <c r="Q38" s="238"/>
    </row>
    <row r="39" spans="2:17" ht="16.5" customHeight="1" x14ac:dyDescent="0.25">
      <c r="B39" s="77" t="s">
        <v>2068</v>
      </c>
      <c r="C39" s="502" t="s">
        <v>26</v>
      </c>
      <c r="D39" s="482">
        <f t="shared" si="0"/>
        <v>0</v>
      </c>
      <c r="E39" s="471"/>
      <c r="F39" s="471"/>
      <c r="G39" s="471"/>
      <c r="H39" s="471"/>
      <c r="I39" s="471"/>
      <c r="J39" s="471"/>
      <c r="K39" s="471"/>
      <c r="L39" s="471"/>
      <c r="M39" s="471"/>
      <c r="N39" s="415"/>
      <c r="O39" s="471"/>
      <c r="P39" s="478" t="s">
        <v>2069</v>
      </c>
      <c r="Q39" s="51"/>
    </row>
    <row r="40" spans="2:17" ht="16.5" customHeight="1" thickBot="1" x14ac:dyDescent="0.3">
      <c r="B40" s="48" t="s">
        <v>228</v>
      </c>
      <c r="C40" s="502" t="s">
        <v>23</v>
      </c>
      <c r="D40" s="482">
        <f t="shared" si="0"/>
        <v>0</v>
      </c>
      <c r="E40" s="476"/>
      <c r="F40" s="476"/>
      <c r="G40" s="476"/>
      <c r="H40" s="476"/>
      <c r="I40" s="476"/>
      <c r="J40" s="476"/>
      <c r="K40" s="476"/>
      <c r="L40" s="476"/>
      <c r="M40" s="476"/>
      <c r="N40" s="476"/>
      <c r="O40" s="476"/>
      <c r="P40" s="478" t="s">
        <v>2070</v>
      </c>
      <c r="Q40" s="218"/>
    </row>
    <row r="41" spans="2:17" ht="16.5" customHeight="1" x14ac:dyDescent="0.25">
      <c r="B41" s="45" t="s">
        <v>2071</v>
      </c>
      <c r="C41" s="465" t="s">
        <v>18</v>
      </c>
      <c r="D41" s="325">
        <f t="shared" si="0"/>
        <v>0</v>
      </c>
      <c r="E41" s="325">
        <f>SUM(E27:E40)</f>
        <v>0</v>
      </c>
      <c r="F41" s="325">
        <f t="shared" ref="F41:O41" si="1">SUM(F27:F40)</f>
        <v>0</v>
      </c>
      <c r="G41" s="325">
        <f t="shared" si="1"/>
        <v>0</v>
      </c>
      <c r="H41" s="325">
        <f t="shared" si="1"/>
        <v>0</v>
      </c>
      <c r="I41" s="325">
        <f t="shared" si="1"/>
        <v>0</v>
      </c>
      <c r="J41" s="325">
        <f t="shared" si="1"/>
        <v>0</v>
      </c>
      <c r="K41" s="325">
        <f t="shared" si="1"/>
        <v>0</v>
      </c>
      <c r="L41" s="325">
        <f t="shared" si="1"/>
        <v>0</v>
      </c>
      <c r="M41" s="325">
        <f t="shared" si="1"/>
        <v>0</v>
      </c>
      <c r="N41" s="325">
        <f t="shared" si="1"/>
        <v>0</v>
      </c>
      <c r="O41" s="325">
        <f t="shared" si="1"/>
        <v>0</v>
      </c>
      <c r="P41" s="478" t="s">
        <v>2072</v>
      </c>
      <c r="Q41" s="51"/>
    </row>
    <row r="42" spans="2:17" ht="16.5" customHeight="1" x14ac:dyDescent="0.25">
      <c r="B42" s="48" t="s">
        <v>2073</v>
      </c>
      <c r="C42" s="3"/>
      <c r="D42" s="1"/>
      <c r="E42" s="1"/>
      <c r="F42" s="1"/>
      <c r="G42" s="1"/>
      <c r="H42" s="1"/>
      <c r="I42" s="1"/>
      <c r="J42" s="1"/>
      <c r="K42" s="1"/>
      <c r="L42" s="1"/>
      <c r="M42" s="1"/>
      <c r="N42" s="1"/>
      <c r="O42" s="1"/>
      <c r="P42" s="47"/>
      <c r="Q42" s="51"/>
    </row>
    <row r="43" spans="2:17" ht="16.5" customHeight="1" x14ac:dyDescent="0.25">
      <c r="B43" s="48" t="s">
        <v>546</v>
      </c>
      <c r="C43" s="502" t="s">
        <v>18</v>
      </c>
      <c r="D43" s="482">
        <f>SUM(E43:O43)</f>
        <v>0</v>
      </c>
      <c r="E43" s="415"/>
      <c r="F43" s="415"/>
      <c r="G43" s="415"/>
      <c r="H43" s="415"/>
      <c r="I43" s="415"/>
      <c r="J43" s="415"/>
      <c r="K43" s="415"/>
      <c r="L43" s="415"/>
      <c r="M43" s="415"/>
      <c r="N43" s="415"/>
      <c r="O43" s="415"/>
      <c r="P43" s="478" t="s">
        <v>2074</v>
      </c>
      <c r="Q43" s="51"/>
    </row>
    <row r="44" spans="2:17" ht="16.5" customHeight="1" x14ac:dyDescent="0.25">
      <c r="B44" s="48" t="s">
        <v>2075</v>
      </c>
      <c r="C44" s="502" t="s">
        <v>18</v>
      </c>
      <c r="D44" s="482">
        <f>SUM(E44:O44)</f>
        <v>0</v>
      </c>
      <c r="E44" s="415"/>
      <c r="F44" s="415"/>
      <c r="G44" s="415"/>
      <c r="H44" s="415"/>
      <c r="I44" s="415"/>
      <c r="J44" s="415"/>
      <c r="K44" s="415"/>
      <c r="L44" s="415"/>
      <c r="M44" s="415"/>
      <c r="N44" s="415"/>
      <c r="O44" s="415"/>
      <c r="P44" s="478" t="s">
        <v>2076</v>
      </c>
      <c r="Q44" s="51"/>
    </row>
    <row r="45" spans="2:17" ht="16.5" customHeight="1" thickBot="1" x14ac:dyDescent="0.3">
      <c r="B45" s="117" t="s">
        <v>556</v>
      </c>
      <c r="C45" s="377" t="s">
        <v>18</v>
      </c>
      <c r="D45" s="482">
        <f>SUM(E45:O45)</f>
        <v>0</v>
      </c>
      <c r="E45" s="483">
        <f>E41-SUM(E43:E44)</f>
        <v>0</v>
      </c>
      <c r="F45" s="483">
        <f>F41-SUM(F43:F44)</f>
        <v>0</v>
      </c>
      <c r="G45" s="483">
        <f>G41-SUM(G43:G44)</f>
        <v>0</v>
      </c>
      <c r="H45" s="483">
        <f>H41-SUM(H43:H44)</f>
        <v>0</v>
      </c>
      <c r="I45" s="483">
        <f t="shared" ref="I45:O45" si="2">I41-SUM(I43:I44)</f>
        <v>0</v>
      </c>
      <c r="J45" s="483">
        <f t="shared" si="2"/>
        <v>0</v>
      </c>
      <c r="K45" s="483">
        <f t="shared" si="2"/>
        <v>0</v>
      </c>
      <c r="L45" s="483">
        <f t="shared" si="2"/>
        <v>0</v>
      </c>
      <c r="M45" s="483">
        <f t="shared" si="2"/>
        <v>0</v>
      </c>
      <c r="N45" s="483">
        <f t="shared" si="2"/>
        <v>0</v>
      </c>
      <c r="O45" s="483">
        <f t="shared" si="2"/>
        <v>0</v>
      </c>
      <c r="P45" s="478" t="s">
        <v>2077</v>
      </c>
      <c r="Q45" s="51"/>
    </row>
    <row r="46" spans="2:17" ht="16.149999999999999" customHeight="1" thickTop="1" thickBot="1" x14ac:dyDescent="0.3">
      <c r="B46" s="62"/>
      <c r="C46" s="62"/>
      <c r="D46" s="62"/>
      <c r="E46" s="62"/>
      <c r="F46" s="62"/>
      <c r="G46" s="62"/>
      <c r="H46" s="62"/>
      <c r="I46" s="62"/>
      <c r="J46" s="62"/>
      <c r="K46" s="62"/>
      <c r="L46" s="62"/>
      <c r="M46" s="62"/>
      <c r="N46" s="62"/>
      <c r="O46" s="62"/>
      <c r="P46" s="63"/>
    </row>
    <row r="47" spans="2:17" ht="16.5" customHeight="1" thickTop="1" thickBot="1" x14ac:dyDescent="0.35">
      <c r="B47" s="241"/>
      <c r="C47" s="367"/>
      <c r="D47" s="367"/>
      <c r="E47" s="375" t="s">
        <v>6</v>
      </c>
      <c r="F47" s="365">
        <v>6</v>
      </c>
    </row>
    <row r="48" spans="2:17" ht="16.5" customHeight="1" thickTop="1" x14ac:dyDescent="0.3">
      <c r="B48" s="37" t="s">
        <v>2078</v>
      </c>
      <c r="C48" s="38"/>
      <c r="D48" s="472" t="s">
        <v>2033</v>
      </c>
      <c r="E48" s="469" t="s">
        <v>2079</v>
      </c>
      <c r="F48" s="473" t="s">
        <v>10</v>
      </c>
      <c r="G48" s="51"/>
    </row>
    <row r="49" spans="2:7" ht="16.5" customHeight="1" x14ac:dyDescent="0.3">
      <c r="B49" s="39"/>
      <c r="C49" s="581" t="s">
        <v>11</v>
      </c>
      <c r="D49" s="31" t="s">
        <v>90</v>
      </c>
      <c r="E49" s="31" t="s">
        <v>91</v>
      </c>
      <c r="F49" s="40"/>
      <c r="G49" s="51"/>
    </row>
    <row r="50" spans="2:7" ht="16.5" customHeight="1" thickBot="1" x14ac:dyDescent="0.35">
      <c r="B50" s="41"/>
      <c r="C50" s="582"/>
      <c r="D50" s="320" t="s">
        <v>15</v>
      </c>
      <c r="E50" s="320" t="s">
        <v>15</v>
      </c>
      <c r="F50" s="478" t="s">
        <v>16</v>
      </c>
      <c r="G50" s="51"/>
    </row>
    <row r="51" spans="2:7" ht="25.5" thickBot="1" x14ac:dyDescent="0.3">
      <c r="B51" s="314" t="s">
        <v>2620</v>
      </c>
      <c r="C51" s="377" t="s">
        <v>18</v>
      </c>
      <c r="D51" s="415"/>
      <c r="E51" s="423"/>
      <c r="F51" s="478" t="s">
        <v>2080</v>
      </c>
      <c r="G51" s="51"/>
    </row>
    <row r="52" spans="2:7" ht="16.5" customHeight="1" thickTop="1" thickBot="1" x14ac:dyDescent="0.3">
      <c r="B52" s="62"/>
      <c r="C52" s="62"/>
      <c r="D52" s="62"/>
      <c r="E52" s="62"/>
      <c r="F52" s="63"/>
    </row>
    <row r="53" spans="2:7" ht="16.5" customHeight="1" thickTop="1" thickBot="1" x14ac:dyDescent="0.35">
      <c r="B53" s="241"/>
      <c r="C53" s="367"/>
      <c r="D53" s="367"/>
      <c r="E53" s="375" t="s">
        <v>6</v>
      </c>
      <c r="F53" s="365">
        <v>7</v>
      </c>
    </row>
    <row r="54" spans="2:7" ht="16.5" customHeight="1" thickTop="1" x14ac:dyDescent="0.3">
      <c r="B54" s="37" t="s">
        <v>2081</v>
      </c>
      <c r="C54" s="38"/>
      <c r="D54" s="472" t="s">
        <v>2033</v>
      </c>
      <c r="E54" s="469" t="s">
        <v>2079</v>
      </c>
      <c r="F54" s="473" t="s">
        <v>10</v>
      </c>
      <c r="G54" s="51"/>
    </row>
    <row r="55" spans="2:7" ht="16.5" customHeight="1" x14ac:dyDescent="0.3">
      <c r="B55" s="39"/>
      <c r="C55" s="581" t="s">
        <v>11</v>
      </c>
      <c r="D55" s="31" t="s">
        <v>90</v>
      </c>
      <c r="E55" s="31" t="s">
        <v>91</v>
      </c>
      <c r="F55" s="40"/>
      <c r="G55" s="51"/>
    </row>
    <row r="56" spans="2:7" ht="16.5" customHeight="1" thickBot="1" x14ac:dyDescent="0.35">
      <c r="B56" s="41"/>
      <c r="C56" s="582"/>
      <c r="D56" s="320" t="s">
        <v>15</v>
      </c>
      <c r="E56" s="320" t="s">
        <v>15</v>
      </c>
      <c r="F56" s="478" t="s">
        <v>16</v>
      </c>
      <c r="G56" s="51"/>
    </row>
    <row r="57" spans="2:7" ht="16.5" customHeight="1" x14ac:dyDescent="0.25">
      <c r="B57" s="289" t="s">
        <v>2082</v>
      </c>
      <c r="C57"/>
      <c r="D57" s="1"/>
      <c r="E57" s="1"/>
      <c r="F57" s="47"/>
      <c r="G57" s="51"/>
    </row>
    <row r="58" spans="2:7" ht="16.5" customHeight="1" x14ac:dyDescent="0.25">
      <c r="B58" s="48" t="s">
        <v>2083</v>
      </c>
      <c r="C58" s="502" t="s">
        <v>23</v>
      </c>
      <c r="D58" s="415"/>
      <c r="E58" s="423"/>
      <c r="F58" s="478" t="s">
        <v>2084</v>
      </c>
      <c r="G58" s="51"/>
    </row>
    <row r="59" spans="2:7" ht="16.5" customHeight="1" x14ac:dyDescent="0.25">
      <c r="B59" s="48" t="s">
        <v>2085</v>
      </c>
      <c r="C59" s="502" t="s">
        <v>23</v>
      </c>
      <c r="D59" s="415"/>
      <c r="E59" s="423"/>
      <c r="F59" s="478" t="s">
        <v>2086</v>
      </c>
      <c r="G59" s="51"/>
    </row>
    <row r="60" spans="2:7" ht="16.5" customHeight="1" x14ac:dyDescent="0.25">
      <c r="B60" s="48" t="s">
        <v>2022</v>
      </c>
      <c r="C60" s="502" t="s">
        <v>23</v>
      </c>
      <c r="D60" s="415"/>
      <c r="E60" s="423"/>
      <c r="F60" s="478" t="s">
        <v>2087</v>
      </c>
      <c r="G60" s="51"/>
    </row>
    <row r="61" spans="2:7" ht="16.5" customHeight="1" thickBot="1" x14ac:dyDescent="0.3">
      <c r="B61" s="48" t="s">
        <v>676</v>
      </c>
      <c r="C61" s="502" t="s">
        <v>23</v>
      </c>
      <c r="D61" s="415"/>
      <c r="E61" s="423"/>
      <c r="F61" s="478" t="s">
        <v>2088</v>
      </c>
      <c r="G61" s="51"/>
    </row>
    <row r="62" spans="2:7" ht="16.5" customHeight="1" x14ac:dyDescent="0.25">
      <c r="B62" s="45" t="s">
        <v>2089</v>
      </c>
      <c r="C62" s="502" t="s">
        <v>23</v>
      </c>
      <c r="D62" s="325">
        <f>SUM(D58:D61)</f>
        <v>0</v>
      </c>
      <c r="E62" s="325">
        <f>SUM(E58:E61)</f>
        <v>0</v>
      </c>
      <c r="F62" s="478" t="s">
        <v>2090</v>
      </c>
      <c r="G62" s="51"/>
    </row>
    <row r="63" spans="2:7" ht="16.5" customHeight="1" thickBot="1" x14ac:dyDescent="0.3">
      <c r="B63" s="48" t="s">
        <v>2091</v>
      </c>
      <c r="C63" s="502" t="s">
        <v>18</v>
      </c>
      <c r="D63" s="415"/>
      <c r="E63" s="423"/>
      <c r="F63" s="478" t="s">
        <v>2092</v>
      </c>
      <c r="G63" s="51"/>
    </row>
    <row r="64" spans="2:7" ht="16.5" customHeight="1" x14ac:dyDescent="0.25">
      <c r="B64" s="45" t="s">
        <v>2573</v>
      </c>
      <c r="C64" s="502" t="s">
        <v>23</v>
      </c>
      <c r="D64" s="325">
        <f>SUM(D62:D63)</f>
        <v>0</v>
      </c>
      <c r="E64" s="325">
        <f>SUM(E62:E63)</f>
        <v>0</v>
      </c>
      <c r="F64" s="478" t="s">
        <v>2093</v>
      </c>
      <c r="G64" s="51"/>
    </row>
    <row r="65" spans="2:7" ht="16.5" customHeight="1" thickBot="1" x14ac:dyDescent="0.3">
      <c r="B65" s="60" t="s">
        <v>2574</v>
      </c>
      <c r="C65" s="377" t="s">
        <v>18</v>
      </c>
      <c r="D65" s="415"/>
      <c r="E65" s="423"/>
      <c r="F65" s="478" t="s">
        <v>2094</v>
      </c>
      <c r="G65" s="51"/>
    </row>
    <row r="66" spans="2:7" ht="16.5" customHeight="1" thickTop="1" x14ac:dyDescent="0.25">
      <c r="B66" s="194"/>
      <c r="C66" s="62"/>
      <c r="D66" s="62"/>
      <c r="E66" s="62"/>
      <c r="F66" s="63"/>
    </row>
    <row r="67" spans="2:7" ht="16.5" customHeight="1" x14ac:dyDescent="0.25">
      <c r="B67" s="21"/>
    </row>
    <row r="68" spans="2:7" ht="16.5" customHeight="1" x14ac:dyDescent="0.25"/>
    <row r="69" spans="2:7" ht="16.5" customHeight="1" x14ac:dyDescent="0.25"/>
    <row r="70" spans="2:7" ht="16.5" customHeight="1" x14ac:dyDescent="0.25"/>
    <row r="71" spans="2:7" ht="16.5" customHeight="1" x14ac:dyDescent="0.25"/>
    <row r="72" spans="2:7" ht="16.5" customHeight="1" x14ac:dyDescent="0.25"/>
    <row r="73" spans="2:7" ht="16.5" customHeight="1" x14ac:dyDescent="0.25"/>
    <row r="74" spans="2:7" ht="16.5" customHeight="1" x14ac:dyDescent="0.25"/>
  </sheetData>
  <mergeCells count="4">
    <mergeCell ref="C7:C9"/>
    <mergeCell ref="C24:C26"/>
    <mergeCell ref="C49:C50"/>
    <mergeCell ref="C55:C56"/>
  </mergeCells>
  <conditionalFormatting sqref="B47:D47 B53:D53">
    <cfRule type="expression" dxfId="12" priority="5">
      <formula>IF(sysPeriod="M09",0,1)</formula>
    </cfRule>
  </conditionalFormatting>
  <dataValidations count="2">
    <dataValidation allowBlank="1" showInputMessage="1" showErrorMessage="1" promptTitle="Lease dilapidations - capital" prompt="Following implementation of IFRS 16, any new amounts provided for dilapidation provisions should be capitalised in the right of use asset. This column feeds from the table below where inputs should be split according to the counterparty for the lease." sqref="K22" xr:uid="{223DA4BE-ECF1-449D-8EA3-0503DF36ECDD}"/>
    <dataValidation allowBlank="1" showInputMessage="1" showErrorMessage="1" promptTitle="Clinician pension tax provision" prompt="This column is to capture provisions held for lump sums due to clinicians on retirement where 'scheme pays' was used to settle the additional tax liability under the 2019/20 scheme. This also populates a receivable from NHSE in TAC18." sqref="L22" xr:uid="{DB3ADC1D-7643-45F2-A01D-DD65FA224C74}"/>
  </dataValidations>
  <pageMargins left="0.23622047244094491" right="0.23622047244094491" top="0.74803149606299213" bottom="0.74803149606299213" header="0.31496062992125984" footer="0.31496062992125984"/>
  <pageSetup paperSize="9" scale="35" fitToHeight="3" orientation="portrait" r:id="rId1"/>
  <rowBreaks count="1" manualBreakCount="1">
    <brk id="47" min="1"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24D9-92AE-4E30-A8F9-42452D18870C}">
  <sheetPr codeName="Sheet84">
    <tabColor theme="2"/>
    <pageSetUpPr fitToPage="1"/>
  </sheetPr>
  <dimension ref="B1:N63"/>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33" width="13.26953125" style="15" customWidth="1"/>
    <col min="34" max="16384" width="9.26953125" style="15"/>
  </cols>
  <sheetData>
    <row r="1" spans="2:14" ht="18.75" customHeight="1" x14ac:dyDescent="0.3">
      <c r="B1" s="308"/>
    </row>
    <row r="2" spans="2:14" ht="18.75" customHeight="1" x14ac:dyDescent="0.35">
      <c r="B2" s="16" t="s">
        <v>0</v>
      </c>
    </row>
    <row r="3" spans="2:14" ht="18.75" customHeight="1" x14ac:dyDescent="0.35">
      <c r="B3" s="16" t="str">
        <f ca="1">MID(CELL("filename",E3),FIND("]",CELL("filename",E4))+1,99)</f>
        <v>TAC24 On-SoFP PFI</v>
      </c>
    </row>
    <row r="4" spans="2:14" ht="18.75" customHeight="1" thickBot="1" x14ac:dyDescent="0.35">
      <c r="B4" s="17" t="s">
        <v>5</v>
      </c>
    </row>
    <row r="5" spans="2:14" ht="16.149999999999999" customHeight="1" thickTop="1" thickBot="1" x14ac:dyDescent="0.35">
      <c r="B5" s="36"/>
      <c r="C5" s="36"/>
      <c r="D5" s="36"/>
      <c r="E5" s="36"/>
      <c r="F5" s="36"/>
      <c r="G5" s="36"/>
      <c r="H5" s="36"/>
      <c r="I5" s="36"/>
      <c r="J5" s="36"/>
      <c r="K5" s="36"/>
      <c r="L5" s="375" t="s">
        <v>6</v>
      </c>
      <c r="M5" s="365">
        <v>1</v>
      </c>
    </row>
    <row r="6" spans="2:14" ht="16.149999999999999" customHeight="1" thickTop="1" x14ac:dyDescent="0.25">
      <c r="B6" s="586" t="s">
        <v>2095</v>
      </c>
      <c r="C6" s="38"/>
      <c r="D6" s="38"/>
      <c r="E6" s="472" t="s">
        <v>2096</v>
      </c>
      <c r="F6" s="472" t="s">
        <v>2097</v>
      </c>
      <c r="G6" s="472" t="s">
        <v>2098</v>
      </c>
      <c r="H6" s="472" t="s">
        <v>2099</v>
      </c>
      <c r="I6" s="469" t="s">
        <v>2100</v>
      </c>
      <c r="J6" s="469" t="s">
        <v>2101</v>
      </c>
      <c r="K6" s="469" t="s">
        <v>2102</v>
      </c>
      <c r="L6" s="469" t="s">
        <v>2103</v>
      </c>
      <c r="M6" s="473" t="s">
        <v>10</v>
      </c>
      <c r="N6" s="51"/>
    </row>
    <row r="7" spans="2:14" ht="43.15" customHeight="1" x14ac:dyDescent="0.3">
      <c r="B7" s="587"/>
      <c r="C7"/>
      <c r="D7" s="581" t="s">
        <v>11</v>
      </c>
      <c r="E7" s="30" t="s">
        <v>181</v>
      </c>
      <c r="F7" s="30" t="s">
        <v>2104</v>
      </c>
      <c r="G7" s="30" t="s">
        <v>2105</v>
      </c>
      <c r="H7" s="30" t="s">
        <v>2106</v>
      </c>
      <c r="I7" s="30" t="s">
        <v>181</v>
      </c>
      <c r="J7" s="30" t="s">
        <v>2104</v>
      </c>
      <c r="K7" s="30" t="s">
        <v>2105</v>
      </c>
      <c r="L7" s="30" t="s">
        <v>2106</v>
      </c>
      <c r="M7" s="40"/>
      <c r="N7" s="51"/>
    </row>
    <row r="8" spans="2:14" ht="16.149999999999999" customHeight="1" x14ac:dyDescent="0.3">
      <c r="B8" s="39"/>
      <c r="C8"/>
      <c r="D8" s="581"/>
      <c r="E8" s="31" t="s">
        <v>90</v>
      </c>
      <c r="F8" s="31" t="s">
        <v>90</v>
      </c>
      <c r="G8" s="31" t="s">
        <v>90</v>
      </c>
      <c r="H8" s="31" t="s">
        <v>90</v>
      </c>
      <c r="I8" s="31" t="s">
        <v>91</v>
      </c>
      <c r="J8" s="31" t="s">
        <v>91</v>
      </c>
      <c r="K8" s="31" t="s">
        <v>91</v>
      </c>
      <c r="L8" s="31" t="s">
        <v>91</v>
      </c>
      <c r="M8" s="40"/>
      <c r="N8" s="51"/>
    </row>
    <row r="9" spans="2:14" ht="16.149999999999999" customHeight="1" thickBot="1" x14ac:dyDescent="0.35">
      <c r="B9" s="41"/>
      <c r="C9" s="315"/>
      <c r="D9" s="582"/>
      <c r="E9" s="320" t="s">
        <v>15</v>
      </c>
      <c r="F9" s="320" t="s">
        <v>15</v>
      </c>
      <c r="G9" s="320" t="s">
        <v>15</v>
      </c>
      <c r="H9" s="320" t="s">
        <v>15</v>
      </c>
      <c r="I9" s="320" t="s">
        <v>15</v>
      </c>
      <c r="J9" s="320" t="s">
        <v>15</v>
      </c>
      <c r="K9" s="320" t="s">
        <v>15</v>
      </c>
      <c r="L9" s="320" t="s">
        <v>15</v>
      </c>
      <c r="M9" s="478" t="s">
        <v>16</v>
      </c>
      <c r="N9" s="51"/>
    </row>
    <row r="10" spans="2:14" ht="16.149999999999999" customHeight="1" x14ac:dyDescent="0.25">
      <c r="B10" s="205" t="s">
        <v>2107</v>
      </c>
      <c r="C10" s="133"/>
      <c r="D10" s="384" t="s">
        <v>18</v>
      </c>
      <c r="E10" s="325">
        <f t="shared" ref="E10:L10" si="0">SUM(E12:E14)</f>
        <v>0</v>
      </c>
      <c r="F10" s="325">
        <f>SUM(F12:F14)</f>
        <v>0</v>
      </c>
      <c r="G10" s="325">
        <f t="shared" si="0"/>
        <v>0</v>
      </c>
      <c r="H10" s="325">
        <f t="shared" si="0"/>
        <v>0</v>
      </c>
      <c r="I10" s="325">
        <f t="shared" si="0"/>
        <v>0</v>
      </c>
      <c r="J10" s="325">
        <f t="shared" si="0"/>
        <v>0</v>
      </c>
      <c r="K10" s="325">
        <f t="shared" si="0"/>
        <v>0</v>
      </c>
      <c r="L10" s="325">
        <f t="shared" si="0"/>
        <v>0</v>
      </c>
      <c r="M10" s="478" t="s">
        <v>2108</v>
      </c>
      <c r="N10" s="51"/>
    </row>
    <row r="11" spans="2:14" ht="16.149999999999999" customHeight="1" x14ac:dyDescent="0.25">
      <c r="B11" s="227" t="s">
        <v>2109</v>
      </c>
      <c r="C11" s="103"/>
      <c r="D11"/>
      <c r="E11" s="1"/>
      <c r="F11" s="1"/>
      <c r="G11" s="1"/>
      <c r="H11" s="1"/>
      <c r="I11" s="1"/>
      <c r="J11" s="1"/>
      <c r="K11" s="1"/>
      <c r="L11" s="1"/>
      <c r="M11" s="47"/>
      <c r="N11" s="51"/>
    </row>
    <row r="12" spans="2:14" ht="16.149999999999999" customHeight="1" x14ac:dyDescent="0.25">
      <c r="B12" s="209" t="s">
        <v>1689</v>
      </c>
      <c r="C12" s="104"/>
      <c r="D12" s="427" t="s">
        <v>18</v>
      </c>
      <c r="E12" s="414">
        <f>SUM(F12:H12)</f>
        <v>0</v>
      </c>
      <c r="F12" s="415"/>
      <c r="G12" s="415"/>
      <c r="H12" s="415"/>
      <c r="I12" s="414">
        <f>SUM(J12:L12)</f>
        <v>0</v>
      </c>
      <c r="J12" s="423"/>
      <c r="K12" s="423"/>
      <c r="L12" s="423"/>
      <c r="M12" s="478" t="s">
        <v>2110</v>
      </c>
      <c r="N12" s="51"/>
    </row>
    <row r="13" spans="2:14" ht="16.149999999999999" customHeight="1" x14ac:dyDescent="0.25">
      <c r="B13" s="209" t="s">
        <v>1923</v>
      </c>
      <c r="C13" s="104"/>
      <c r="D13" s="427" t="s">
        <v>18</v>
      </c>
      <c r="E13" s="414">
        <f t="shared" ref="E13:E19" si="1">SUM(F13:H13)</f>
        <v>0</v>
      </c>
      <c r="F13" s="415"/>
      <c r="G13" s="415"/>
      <c r="H13" s="415"/>
      <c r="I13" s="414">
        <f>SUM(J13:L13)</f>
        <v>0</v>
      </c>
      <c r="J13" s="423"/>
      <c r="K13" s="423"/>
      <c r="L13" s="423"/>
      <c r="M13" s="478" t="s">
        <v>2111</v>
      </c>
      <c r="N13" s="51"/>
    </row>
    <row r="14" spans="2:14" ht="16.149999999999999" customHeight="1" x14ac:dyDescent="0.25">
      <c r="B14" s="209" t="s">
        <v>1699</v>
      </c>
      <c r="C14" s="104"/>
      <c r="D14" s="427" t="s">
        <v>18</v>
      </c>
      <c r="E14" s="414">
        <f t="shared" si="1"/>
        <v>0</v>
      </c>
      <c r="F14" s="415"/>
      <c r="G14" s="415"/>
      <c r="H14" s="415"/>
      <c r="I14" s="414">
        <f>SUM(J14:L14)</f>
        <v>0</v>
      </c>
      <c r="J14" s="423"/>
      <c r="K14" s="423"/>
      <c r="L14" s="423"/>
      <c r="M14" s="478" t="s">
        <v>2112</v>
      </c>
      <c r="N14" s="51"/>
    </row>
    <row r="15" spans="2:14" ht="16.149999999999999" customHeight="1" thickBot="1" x14ac:dyDescent="0.3">
      <c r="B15" s="119" t="s">
        <v>1928</v>
      </c>
      <c r="C15"/>
      <c r="D15" s="427" t="s">
        <v>23</v>
      </c>
      <c r="E15" s="414">
        <f t="shared" si="1"/>
        <v>0</v>
      </c>
      <c r="F15" s="415"/>
      <c r="G15" s="415"/>
      <c r="H15" s="415"/>
      <c r="I15" s="414">
        <f>SUM(J15:L15)</f>
        <v>0</v>
      </c>
      <c r="J15" s="423"/>
      <c r="K15" s="423"/>
      <c r="L15" s="423"/>
      <c r="M15" s="478" t="s">
        <v>2113</v>
      </c>
      <c r="N15" s="51"/>
    </row>
    <row r="16" spans="2:14" ht="16.149999999999999" customHeight="1" x14ac:dyDescent="0.25">
      <c r="B16" s="246" t="s">
        <v>2114</v>
      </c>
      <c r="C16" s="422" t="s">
        <v>212</v>
      </c>
      <c r="D16" s="427" t="s">
        <v>18</v>
      </c>
      <c r="E16" s="325">
        <f>E10+E15</f>
        <v>0</v>
      </c>
      <c r="F16" s="325">
        <f>F10+F15</f>
        <v>0</v>
      </c>
      <c r="G16" s="325">
        <f t="shared" ref="G16:L16" si="2">G10+G15</f>
        <v>0</v>
      </c>
      <c r="H16" s="325">
        <f t="shared" si="2"/>
        <v>0</v>
      </c>
      <c r="I16" s="325">
        <f t="shared" si="2"/>
        <v>0</v>
      </c>
      <c r="J16" s="325">
        <f t="shared" si="2"/>
        <v>0</v>
      </c>
      <c r="K16" s="325">
        <f t="shared" si="2"/>
        <v>0</v>
      </c>
      <c r="L16" s="325">
        <f t="shared" si="2"/>
        <v>0</v>
      </c>
      <c r="M16" s="478" t="s">
        <v>2115</v>
      </c>
      <c r="N16" s="51"/>
    </row>
    <row r="17" spans="2:14" ht="16.149999999999999" customHeight="1" x14ac:dyDescent="0.25">
      <c r="B17" s="43" t="s">
        <v>1689</v>
      </c>
      <c r="C17"/>
      <c r="D17" s="427" t="s">
        <v>18</v>
      </c>
      <c r="E17" s="414">
        <f t="shared" si="1"/>
        <v>0</v>
      </c>
      <c r="F17" s="414">
        <f>F16-SUM(F18:F19)</f>
        <v>0</v>
      </c>
      <c r="G17" s="414">
        <f>G16-SUM(G18:G19)</f>
        <v>0</v>
      </c>
      <c r="H17" s="414">
        <f>H16-SUM(H18:H19)</f>
        <v>0</v>
      </c>
      <c r="I17" s="414">
        <f>SUM(J17:L17)</f>
        <v>0</v>
      </c>
      <c r="J17" s="414">
        <f>J16-SUM(J18:J19)</f>
        <v>0</v>
      </c>
      <c r="K17" s="414">
        <f>K16-SUM(K18:K19)</f>
        <v>0</v>
      </c>
      <c r="L17" s="414">
        <f>L16-SUM(L18:L19)</f>
        <v>0</v>
      </c>
      <c r="M17" s="478" t="s">
        <v>2116</v>
      </c>
      <c r="N17" s="51"/>
    </row>
    <row r="18" spans="2:14" ht="16.149999999999999" customHeight="1" x14ac:dyDescent="0.25">
      <c r="B18" s="134" t="s">
        <v>1923</v>
      </c>
      <c r="C18" s="105"/>
      <c r="D18" s="427" t="s">
        <v>18</v>
      </c>
      <c r="E18" s="414">
        <f t="shared" si="1"/>
        <v>0</v>
      </c>
      <c r="F18" s="415"/>
      <c r="G18" s="415"/>
      <c r="H18" s="415"/>
      <c r="I18" s="414">
        <f>SUM(J18:L18)</f>
        <v>0</v>
      </c>
      <c r="J18" s="423"/>
      <c r="K18" s="423"/>
      <c r="L18" s="423"/>
      <c r="M18" s="478" t="s">
        <v>2117</v>
      </c>
      <c r="N18" s="51"/>
    </row>
    <row r="19" spans="2:14" ht="16.149999999999999" customHeight="1" thickBot="1" x14ac:dyDescent="0.3">
      <c r="B19" s="152" t="s">
        <v>1699</v>
      </c>
      <c r="C19" s="61"/>
      <c r="D19" s="385" t="s">
        <v>18</v>
      </c>
      <c r="E19" s="414">
        <f t="shared" si="1"/>
        <v>0</v>
      </c>
      <c r="F19" s="415"/>
      <c r="G19" s="415"/>
      <c r="H19" s="415"/>
      <c r="I19" s="414">
        <f>SUM(J19:L19)</f>
        <v>0</v>
      </c>
      <c r="J19" s="423"/>
      <c r="K19" s="423"/>
      <c r="L19" s="423"/>
      <c r="M19" s="478" t="s">
        <v>2118</v>
      </c>
      <c r="N19" s="51"/>
    </row>
    <row r="20" spans="2:14" ht="16.149999999999999" customHeight="1" thickTop="1" thickBot="1" x14ac:dyDescent="0.3">
      <c r="B20" s="62"/>
      <c r="C20" s="62"/>
      <c r="D20" s="62"/>
      <c r="E20" s="62"/>
      <c r="F20" s="62"/>
      <c r="G20" s="62"/>
      <c r="H20" s="62"/>
      <c r="I20" s="62"/>
      <c r="J20" s="62"/>
      <c r="K20" s="62"/>
      <c r="L20" s="62"/>
      <c r="M20" s="63"/>
    </row>
    <row r="21" spans="2:14" ht="16.149999999999999" customHeight="1" thickTop="1" thickBot="1" x14ac:dyDescent="0.35">
      <c r="B21" s="36"/>
      <c r="C21" s="36"/>
      <c r="D21" s="36"/>
      <c r="E21" s="36"/>
      <c r="F21" s="36"/>
      <c r="G21" s="36"/>
      <c r="H21" s="36"/>
      <c r="I21" s="36"/>
      <c r="J21" s="36"/>
      <c r="K21" s="36"/>
      <c r="L21" s="375" t="s">
        <v>6</v>
      </c>
      <c r="M21" s="365">
        <v>2</v>
      </c>
    </row>
    <row r="22" spans="2:14" ht="16.149999999999999" customHeight="1" thickTop="1" x14ac:dyDescent="0.25">
      <c r="B22" s="586" t="s">
        <v>2638</v>
      </c>
      <c r="C22" s="38"/>
      <c r="D22" s="38"/>
      <c r="E22" s="472" t="s">
        <v>2096</v>
      </c>
      <c r="F22" s="472" t="s">
        <v>2097</v>
      </c>
      <c r="G22" s="472" t="s">
        <v>2098</v>
      </c>
      <c r="H22" s="472" t="s">
        <v>2099</v>
      </c>
      <c r="I22" s="469" t="s">
        <v>2100</v>
      </c>
      <c r="J22" s="469" t="s">
        <v>2101</v>
      </c>
      <c r="K22" s="469" t="s">
        <v>2102</v>
      </c>
      <c r="L22" s="469" t="s">
        <v>2103</v>
      </c>
      <c r="M22" s="473" t="s">
        <v>10</v>
      </c>
      <c r="N22" s="51"/>
    </row>
    <row r="23" spans="2:14" ht="26" x14ac:dyDescent="0.3">
      <c r="B23" s="587"/>
      <c r="C23"/>
      <c r="D23" s="581" t="s">
        <v>11</v>
      </c>
      <c r="E23" s="30" t="s">
        <v>181</v>
      </c>
      <c r="F23" s="30" t="s">
        <v>2104</v>
      </c>
      <c r="G23" s="30" t="s">
        <v>2105</v>
      </c>
      <c r="H23" s="30" t="s">
        <v>2106</v>
      </c>
      <c r="I23" s="30" t="s">
        <v>181</v>
      </c>
      <c r="J23" s="30" t="s">
        <v>2104</v>
      </c>
      <c r="K23" s="30" t="s">
        <v>2105</v>
      </c>
      <c r="L23" s="30" t="s">
        <v>2106</v>
      </c>
      <c r="M23" s="40"/>
      <c r="N23" s="51"/>
    </row>
    <row r="24" spans="2:14" ht="16.149999999999999" customHeight="1" x14ac:dyDescent="0.3">
      <c r="B24" s="39"/>
      <c r="C24"/>
      <c r="D24" s="581"/>
      <c r="E24" s="31" t="s">
        <v>90</v>
      </c>
      <c r="F24" s="31" t="s">
        <v>90</v>
      </c>
      <c r="G24" s="31" t="s">
        <v>90</v>
      </c>
      <c r="H24" s="31" t="s">
        <v>90</v>
      </c>
      <c r="I24" s="31" t="s">
        <v>91</v>
      </c>
      <c r="J24" s="31" t="s">
        <v>91</v>
      </c>
      <c r="K24" s="31" t="s">
        <v>91</v>
      </c>
      <c r="L24" s="31" t="s">
        <v>91</v>
      </c>
      <c r="M24" s="40"/>
      <c r="N24" s="51"/>
    </row>
    <row r="25" spans="2:14" ht="16.149999999999999" customHeight="1" thickBot="1" x14ac:dyDescent="0.35">
      <c r="B25" s="41"/>
      <c r="C25" s="315"/>
      <c r="D25" s="582"/>
      <c r="E25" s="320" t="s">
        <v>15</v>
      </c>
      <c r="F25" s="320" t="s">
        <v>15</v>
      </c>
      <c r="G25" s="320" t="s">
        <v>15</v>
      </c>
      <c r="H25" s="320" t="s">
        <v>15</v>
      </c>
      <c r="I25" s="320" t="s">
        <v>15</v>
      </c>
      <c r="J25" s="320" t="s">
        <v>15</v>
      </c>
      <c r="K25" s="320" t="s">
        <v>15</v>
      </c>
      <c r="L25" s="320" t="s">
        <v>15</v>
      </c>
      <c r="M25" s="478" t="s">
        <v>16</v>
      </c>
      <c r="N25" s="51"/>
    </row>
    <row r="26" spans="2:14" ht="26" x14ac:dyDescent="0.25">
      <c r="B26" s="107" t="s">
        <v>2119</v>
      </c>
      <c r="C26" s="422" t="s">
        <v>212</v>
      </c>
      <c r="D26" s="384" t="s">
        <v>18</v>
      </c>
      <c r="E26" s="325">
        <f>SUM(E28:E30)</f>
        <v>0</v>
      </c>
      <c r="F26" s="325">
        <f>SUM(F28:F30)</f>
        <v>0</v>
      </c>
      <c r="G26" s="325">
        <f t="shared" ref="G26:L26" si="3">SUM(G28:G30)</f>
        <v>0</v>
      </c>
      <c r="H26" s="325">
        <f t="shared" si="3"/>
        <v>0</v>
      </c>
      <c r="I26" s="325">
        <f t="shared" si="3"/>
        <v>0</v>
      </c>
      <c r="J26" s="325">
        <f t="shared" si="3"/>
        <v>0</v>
      </c>
      <c r="K26" s="325">
        <f t="shared" si="3"/>
        <v>0</v>
      </c>
      <c r="L26" s="325">
        <f t="shared" si="3"/>
        <v>0</v>
      </c>
      <c r="M26" s="478" t="s">
        <v>2120</v>
      </c>
      <c r="N26" s="51"/>
    </row>
    <row r="27" spans="2:14" ht="16.149999999999999" customHeight="1" x14ac:dyDescent="0.25">
      <c r="B27" s="206" t="s">
        <v>2121</v>
      </c>
      <c r="C27" s="103"/>
      <c r="D27"/>
      <c r="E27" s="1"/>
      <c r="F27" s="1"/>
      <c r="G27" s="1"/>
      <c r="H27" s="1"/>
      <c r="I27" s="1"/>
      <c r="J27" s="1"/>
      <c r="K27" s="1"/>
      <c r="L27" s="1"/>
      <c r="M27" s="47"/>
      <c r="N27" s="51"/>
    </row>
    <row r="28" spans="2:14" ht="16.149999999999999" customHeight="1" x14ac:dyDescent="0.25">
      <c r="B28" s="209" t="s">
        <v>1689</v>
      </c>
      <c r="C28" s="104"/>
      <c r="D28" s="427" t="s">
        <v>18</v>
      </c>
      <c r="E28" s="414">
        <f>SUM(F28:H28)</f>
        <v>0</v>
      </c>
      <c r="F28" s="415"/>
      <c r="G28" s="415"/>
      <c r="H28" s="415"/>
      <c r="I28" s="414">
        <f>SUM(J28:L28)</f>
        <v>0</v>
      </c>
      <c r="J28" s="423"/>
      <c r="K28" s="423"/>
      <c r="L28" s="423"/>
      <c r="M28" s="478" t="s">
        <v>2122</v>
      </c>
      <c r="N28" s="51"/>
    </row>
    <row r="29" spans="2:14" ht="16.149999999999999" customHeight="1" x14ac:dyDescent="0.25">
      <c r="B29" s="209" t="s">
        <v>1923</v>
      </c>
      <c r="C29" s="104"/>
      <c r="D29" s="427" t="s">
        <v>18</v>
      </c>
      <c r="E29" s="414">
        <f>SUM(F29:H29)</f>
        <v>0</v>
      </c>
      <c r="F29" s="415"/>
      <c r="G29" s="415"/>
      <c r="H29" s="415"/>
      <c r="I29" s="414">
        <f>SUM(J29:L29)</f>
        <v>0</v>
      </c>
      <c r="J29" s="423"/>
      <c r="K29" s="423"/>
      <c r="L29" s="423"/>
      <c r="M29" s="478" t="s">
        <v>2123</v>
      </c>
      <c r="N29" s="51"/>
    </row>
    <row r="30" spans="2:14" ht="16.149999999999999" customHeight="1" thickBot="1" x14ac:dyDescent="0.3">
      <c r="B30" s="152" t="s">
        <v>1699</v>
      </c>
      <c r="C30" s="61"/>
      <c r="D30" s="385" t="s">
        <v>18</v>
      </c>
      <c r="E30" s="414">
        <f>SUM(F30:H30)</f>
        <v>0</v>
      </c>
      <c r="F30" s="415"/>
      <c r="G30" s="415"/>
      <c r="H30" s="415"/>
      <c r="I30" s="414">
        <f>SUM(J30:L30)</f>
        <v>0</v>
      </c>
      <c r="J30" s="423"/>
      <c r="K30" s="423"/>
      <c r="L30" s="423"/>
      <c r="M30" s="478" t="s">
        <v>2124</v>
      </c>
      <c r="N30" s="51"/>
    </row>
    <row r="31" spans="2:14" ht="16.149999999999999" customHeight="1" thickTop="1" thickBot="1" x14ac:dyDescent="0.3">
      <c r="B31" s="62"/>
      <c r="C31" s="62"/>
      <c r="D31" s="62"/>
      <c r="E31" s="62"/>
      <c r="F31" s="62"/>
      <c r="G31" s="62"/>
      <c r="H31" s="62"/>
      <c r="I31" s="62"/>
      <c r="J31" s="62"/>
      <c r="K31" s="62"/>
      <c r="L31" s="62"/>
      <c r="M31" s="63"/>
    </row>
    <row r="32" spans="2:14" ht="16.149999999999999" customHeight="1" thickTop="1" thickBot="1" x14ac:dyDescent="0.35">
      <c r="L32" s="375" t="s">
        <v>6</v>
      </c>
      <c r="M32" s="364">
        <v>4</v>
      </c>
    </row>
    <row r="33" spans="2:14" ht="16.149999999999999" customHeight="1" thickTop="1" x14ac:dyDescent="0.25">
      <c r="B33" s="586" t="s">
        <v>2606</v>
      </c>
      <c r="C33" s="38"/>
      <c r="D33" s="38"/>
      <c r="E33" s="286" t="s">
        <v>2096</v>
      </c>
      <c r="F33" s="286" t="s">
        <v>2097</v>
      </c>
      <c r="G33" s="286" t="s">
        <v>2098</v>
      </c>
      <c r="H33" s="286" t="s">
        <v>2099</v>
      </c>
      <c r="I33" s="287" t="s">
        <v>2100</v>
      </c>
      <c r="J33" s="287" t="s">
        <v>2101</v>
      </c>
      <c r="K33" s="287" t="s">
        <v>2102</v>
      </c>
      <c r="L33" s="469" t="s">
        <v>2103</v>
      </c>
      <c r="M33" s="470" t="s">
        <v>10</v>
      </c>
    </row>
    <row r="34" spans="2:14" ht="26" x14ac:dyDescent="0.3">
      <c r="B34" s="587"/>
      <c r="C34"/>
      <c r="D34" s="581" t="s">
        <v>11</v>
      </c>
      <c r="E34" s="30" t="s">
        <v>181</v>
      </c>
      <c r="F34" s="30" t="s">
        <v>2104</v>
      </c>
      <c r="G34" s="30" t="s">
        <v>2105</v>
      </c>
      <c r="H34" s="30" t="s">
        <v>2106</v>
      </c>
      <c r="I34" s="30" t="s">
        <v>181</v>
      </c>
      <c r="J34" s="30" t="s">
        <v>2104</v>
      </c>
      <c r="K34" s="30" t="s">
        <v>2105</v>
      </c>
      <c r="L34" s="30" t="s">
        <v>2106</v>
      </c>
      <c r="M34" s="40"/>
    </row>
    <row r="35" spans="2:14" ht="16.149999999999999" customHeight="1" x14ac:dyDescent="0.3">
      <c r="B35" s="39"/>
      <c r="C35"/>
      <c r="D35" s="581"/>
      <c r="E35" s="31" t="s">
        <v>90</v>
      </c>
      <c r="F35" s="31" t="s">
        <v>90</v>
      </c>
      <c r="G35" s="31" t="s">
        <v>90</v>
      </c>
      <c r="H35" s="31" t="s">
        <v>90</v>
      </c>
      <c r="I35" s="31" t="s">
        <v>91</v>
      </c>
      <c r="J35" s="31" t="s">
        <v>91</v>
      </c>
      <c r="K35" s="31" t="s">
        <v>91</v>
      </c>
      <c r="L35" s="31" t="s">
        <v>91</v>
      </c>
      <c r="M35" s="40"/>
    </row>
    <row r="36" spans="2:14" ht="16.149999999999999" customHeight="1" thickBot="1" x14ac:dyDescent="0.35">
      <c r="B36" s="387"/>
      <c r="C36" s="315"/>
      <c r="D36" s="582"/>
      <c r="E36" s="341" t="s">
        <v>746</v>
      </c>
      <c r="F36" s="341" t="s">
        <v>2125</v>
      </c>
      <c r="G36" s="341" t="s">
        <v>2125</v>
      </c>
      <c r="H36" s="341" t="s">
        <v>2125</v>
      </c>
      <c r="I36" s="341" t="s">
        <v>746</v>
      </c>
      <c r="J36" s="341" t="s">
        <v>2125</v>
      </c>
      <c r="K36" s="341" t="s">
        <v>2125</v>
      </c>
      <c r="L36" s="341" t="s">
        <v>2125</v>
      </c>
      <c r="M36" s="485" t="s">
        <v>16</v>
      </c>
    </row>
    <row r="37" spans="2:14" ht="28.9" customHeight="1" thickBot="1" x14ac:dyDescent="0.3">
      <c r="B37" s="314" t="s">
        <v>2126</v>
      </c>
      <c r="C37" s="388"/>
      <c r="D37" s="389" t="s">
        <v>18</v>
      </c>
      <c r="E37" s="378">
        <f>SUM(F37:H37)</f>
        <v>0</v>
      </c>
      <c r="F37" s="390"/>
      <c r="G37" s="390"/>
      <c r="H37" s="390"/>
      <c r="I37" s="378">
        <f>SUM(J37:L37)</f>
        <v>0</v>
      </c>
      <c r="J37" s="386"/>
      <c r="K37" s="386"/>
      <c r="L37" s="386"/>
      <c r="M37" s="379" t="s">
        <v>2127</v>
      </c>
    </row>
    <row r="38" spans="2:14" ht="16.149999999999999" customHeight="1" thickTop="1" thickBot="1" x14ac:dyDescent="0.3">
      <c r="M38" s="155"/>
    </row>
    <row r="39" spans="2:14" ht="16.149999999999999" customHeight="1" thickTop="1" thickBot="1" x14ac:dyDescent="0.35">
      <c r="B39" s="36"/>
      <c r="C39" s="36"/>
      <c r="D39" s="36"/>
      <c r="E39" s="36"/>
      <c r="F39" s="36"/>
      <c r="G39" s="36"/>
      <c r="H39" s="36"/>
      <c r="I39" s="36"/>
      <c r="J39" s="36"/>
      <c r="K39" s="36"/>
      <c r="L39" s="375" t="s">
        <v>6</v>
      </c>
      <c r="M39" s="365">
        <v>5</v>
      </c>
    </row>
    <row r="40" spans="2:14" ht="16.149999999999999" customHeight="1" thickTop="1" x14ac:dyDescent="0.25">
      <c r="B40" s="586" t="s">
        <v>2128</v>
      </c>
      <c r="C40" s="38"/>
      <c r="D40" s="38"/>
      <c r="E40" s="472" t="s">
        <v>2096</v>
      </c>
      <c r="F40" s="472" t="s">
        <v>2097</v>
      </c>
      <c r="G40" s="472" t="s">
        <v>2098</v>
      </c>
      <c r="H40" s="472" t="s">
        <v>2099</v>
      </c>
      <c r="I40" s="469" t="s">
        <v>2100</v>
      </c>
      <c r="J40" s="469" t="s">
        <v>2101</v>
      </c>
      <c r="K40" s="469" t="s">
        <v>2102</v>
      </c>
      <c r="L40" s="469" t="s">
        <v>2103</v>
      </c>
      <c r="M40" s="473" t="s">
        <v>10</v>
      </c>
      <c r="N40" s="51"/>
    </row>
    <row r="41" spans="2:14" ht="43.15" customHeight="1" x14ac:dyDescent="0.3">
      <c r="B41" s="587"/>
      <c r="C41"/>
      <c r="D41" s="581" t="s">
        <v>11</v>
      </c>
      <c r="E41" s="30" t="s">
        <v>181</v>
      </c>
      <c r="F41" s="30" t="s">
        <v>2104</v>
      </c>
      <c r="G41" s="30" t="s">
        <v>2105</v>
      </c>
      <c r="H41" s="30" t="s">
        <v>2106</v>
      </c>
      <c r="I41" s="30" t="s">
        <v>181</v>
      </c>
      <c r="J41" s="30" t="s">
        <v>2104</v>
      </c>
      <c r="K41" s="30" t="s">
        <v>2105</v>
      </c>
      <c r="L41" s="30" t="s">
        <v>2106</v>
      </c>
      <c r="M41" s="40"/>
      <c r="N41" s="51"/>
    </row>
    <row r="42" spans="2:14" ht="16.149999999999999" customHeight="1" x14ac:dyDescent="0.3">
      <c r="B42" s="39"/>
      <c r="C42"/>
      <c r="D42" s="581"/>
      <c r="E42" s="31" t="s">
        <v>13</v>
      </c>
      <c r="F42" s="31" t="s">
        <v>13</v>
      </c>
      <c r="G42" s="31" t="s">
        <v>13</v>
      </c>
      <c r="H42" s="31" t="s">
        <v>13</v>
      </c>
      <c r="I42" s="31" t="s">
        <v>14</v>
      </c>
      <c r="J42" s="31" t="s">
        <v>14</v>
      </c>
      <c r="K42" s="31" t="s">
        <v>14</v>
      </c>
      <c r="L42" s="31" t="s">
        <v>14</v>
      </c>
      <c r="M42" s="40"/>
      <c r="N42" s="51"/>
    </row>
    <row r="43" spans="2:14" ht="16.149999999999999" customHeight="1" thickBot="1" x14ac:dyDescent="0.35">
      <c r="B43" s="41"/>
      <c r="C43" s="315"/>
      <c r="D43" s="582"/>
      <c r="E43" s="320" t="s">
        <v>15</v>
      </c>
      <c r="F43" s="320" t="s">
        <v>15</v>
      </c>
      <c r="G43" s="320" t="s">
        <v>15</v>
      </c>
      <c r="H43" s="320" t="s">
        <v>15</v>
      </c>
      <c r="I43" s="320" t="s">
        <v>15</v>
      </c>
      <c r="J43" s="320" t="s">
        <v>15</v>
      </c>
      <c r="K43" s="320" t="s">
        <v>15</v>
      </c>
      <c r="L43" s="320" t="s">
        <v>15</v>
      </c>
      <c r="M43" s="478" t="s">
        <v>16</v>
      </c>
      <c r="N43" s="51"/>
    </row>
    <row r="44" spans="2:14" ht="26" x14ac:dyDescent="0.25">
      <c r="B44" s="200" t="s">
        <v>2129</v>
      </c>
      <c r="C44" s="133"/>
      <c r="D44" s="427" t="s">
        <v>18</v>
      </c>
      <c r="E44" s="414">
        <f>SUM(F44:H44)</f>
        <v>0</v>
      </c>
      <c r="F44" s="415"/>
      <c r="G44" s="415"/>
      <c r="H44" s="415"/>
      <c r="I44" s="414">
        <f>SUM(J44:L44)</f>
        <v>0</v>
      </c>
      <c r="J44" s="423"/>
      <c r="K44" s="423"/>
      <c r="L44" s="423"/>
      <c r="M44" s="478" t="s">
        <v>2130</v>
      </c>
      <c r="N44" s="51"/>
    </row>
    <row r="45" spans="2:14" ht="25" x14ac:dyDescent="0.25">
      <c r="B45" s="247" t="s">
        <v>2639</v>
      </c>
      <c r="C45" s="103"/>
      <c r="D45" s="248"/>
      <c r="E45" s="249"/>
      <c r="F45" s="250"/>
      <c r="G45" s="250"/>
      <c r="H45" s="250"/>
      <c r="I45" s="249"/>
      <c r="J45" s="251"/>
      <c r="K45" s="251"/>
      <c r="L45" s="251"/>
      <c r="M45" s="252"/>
      <c r="N45" s="51"/>
    </row>
    <row r="46" spans="2:14" ht="24" customHeight="1" x14ac:dyDescent="0.25">
      <c r="B46" s="49" t="s">
        <v>2131</v>
      </c>
      <c r="C46"/>
      <c r="D46"/>
      <c r="E46" s="1"/>
      <c r="F46" s="1"/>
      <c r="G46" s="1"/>
      <c r="H46" s="1"/>
      <c r="I46" s="1"/>
      <c r="J46" s="1"/>
      <c r="K46" s="1"/>
      <c r="L46" s="1"/>
      <c r="M46" s="47"/>
      <c r="N46" s="51"/>
    </row>
    <row r="47" spans="2:14" ht="16.149999999999999" customHeight="1" x14ac:dyDescent="0.25">
      <c r="B47" s="208" t="s">
        <v>2132</v>
      </c>
      <c r="C47" s="422" t="s">
        <v>212</v>
      </c>
      <c r="D47" s="427" t="s">
        <v>18</v>
      </c>
      <c r="E47" s="414">
        <f t="shared" ref="E47:E54" si="4">SUM(F47:H47)</f>
        <v>0</v>
      </c>
      <c r="F47" s="415"/>
      <c r="G47" s="415"/>
      <c r="H47" s="415"/>
      <c r="I47" s="414">
        <f t="shared" ref="I47:I54" si="5">SUM(J47:L47)</f>
        <v>0</v>
      </c>
      <c r="J47" s="423"/>
      <c r="K47" s="423"/>
      <c r="L47" s="423"/>
      <c r="M47" s="478" t="s">
        <v>2133</v>
      </c>
      <c r="N47" s="51"/>
    </row>
    <row r="48" spans="2:14" ht="16.149999999999999" customHeight="1" x14ac:dyDescent="0.25">
      <c r="B48" s="253" t="s">
        <v>2134</v>
      </c>
      <c r="C48"/>
      <c r="D48" s="427" t="s">
        <v>18</v>
      </c>
      <c r="E48" s="414">
        <f t="shared" si="4"/>
        <v>0</v>
      </c>
      <c r="F48" s="415"/>
      <c r="G48" s="415"/>
      <c r="H48" s="415"/>
      <c r="I48" s="414">
        <f t="shared" si="5"/>
        <v>0</v>
      </c>
      <c r="J48" s="423"/>
      <c r="K48" s="423"/>
      <c r="L48" s="423"/>
      <c r="M48" s="478" t="s">
        <v>2135</v>
      </c>
      <c r="N48" s="51"/>
    </row>
    <row r="49" spans="2:14" ht="25" x14ac:dyDescent="0.25">
      <c r="B49" s="202" t="s">
        <v>2136</v>
      </c>
      <c r="C49" s="102"/>
      <c r="D49" s="427" t="s">
        <v>18</v>
      </c>
      <c r="E49" s="414">
        <f t="shared" si="4"/>
        <v>0</v>
      </c>
      <c r="F49" s="415"/>
      <c r="G49" s="415"/>
      <c r="H49" s="415"/>
      <c r="I49" s="414">
        <f t="shared" si="5"/>
        <v>0</v>
      </c>
      <c r="J49" s="423"/>
      <c r="K49" s="423"/>
      <c r="L49" s="423"/>
      <c r="M49" s="478" t="s">
        <v>2137</v>
      </c>
      <c r="N49" s="51"/>
    </row>
    <row r="50" spans="2:14" ht="16.149999999999999" customHeight="1" x14ac:dyDescent="0.25">
      <c r="B50" s="208" t="s">
        <v>2138</v>
      </c>
      <c r="C50" s="422" t="s">
        <v>212</v>
      </c>
      <c r="D50" s="427" t="s">
        <v>18</v>
      </c>
      <c r="E50" s="414">
        <f t="shared" si="4"/>
        <v>0</v>
      </c>
      <c r="F50" s="415"/>
      <c r="G50" s="415"/>
      <c r="H50" s="415"/>
      <c r="I50" s="414">
        <f t="shared" si="5"/>
        <v>0</v>
      </c>
      <c r="J50" s="423"/>
      <c r="K50" s="423"/>
      <c r="L50" s="423"/>
      <c r="M50" s="478" t="s">
        <v>2139</v>
      </c>
      <c r="N50" s="51"/>
    </row>
    <row r="51" spans="2:14" ht="16.149999999999999" customHeight="1" x14ac:dyDescent="0.25">
      <c r="B51" s="43" t="s">
        <v>2140</v>
      </c>
      <c r="C51"/>
      <c r="D51" s="427" t="s">
        <v>18</v>
      </c>
      <c r="E51" s="414">
        <f t="shared" si="4"/>
        <v>0</v>
      </c>
      <c r="F51" s="506"/>
      <c r="G51" s="506"/>
      <c r="H51" s="506"/>
      <c r="I51" s="414">
        <f t="shared" si="5"/>
        <v>0</v>
      </c>
      <c r="J51" s="507"/>
      <c r="K51" s="507"/>
      <c r="L51" s="507"/>
      <c r="M51" s="478" t="s">
        <v>2141</v>
      </c>
      <c r="N51" s="51"/>
    </row>
    <row r="52" spans="2:14" ht="16.149999999999999" customHeight="1" x14ac:dyDescent="0.25">
      <c r="B52" s="254" t="s">
        <v>2142</v>
      </c>
      <c r="C52" s="422" t="s">
        <v>212</v>
      </c>
      <c r="D52" s="427" t="s">
        <v>18</v>
      </c>
      <c r="E52" s="504">
        <f>SUM(F52:H52)</f>
        <v>0</v>
      </c>
      <c r="F52" s="415"/>
      <c r="G52" s="415"/>
      <c r="H52" s="415"/>
      <c r="I52" s="508">
        <f t="shared" si="5"/>
        <v>0</v>
      </c>
      <c r="J52" s="423"/>
      <c r="K52" s="423"/>
      <c r="L52" s="423"/>
      <c r="M52" s="509" t="s">
        <v>2143</v>
      </c>
      <c r="N52" s="218"/>
    </row>
    <row r="53" spans="2:14" ht="16.149999999999999" customHeight="1" x14ac:dyDescent="0.25">
      <c r="B53" s="255" t="s">
        <v>2144</v>
      </c>
      <c r="C53" s="104"/>
      <c r="D53" s="427" t="s">
        <v>18</v>
      </c>
      <c r="E53" s="414">
        <f t="shared" si="4"/>
        <v>0</v>
      </c>
      <c r="F53" s="510"/>
      <c r="G53" s="510"/>
      <c r="H53" s="510"/>
      <c r="I53" s="414">
        <f t="shared" si="5"/>
        <v>0</v>
      </c>
      <c r="J53" s="511"/>
      <c r="K53" s="511"/>
      <c r="L53" s="511"/>
      <c r="M53" s="478" t="s">
        <v>2145</v>
      </c>
      <c r="N53" s="51"/>
    </row>
    <row r="54" spans="2:14" ht="16.149999999999999" customHeight="1" x14ac:dyDescent="0.25">
      <c r="B54" s="255" t="s">
        <v>2146</v>
      </c>
      <c r="C54" s="105"/>
      <c r="D54" s="427" t="s">
        <v>18</v>
      </c>
      <c r="E54" s="414">
        <f t="shared" si="4"/>
        <v>0</v>
      </c>
      <c r="F54" s="415"/>
      <c r="G54" s="415"/>
      <c r="H54" s="415"/>
      <c r="I54" s="414">
        <f t="shared" si="5"/>
        <v>0</v>
      </c>
      <c r="J54" s="423"/>
      <c r="K54" s="423"/>
      <c r="L54" s="423"/>
      <c r="M54" s="478" t="s">
        <v>2147</v>
      </c>
      <c r="N54" s="51"/>
    </row>
    <row r="55" spans="2:14" ht="33.4" customHeight="1" x14ac:dyDescent="0.25">
      <c r="B55" s="256" t="s">
        <v>2148</v>
      </c>
      <c r="C55"/>
      <c r="D55"/>
      <c r="E55" s="1"/>
      <c r="F55" s="1"/>
      <c r="G55" s="1"/>
      <c r="H55" s="1"/>
      <c r="I55" s="1"/>
      <c r="J55" s="1"/>
      <c r="K55" s="1"/>
      <c r="L55" s="1"/>
      <c r="M55" s="47"/>
      <c r="N55" s="51"/>
    </row>
    <row r="56" spans="2:14" ht="16.149999999999999" customHeight="1" x14ac:dyDescent="0.25">
      <c r="B56" s="148" t="s">
        <v>2576</v>
      </c>
      <c r="C56" s="422" t="s">
        <v>212</v>
      </c>
      <c r="D56" s="427" t="s">
        <v>18</v>
      </c>
      <c r="E56" s="414">
        <f>SUM(F56:H56)</f>
        <v>0</v>
      </c>
      <c r="F56" s="415"/>
      <c r="G56" s="415"/>
      <c r="H56" s="415"/>
      <c r="I56" s="414">
        <f>SUM(J56:L56)</f>
        <v>0</v>
      </c>
      <c r="J56" s="423"/>
      <c r="K56" s="423"/>
      <c r="L56" s="423"/>
      <c r="M56" s="478" t="s">
        <v>2149</v>
      </c>
      <c r="N56" s="51"/>
    </row>
    <row r="57" spans="2:14" ht="16.149999999999999" customHeight="1" x14ac:dyDescent="0.25">
      <c r="B57" s="257" t="s">
        <v>2577</v>
      </c>
      <c r="C57" s="422" t="s">
        <v>212</v>
      </c>
      <c r="D57" s="427" t="s">
        <v>18</v>
      </c>
      <c r="E57" s="414">
        <f>SUM(F57:H57)</f>
        <v>0</v>
      </c>
      <c r="F57" s="415"/>
      <c r="G57" s="415"/>
      <c r="H57" s="415"/>
      <c r="I57" s="414">
        <f>SUM(J57:L57)</f>
        <v>0</v>
      </c>
      <c r="J57" s="423"/>
      <c r="K57" s="423"/>
      <c r="L57" s="423"/>
      <c r="M57" s="478" t="s">
        <v>2150</v>
      </c>
      <c r="N57" s="51"/>
    </row>
    <row r="58" spans="2:14" ht="16.149999999999999" customHeight="1" x14ac:dyDescent="0.25">
      <c r="B58" s="258"/>
      <c r="C58" s="103"/>
      <c r="D58"/>
      <c r="E58" s="1"/>
      <c r="F58" s="1"/>
      <c r="G58" s="1"/>
      <c r="H58" s="1"/>
      <c r="I58" s="1"/>
      <c r="J58" s="1"/>
      <c r="K58" s="1"/>
      <c r="L58" s="1"/>
      <c r="M58" s="47"/>
      <c r="N58" s="51"/>
    </row>
    <row r="59" spans="2:14" ht="16.149999999999999" customHeight="1" x14ac:dyDescent="0.25">
      <c r="B59" s="227" t="s">
        <v>2151</v>
      </c>
      <c r="C59" s="104"/>
      <c r="D59" s="427" t="s">
        <v>18</v>
      </c>
      <c r="E59" s="414">
        <f>E44+SUM(E56:E57)</f>
        <v>0</v>
      </c>
      <c r="F59" s="414">
        <f>F44+SUM(F56:F57)</f>
        <v>0</v>
      </c>
      <c r="G59" s="414">
        <f t="shared" ref="G59:L59" si="6">G44+SUM(G56:G57)</f>
        <v>0</v>
      </c>
      <c r="H59" s="414">
        <f t="shared" si="6"/>
        <v>0</v>
      </c>
      <c r="I59" s="414">
        <f t="shared" si="6"/>
        <v>0</v>
      </c>
      <c r="J59" s="414">
        <f t="shared" si="6"/>
        <v>0</v>
      </c>
      <c r="K59" s="414">
        <f t="shared" si="6"/>
        <v>0</v>
      </c>
      <c r="L59" s="414">
        <f t="shared" si="6"/>
        <v>0</v>
      </c>
      <c r="M59" s="478" t="s">
        <v>2152</v>
      </c>
      <c r="N59" s="51"/>
    </row>
    <row r="60" spans="2:14" ht="16.149999999999999" customHeight="1" x14ac:dyDescent="0.25">
      <c r="B60" s="119"/>
      <c r="C60"/>
      <c r="D60"/>
      <c r="E60" s="1"/>
      <c r="F60" s="1"/>
      <c r="G60" s="1"/>
      <c r="H60" s="1"/>
      <c r="I60" s="1"/>
      <c r="J60" s="1"/>
      <c r="K60" s="1"/>
      <c r="L60" s="1"/>
      <c r="M60" s="47"/>
      <c r="N60" s="51"/>
    </row>
    <row r="61" spans="2:14" ht="16.149999999999999" customHeight="1" thickBot="1" x14ac:dyDescent="0.3">
      <c r="B61" s="259" t="s">
        <v>2153</v>
      </c>
      <c r="C61" s="433" t="s">
        <v>212</v>
      </c>
      <c r="D61" s="385" t="s">
        <v>18</v>
      </c>
      <c r="E61" s="414">
        <f>SUM(F61:H61)</f>
        <v>0</v>
      </c>
      <c r="F61" s="415"/>
      <c r="G61" s="415"/>
      <c r="H61" s="415"/>
      <c r="I61" s="414">
        <f>SUM(J61:L61)</f>
        <v>0</v>
      </c>
      <c r="J61" s="423"/>
      <c r="K61" s="423"/>
      <c r="L61" s="423"/>
      <c r="M61" s="478" t="s">
        <v>2154</v>
      </c>
      <c r="N61" s="51"/>
    </row>
    <row r="62" spans="2:14" ht="16.149999999999999" customHeight="1" thickTop="1" x14ac:dyDescent="0.25">
      <c r="B62" s="62"/>
      <c r="C62" s="62"/>
      <c r="D62" s="62"/>
      <c r="E62" s="62"/>
      <c r="F62" s="62"/>
      <c r="G62" s="62"/>
      <c r="H62" s="62"/>
      <c r="I62" s="62"/>
      <c r="J62" s="62"/>
      <c r="K62" s="62"/>
      <c r="L62" s="62"/>
      <c r="M62" s="63"/>
    </row>
    <row r="63" spans="2:14" ht="16.149999999999999" customHeight="1" x14ac:dyDescent="0.3">
      <c r="B63" s="19"/>
      <c r="F63" s="28"/>
      <c r="G63" s="28"/>
      <c r="H63" s="28"/>
      <c r="J63" s="28"/>
      <c r="K63" s="28"/>
      <c r="L63" s="28"/>
    </row>
  </sheetData>
  <mergeCells count="8">
    <mergeCell ref="B40:B41"/>
    <mergeCell ref="D41:D43"/>
    <mergeCell ref="B6:B7"/>
    <mergeCell ref="D7:D9"/>
    <mergeCell ref="B22:B23"/>
    <mergeCell ref="D23:D25"/>
    <mergeCell ref="B33:B34"/>
    <mergeCell ref="D34:D36"/>
  </mergeCells>
  <conditionalFormatting sqref="F63:H63">
    <cfRule type="cellIs" dxfId="11" priority="37" operator="equal">
      <formula>"FAIL"</formula>
    </cfRule>
    <cfRule type="cellIs" dxfId="10" priority="38" operator="equal">
      <formula>"PASS"</formula>
    </cfRule>
  </conditionalFormatting>
  <conditionalFormatting sqref="J63:L63">
    <cfRule type="cellIs" dxfId="9" priority="35" operator="equal">
      <formula>"FAIL"</formula>
    </cfRule>
    <cfRule type="cellIs" dxfId="8" priority="36" operator="equal">
      <formula>"PASS"</formula>
    </cfRule>
  </conditionalFormatting>
  <dataValidations count="10">
    <dataValidation allowBlank="1" showInputMessage="1" showErrorMessage="1" promptTitle="Net lease obligation" prompt="This will equate to the total PFI, LIFT or other service concession liability recorded in the borrowings note on your balance sheet." sqref="C16" xr:uid="{C08D5CEF-05E5-4028-8BBA-1492EE7E9C2A}"/>
    <dataValidation allowBlank="1" showInputMessage="1" showErrorMessage="1" promptTitle="Total future commitments" prompt="The FReM requires disclosure of total future commitments under the scheme. This is likely to be the total future unitary payments plus other payments committed to under the scheme. It should reflect any committed contract variations." sqref="C26" xr:uid="{A28484CC-FDC2-4747-B91F-4F19FF0EBFFB}"/>
    <dataValidation allowBlank="1" showInputMessage="1" showErrorMessage="1" promptTitle="Interest expense" prompt="The interest charge recorded in this row will populate the interest expense note on TAC11 Finance &amp; other." sqref="C47" xr:uid="{AE6EE031-C464-44CD-9800-1BC2BEFDB48F}"/>
    <dataValidation allowBlank="1" showInputMessage="1" showErrorMessage="1" promptTitle="Capital lifecycle" prompt="Capital lifecycle additions should be categorised as 'additions-purchased' rather then 'additions-leased' on TAC14 PPE." sqref="C50" xr:uid="{A2E89C49-C750-4F4E-A2AF-BE6F552380F3}"/>
    <dataValidation allowBlank="1" showInputMessage="1" showErrorMessage="1" promptTitle="Contingent rent" prompt="Contingent rent recorded in this row will populate the interest expense note on TAC11 Finance &amp; other." sqref="C52" xr:uid="{36DD6E98-D6AC-4E7F-AB37-A8496256F3D4}"/>
    <dataValidation allowBlank="1" showInputMessage="1" showErrorMessage="1" promptTitle="Other amounts payable" prompt="This should include only payments committed to as part of the PFI contract in addition to the unitary payment.  It should NOT include capital or revenue schemes from the provider OUTSIDE of the PFI scheme.  Use of these lines are expected to be limited." sqref="C56:C57" xr:uid="{77F322B2-24DA-4185-898C-B8E757556ADF}"/>
    <dataValidation allowBlank="1" showInputMessage="1" showErrorMessage="1" promptTitle="PFI support income" prompt="This figure should include amounts recognised in I&amp;E in the period only.  It should not include any PFI support received in the form of PDC." sqref="C61" xr:uid="{E9013C13-E207-42C5-A626-64FB441E6708}"/>
    <dataValidation type="list" allowBlank="1" showInputMessage="1" showErrorMessage="1" errorTitle="Input figure must be positive" error="Please select figure from dropdown " sqref="J37:L37" xr:uid="{96121A04-4718-4E78-A7E1-8AB26EA73A4A}">
      <formula1>"0,1,2,3,4,5,6,7,8,9,10"</formula1>
    </dataValidation>
    <dataValidation type="list" allowBlank="1" showInputMessage="1" showErrorMessage="1" errorTitle="Input must be a positive" error="Please select number from list" sqref="F37:H37" xr:uid="{082A0FAC-695D-4A43-9288-61A8283231CA}">
      <formula1>"0,1,2,3,4,5,6,7,8,9,10"</formula1>
    </dataValidation>
    <dataValidation type="custom" errorStyle="information" allowBlank="1" showInputMessage="1" showErrorMessage="1" errorTitle="Apply IFRS 16 measurement basis" error="On an IFRS 16 measurement basis, contingent rent should not arise. Using this cell will flag a validation fail which must be approved by the Provider Accounts Team. Providers who have previously sought approval will pass." sqref="F52:H52" xr:uid="{BFB78703-05EF-4030-9920-671E9D3F5C7B}">
      <formula1>"&lt;&gt;0"</formula1>
    </dataValidation>
  </dataValidations>
  <pageMargins left="0.25" right="0.25" top="0.75" bottom="0.75" header="0.3" footer="0.3"/>
  <pageSetup paperSize="9" scale="46"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172C-6B23-45AF-85AE-BAAD746E791D}">
  <sheetPr codeName="Sheet85">
    <tabColor theme="2"/>
    <pageSetUpPr fitToPage="1"/>
  </sheetPr>
  <dimension ref="B1:L22"/>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37" width="13.26953125" style="15" customWidth="1"/>
    <col min="38" max="16384" width="9.26953125" style="15"/>
  </cols>
  <sheetData>
    <row r="1" spans="2:12" ht="18.75" customHeight="1" x14ac:dyDescent="0.3">
      <c r="B1" s="308"/>
    </row>
    <row r="2" spans="2:12" ht="18.75" customHeight="1" x14ac:dyDescent="0.35">
      <c r="B2" s="16" t="s">
        <v>0</v>
      </c>
    </row>
    <row r="3" spans="2:12" ht="18.75" customHeight="1" x14ac:dyDescent="0.35">
      <c r="B3" s="16" t="str">
        <f ca="1">MID(CELL("filename",E3),FIND("]",CELL("filename",E4))+1,99)</f>
        <v>TAC25 Off-SoFP PFI</v>
      </c>
    </row>
    <row r="4" spans="2:12" ht="18.75" customHeight="1" thickBot="1" x14ac:dyDescent="0.35">
      <c r="B4" s="17" t="s">
        <v>5</v>
      </c>
    </row>
    <row r="5" spans="2:12" ht="16.149999999999999" customHeight="1" thickTop="1" thickBot="1" x14ac:dyDescent="0.35">
      <c r="B5" s="36"/>
      <c r="C5" s="36"/>
      <c r="D5" s="36"/>
      <c r="E5" s="36"/>
      <c r="F5" s="36"/>
      <c r="G5" s="36"/>
      <c r="H5" s="36"/>
      <c r="I5" s="36"/>
      <c r="J5" s="375" t="s">
        <v>6</v>
      </c>
      <c r="K5" s="365">
        <v>1</v>
      </c>
    </row>
    <row r="6" spans="2:12" ht="16.149999999999999" customHeight="1" thickTop="1" x14ac:dyDescent="0.25">
      <c r="B6" s="593" t="s">
        <v>2155</v>
      </c>
      <c r="C6"/>
      <c r="D6"/>
      <c r="E6" s="512" t="s">
        <v>2156</v>
      </c>
      <c r="F6" s="512" t="s">
        <v>2157</v>
      </c>
      <c r="G6" s="512" t="s">
        <v>2158</v>
      </c>
      <c r="H6" s="513" t="s">
        <v>2159</v>
      </c>
      <c r="I6" s="513" t="s">
        <v>2160</v>
      </c>
      <c r="J6" s="513" t="s">
        <v>2161</v>
      </c>
      <c r="K6" s="514" t="s">
        <v>10</v>
      </c>
      <c r="L6" s="51"/>
    </row>
    <row r="7" spans="2:12" ht="22.5" customHeight="1" x14ac:dyDescent="0.3">
      <c r="B7" s="593"/>
      <c r="C7"/>
      <c r="D7" s="581" t="s">
        <v>11</v>
      </c>
      <c r="E7" s="30" t="s">
        <v>181</v>
      </c>
      <c r="F7" s="30" t="s">
        <v>2104</v>
      </c>
      <c r="G7" s="30" t="s">
        <v>2105</v>
      </c>
      <c r="H7" s="30" t="s">
        <v>181</v>
      </c>
      <c r="I7" s="30" t="s">
        <v>2104</v>
      </c>
      <c r="J7" s="30" t="s">
        <v>2105</v>
      </c>
      <c r="K7" s="40"/>
      <c r="L7" s="51"/>
    </row>
    <row r="8" spans="2:12" ht="16.149999999999999" customHeight="1" x14ac:dyDescent="0.3">
      <c r="B8" s="39"/>
      <c r="C8"/>
      <c r="D8" s="581"/>
      <c r="E8" s="31" t="s">
        <v>90</v>
      </c>
      <c r="F8" s="31" t="s">
        <v>90</v>
      </c>
      <c r="G8" s="31" t="s">
        <v>90</v>
      </c>
      <c r="H8" s="31" t="s">
        <v>91</v>
      </c>
      <c r="I8" s="31" t="s">
        <v>91</v>
      </c>
      <c r="J8" s="31" t="s">
        <v>91</v>
      </c>
      <c r="K8" s="40"/>
      <c r="L8" s="51"/>
    </row>
    <row r="9" spans="2:12" ht="16.149999999999999" customHeight="1" thickBot="1" x14ac:dyDescent="0.35">
      <c r="B9" s="41"/>
      <c r="C9" s="315"/>
      <c r="D9" s="582"/>
      <c r="E9" s="320" t="s">
        <v>15</v>
      </c>
      <c r="F9" s="320" t="s">
        <v>15</v>
      </c>
      <c r="G9" s="320" t="s">
        <v>15</v>
      </c>
      <c r="H9" s="320" t="s">
        <v>15</v>
      </c>
      <c r="I9" s="320" t="s">
        <v>15</v>
      </c>
      <c r="J9" s="320" t="s">
        <v>15</v>
      </c>
      <c r="K9" s="515" t="s">
        <v>16</v>
      </c>
      <c r="L9" s="51"/>
    </row>
    <row r="10" spans="2:12" ht="16.149999999999999" customHeight="1" x14ac:dyDescent="0.25">
      <c r="B10" s="299" t="s">
        <v>1689</v>
      </c>
      <c r="C10" s="290"/>
      <c r="D10" s="516" t="s">
        <v>18</v>
      </c>
      <c r="E10" s="517">
        <f>SUM(F10:G10)</f>
        <v>0</v>
      </c>
      <c r="F10" s="518"/>
      <c r="G10" s="518"/>
      <c r="H10" s="517">
        <f>SUM(I10:J10)</f>
        <v>0</v>
      </c>
      <c r="I10" s="519"/>
      <c r="J10" s="519"/>
      <c r="K10" s="515" t="s">
        <v>2162</v>
      </c>
      <c r="L10" s="51"/>
    </row>
    <row r="11" spans="2:12" ht="16.149999999999999" customHeight="1" x14ac:dyDescent="0.25">
      <c r="B11" s="48" t="s">
        <v>1923</v>
      </c>
      <c r="C11" s="34"/>
      <c r="D11" s="516" t="s">
        <v>18</v>
      </c>
      <c r="E11" s="517">
        <f>SUM(F11:G11)</f>
        <v>0</v>
      </c>
      <c r="F11" s="518"/>
      <c r="G11" s="518"/>
      <c r="H11" s="517">
        <f>SUM(I11:J11)</f>
        <v>0</v>
      </c>
      <c r="I11" s="519"/>
      <c r="J11" s="519"/>
      <c r="K11" s="515" t="s">
        <v>2163</v>
      </c>
      <c r="L11" s="51"/>
    </row>
    <row r="12" spans="2:12" ht="16.149999999999999" customHeight="1" thickBot="1" x14ac:dyDescent="0.3">
      <c r="B12" s="48" t="s">
        <v>1699</v>
      </c>
      <c r="C12" s="34"/>
      <c r="D12" s="516" t="s">
        <v>18</v>
      </c>
      <c r="E12" s="517">
        <f>SUM(F12:G12)</f>
        <v>0</v>
      </c>
      <c r="F12" s="518"/>
      <c r="G12" s="518"/>
      <c r="H12" s="517">
        <f>SUM(I12:J12)</f>
        <v>0</v>
      </c>
      <c r="I12" s="519"/>
      <c r="J12" s="519"/>
      <c r="K12" s="515" t="s">
        <v>2164</v>
      </c>
      <c r="L12" s="51"/>
    </row>
    <row r="13" spans="2:12" ht="16.149999999999999" customHeight="1" x14ac:dyDescent="0.25">
      <c r="B13" s="45" t="s">
        <v>181</v>
      </c>
      <c r="C13" s="34"/>
      <c r="D13" s="520" t="s">
        <v>18</v>
      </c>
      <c r="E13" s="325">
        <f t="shared" ref="E13:J13" si="0">SUM(E10:E12)</f>
        <v>0</v>
      </c>
      <c r="F13" s="325">
        <f t="shared" si="0"/>
        <v>0</v>
      </c>
      <c r="G13" s="325">
        <f t="shared" si="0"/>
        <v>0</v>
      </c>
      <c r="H13" s="325">
        <f t="shared" si="0"/>
        <v>0</v>
      </c>
      <c r="I13" s="325">
        <f t="shared" si="0"/>
        <v>0</v>
      </c>
      <c r="J13" s="325">
        <f t="shared" si="0"/>
        <v>0</v>
      </c>
      <c r="K13" s="515" t="s">
        <v>2165</v>
      </c>
      <c r="L13" s="51"/>
    </row>
    <row r="14" spans="2:12" ht="16.149999999999999" customHeight="1" thickBot="1" x14ac:dyDescent="0.3">
      <c r="B14" s="117" t="s">
        <v>2166</v>
      </c>
      <c r="C14" s="65"/>
      <c r="D14" s="521" t="s">
        <v>18</v>
      </c>
      <c r="E14" s="517">
        <f>SUM(F14:G14)</f>
        <v>0</v>
      </c>
      <c r="F14" s="518"/>
      <c r="G14" s="518"/>
      <c r="H14" s="517">
        <f>SUM(I14:J14)</f>
        <v>0</v>
      </c>
      <c r="I14" s="519"/>
      <c r="J14" s="519"/>
      <c r="K14" s="515" t="s">
        <v>2167</v>
      </c>
      <c r="L14" s="51"/>
    </row>
    <row r="15" spans="2:12" ht="16.149999999999999" customHeight="1" thickTop="1" thickBot="1" x14ac:dyDescent="0.3">
      <c r="B15" s="62"/>
      <c r="C15" s="62"/>
      <c r="D15" s="62"/>
      <c r="E15" s="62"/>
      <c r="F15" s="62"/>
      <c r="G15" s="62"/>
      <c r="H15" s="62"/>
      <c r="I15" s="62"/>
      <c r="J15" s="62"/>
      <c r="K15" s="63"/>
    </row>
    <row r="16" spans="2:12" ht="16.149999999999999" customHeight="1" thickTop="1" thickBot="1" x14ac:dyDescent="0.35">
      <c r="J16" s="375" t="s">
        <v>6</v>
      </c>
      <c r="K16" s="364">
        <v>2</v>
      </c>
    </row>
    <row r="17" spans="2:12" ht="16.149999999999999" customHeight="1" thickTop="1" x14ac:dyDescent="0.25">
      <c r="B17" s="586" t="s">
        <v>2168</v>
      </c>
      <c r="C17" s="38"/>
      <c r="D17" s="38"/>
      <c r="E17" s="286" t="s">
        <v>2156</v>
      </c>
      <c r="F17" s="286" t="s">
        <v>2157</v>
      </c>
      <c r="G17" s="286" t="s">
        <v>2158</v>
      </c>
      <c r="H17" s="287" t="s">
        <v>2159</v>
      </c>
      <c r="I17" s="287" t="s">
        <v>2160</v>
      </c>
      <c r="J17" s="513" t="s">
        <v>2161</v>
      </c>
      <c r="K17" s="522" t="s">
        <v>10</v>
      </c>
    </row>
    <row r="18" spans="2:12" ht="22" customHeight="1" x14ac:dyDescent="0.3">
      <c r="B18" s="587"/>
      <c r="C18"/>
      <c r="D18" s="581" t="s">
        <v>11</v>
      </c>
      <c r="E18" s="30" t="s">
        <v>181</v>
      </c>
      <c r="F18" s="30" t="s">
        <v>2104</v>
      </c>
      <c r="G18" s="30" t="s">
        <v>2105</v>
      </c>
      <c r="H18" s="30" t="s">
        <v>181</v>
      </c>
      <c r="I18" s="30" t="s">
        <v>2104</v>
      </c>
      <c r="J18" s="30" t="s">
        <v>2105</v>
      </c>
      <c r="K18" s="40"/>
    </row>
    <row r="19" spans="2:12" ht="16.149999999999999" customHeight="1" x14ac:dyDescent="0.3">
      <c r="B19" s="39"/>
      <c r="C19"/>
      <c r="D19" s="581"/>
      <c r="E19" s="31" t="s">
        <v>90</v>
      </c>
      <c r="F19" s="31" t="s">
        <v>90</v>
      </c>
      <c r="G19" s="31" t="s">
        <v>90</v>
      </c>
      <c r="H19" s="31" t="s">
        <v>91</v>
      </c>
      <c r="I19" s="31" t="s">
        <v>91</v>
      </c>
      <c r="J19" s="31" t="s">
        <v>91</v>
      </c>
      <c r="K19" s="40"/>
    </row>
    <row r="20" spans="2:12" ht="13.5" thickBot="1" x14ac:dyDescent="0.35">
      <c r="B20" s="41"/>
      <c r="C20" s="315"/>
      <c r="D20" s="581"/>
      <c r="E20" s="341" t="s">
        <v>746</v>
      </c>
      <c r="F20" s="341" t="s">
        <v>746</v>
      </c>
      <c r="G20" s="341" t="s">
        <v>746</v>
      </c>
      <c r="H20" s="341" t="s">
        <v>746</v>
      </c>
      <c r="I20" s="341" t="s">
        <v>746</v>
      </c>
      <c r="J20" s="341" t="s">
        <v>746</v>
      </c>
      <c r="K20" s="523" t="s">
        <v>16</v>
      </c>
    </row>
    <row r="21" spans="2:12" ht="25.5" thickBot="1" x14ac:dyDescent="0.3">
      <c r="B21" s="392" t="s">
        <v>2607</v>
      </c>
      <c r="C21" s="388"/>
      <c r="D21" s="393" t="s">
        <v>18</v>
      </c>
      <c r="E21" s="524">
        <f>SUM(F21:G21)</f>
        <v>0</v>
      </c>
      <c r="F21" s="525"/>
      <c r="G21" s="525"/>
      <c r="H21" s="524">
        <f>SUM(I21:J21)</f>
        <v>0</v>
      </c>
      <c r="I21" s="526"/>
      <c r="J21" s="526"/>
      <c r="K21" s="527" t="s">
        <v>2169</v>
      </c>
    </row>
    <row r="22" spans="2:12" ht="16.149999999999999" customHeight="1" thickTop="1" x14ac:dyDescent="0.3">
      <c r="D22" s="391"/>
      <c r="K22" s="155"/>
      <c r="L22" s="199"/>
    </row>
  </sheetData>
  <mergeCells count="4">
    <mergeCell ref="B6:B7"/>
    <mergeCell ref="D7:D9"/>
    <mergeCell ref="B17:B18"/>
    <mergeCell ref="D18:D20"/>
  </mergeCells>
  <dataValidations count="1">
    <dataValidation type="list" allowBlank="1" showInputMessage="1" showErrorMessage="1" errorTitle="This must be a positive figure" error="Please select from dropdown menu" sqref="F21:G21 I21:J21" xr:uid="{49544AEC-C1F7-4A0B-BC76-B1F3EE0CB1C2}">
      <formula1>"0,1,2,3,4,5,6,7,8,9,10"</formula1>
    </dataValidation>
  </dataValidations>
  <pageMargins left="0.7" right="0.7" top="0.75" bottom="0.75" header="0.3" footer="0.3"/>
  <pageSetup paperSize="9" scale="7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750C-6569-4FCD-AE7B-3452CBE3B8B5}">
  <sheetPr codeName="Sheet86">
    <tabColor theme="2"/>
    <pageSetUpPr fitToPage="1"/>
  </sheetPr>
  <dimension ref="B1:N64"/>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7" width="13.26953125" style="15" customWidth="1"/>
    <col min="8" max="8" width="4.26953125" style="15" customWidth="1"/>
    <col min="9" max="39" width="13.26953125" style="15" customWidth="1"/>
    <col min="40"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TAC26 Pension</v>
      </c>
    </row>
    <row r="4" spans="2:8" ht="18.75" customHeight="1" thickBot="1" x14ac:dyDescent="0.35">
      <c r="B4" s="17" t="s">
        <v>5</v>
      </c>
    </row>
    <row r="5" spans="2:8" ht="16.149999999999999" customHeight="1" thickTop="1" thickBot="1" x14ac:dyDescent="0.35">
      <c r="B5" s="36"/>
      <c r="C5" s="36"/>
      <c r="D5" s="36"/>
      <c r="E5" s="36"/>
      <c r="F5" s="375" t="s">
        <v>6</v>
      </c>
      <c r="G5" s="365">
        <v>1</v>
      </c>
    </row>
    <row r="6" spans="2:8" ht="16.149999999999999" customHeight="1" thickTop="1" x14ac:dyDescent="0.25">
      <c r="B6" s="592" t="s">
        <v>2170</v>
      </c>
      <c r="C6" s="38"/>
      <c r="D6" s="38"/>
      <c r="E6" s="512" t="s">
        <v>2171</v>
      </c>
      <c r="F6" s="513" t="s">
        <v>2172</v>
      </c>
      <c r="G6" s="514" t="s">
        <v>10</v>
      </c>
      <c r="H6" s="51"/>
    </row>
    <row r="7" spans="2:8" ht="16.149999999999999" customHeight="1" x14ac:dyDescent="0.3">
      <c r="B7" s="593"/>
      <c r="C7"/>
      <c r="D7" s="581"/>
      <c r="E7" s="31" t="s">
        <v>13</v>
      </c>
      <c r="F7" s="31" t="s">
        <v>14</v>
      </c>
      <c r="G7" s="40"/>
      <c r="H7" s="51"/>
    </row>
    <row r="8" spans="2:8" ht="16.149999999999999" customHeight="1" thickBot="1" x14ac:dyDescent="0.35">
      <c r="B8" s="615"/>
      <c r="C8" s="315"/>
      <c r="D8" s="582"/>
      <c r="E8" s="320" t="s">
        <v>15</v>
      </c>
      <c r="F8" s="320" t="s">
        <v>15</v>
      </c>
      <c r="G8" s="515" t="s">
        <v>16</v>
      </c>
      <c r="H8" s="51"/>
    </row>
    <row r="9" spans="2:8" ht="16.149999999999999" customHeight="1" x14ac:dyDescent="0.25">
      <c r="B9" s="346" t="s">
        <v>2173</v>
      </c>
      <c r="C9" s="334"/>
      <c r="D9" s="465" t="s">
        <v>23</v>
      </c>
      <c r="E9" s="528">
        <f>F24</f>
        <v>0</v>
      </c>
      <c r="F9" s="519"/>
      <c r="G9" s="515" t="s">
        <v>2174</v>
      </c>
      <c r="H9" s="51"/>
    </row>
    <row r="10" spans="2:8" ht="16.149999999999999" customHeight="1" thickBot="1" x14ac:dyDescent="0.3">
      <c r="B10" s="48" t="s">
        <v>243</v>
      </c>
      <c r="C10" s="34"/>
      <c r="D10" s="529" t="s">
        <v>26</v>
      </c>
      <c r="E10" s="530"/>
      <c r="F10" s="519"/>
      <c r="G10" s="515" t="s">
        <v>2175</v>
      </c>
      <c r="H10" s="51"/>
    </row>
    <row r="11" spans="2:8" ht="16.149999999999999" customHeight="1" x14ac:dyDescent="0.25">
      <c r="B11" s="45" t="s">
        <v>2173</v>
      </c>
      <c r="C11" s="34"/>
      <c r="D11" s="529" t="s">
        <v>23</v>
      </c>
      <c r="E11" s="325">
        <f>SUM(E9:E10)</f>
        <v>0</v>
      </c>
      <c r="F11" s="325">
        <f>SUM(F9:F10)</f>
        <v>0</v>
      </c>
      <c r="G11" s="515" t="s">
        <v>2176</v>
      </c>
      <c r="H11" s="51"/>
    </row>
    <row r="12" spans="2:8" ht="16.149999999999999" customHeight="1" x14ac:dyDescent="0.25">
      <c r="B12" s="50" t="s">
        <v>1030</v>
      </c>
      <c r="C12" s="46"/>
      <c r="D12" s="529" t="s">
        <v>23</v>
      </c>
      <c r="E12" s="531"/>
      <c r="F12" s="532"/>
      <c r="G12" s="515" t="s">
        <v>2177</v>
      </c>
      <c r="H12" s="218"/>
    </row>
    <row r="13" spans="2:8" ht="16.149999999999999" customHeight="1" x14ac:dyDescent="0.25">
      <c r="B13" s="92" t="s">
        <v>1032</v>
      </c>
      <c r="C13" s="533" t="s">
        <v>212</v>
      </c>
      <c r="D13" s="529" t="s">
        <v>26</v>
      </c>
      <c r="E13" s="518"/>
      <c r="F13" s="519"/>
      <c r="G13" s="515" t="s">
        <v>2178</v>
      </c>
      <c r="H13" s="51"/>
    </row>
    <row r="14" spans="2:8" ht="16.149999999999999" customHeight="1" x14ac:dyDescent="0.25">
      <c r="B14" s="48" t="s">
        <v>2179</v>
      </c>
      <c r="C14" s="81"/>
      <c r="D14" s="529" t="s">
        <v>23</v>
      </c>
      <c r="E14" s="518"/>
      <c r="F14" s="519"/>
      <c r="G14" s="515" t="s">
        <v>2180</v>
      </c>
      <c r="H14" s="51"/>
    </row>
    <row r="15" spans="2:8" ht="16.149999999999999" customHeight="1" x14ac:dyDescent="0.25">
      <c r="B15" s="48" t="s">
        <v>2181</v>
      </c>
      <c r="C15" s="34"/>
      <c r="D15" s="529" t="s">
        <v>23</v>
      </c>
      <c r="E15" s="518"/>
      <c r="F15" s="519"/>
      <c r="G15" s="515" t="s">
        <v>2182</v>
      </c>
      <c r="H15" s="51"/>
    </row>
    <row r="16" spans="2:8" ht="16.149999999999999" customHeight="1" x14ac:dyDescent="0.25">
      <c r="B16" s="48" t="s">
        <v>2183</v>
      </c>
      <c r="C16" s="34"/>
      <c r="D16" s="529" t="s">
        <v>23</v>
      </c>
      <c r="E16" s="518"/>
      <c r="F16" s="519"/>
      <c r="G16" s="515" t="s">
        <v>2184</v>
      </c>
      <c r="H16" s="51"/>
    </row>
    <row r="17" spans="2:8" ht="16.149999999999999" customHeight="1" x14ac:dyDescent="0.25">
      <c r="B17" s="48" t="s">
        <v>2185</v>
      </c>
      <c r="C17" s="32"/>
      <c r="D17"/>
      <c r="E17" s="1"/>
      <c r="F17" s="1"/>
      <c r="G17" s="47"/>
      <c r="H17" s="51"/>
    </row>
    <row r="18" spans="2:8" ht="16.149999999999999" customHeight="1" x14ac:dyDescent="0.25">
      <c r="B18" s="48" t="s">
        <v>2186</v>
      </c>
      <c r="C18" s="34"/>
      <c r="D18" s="529" t="s">
        <v>26</v>
      </c>
      <c r="E18" s="518"/>
      <c r="F18" s="519"/>
      <c r="G18" s="515" t="s">
        <v>2187</v>
      </c>
      <c r="H18" s="51"/>
    </row>
    <row r="19" spans="2:8" ht="16.149999999999999" customHeight="1" x14ac:dyDescent="0.25">
      <c r="B19" s="48" t="s">
        <v>2188</v>
      </c>
      <c r="C19" s="32"/>
      <c r="D19" s="534" t="s">
        <v>18</v>
      </c>
      <c r="E19" s="518"/>
      <c r="F19" s="519"/>
      <c r="G19" s="515" t="s">
        <v>2189</v>
      </c>
      <c r="H19" s="51"/>
    </row>
    <row r="20" spans="2:8" ht="16.149999999999999" customHeight="1" x14ac:dyDescent="0.25">
      <c r="B20" s="48" t="s">
        <v>2190</v>
      </c>
      <c r="C20" s="44"/>
      <c r="D20" s="534" t="s">
        <v>1412</v>
      </c>
      <c r="E20" s="518"/>
      <c r="F20" s="519"/>
      <c r="G20" s="515" t="s">
        <v>2191</v>
      </c>
      <c r="H20" s="51"/>
    </row>
    <row r="21" spans="2:8" ht="16.149999999999999" customHeight="1" x14ac:dyDescent="0.25">
      <c r="B21" s="92" t="s">
        <v>2192</v>
      </c>
      <c r="C21" s="533" t="s">
        <v>212</v>
      </c>
      <c r="D21" s="534" t="s">
        <v>26</v>
      </c>
      <c r="E21" s="518"/>
      <c r="F21" s="519"/>
      <c r="G21" s="515" t="s">
        <v>2193</v>
      </c>
      <c r="H21" s="51"/>
    </row>
    <row r="22" spans="2:8" ht="16.149999999999999" customHeight="1" x14ac:dyDescent="0.25">
      <c r="B22" s="48" t="s">
        <v>2608</v>
      </c>
      <c r="C22" s="72"/>
      <c r="D22" s="529" t="s">
        <v>18</v>
      </c>
      <c r="E22" s="518"/>
      <c r="F22" s="519"/>
      <c r="G22" s="515" t="s">
        <v>2194</v>
      </c>
      <c r="H22" s="51"/>
    </row>
    <row r="23" spans="2:8" ht="16.149999999999999" customHeight="1" thickBot="1" x14ac:dyDescent="0.3">
      <c r="B23" s="50" t="s">
        <v>2195</v>
      </c>
      <c r="C23" s="34"/>
      <c r="D23" s="534" t="s">
        <v>18</v>
      </c>
      <c r="E23" s="531"/>
      <c r="F23" s="532"/>
      <c r="G23" s="515" t="s">
        <v>2196</v>
      </c>
      <c r="H23" s="218"/>
    </row>
    <row r="24" spans="2:8" ht="16" customHeight="1" x14ac:dyDescent="0.25">
      <c r="B24" s="170" t="s">
        <v>2197</v>
      </c>
      <c r="C24" s="34"/>
      <c r="D24" s="529" t="s">
        <v>23</v>
      </c>
      <c r="E24" s="325">
        <f>SUM(E11:E23)</f>
        <v>0</v>
      </c>
      <c r="F24" s="325">
        <f>SUM(F11:F23)</f>
        <v>0</v>
      </c>
      <c r="G24" s="515" t="s">
        <v>2198</v>
      </c>
      <c r="H24" s="51"/>
    </row>
    <row r="25" spans="2:8" ht="16.149999999999999" customHeight="1" x14ac:dyDescent="0.25">
      <c r="B25" s="140"/>
      <c r="C25" s="32"/>
      <c r="D25"/>
      <c r="E25" s="1"/>
      <c r="F25" s="1"/>
      <c r="G25" s="47"/>
      <c r="H25" s="51"/>
    </row>
    <row r="26" spans="2:8" ht="16.149999999999999" customHeight="1" x14ac:dyDescent="0.25">
      <c r="B26" s="45" t="s">
        <v>2199</v>
      </c>
      <c r="C26" s="34"/>
      <c r="D26" s="534" t="s">
        <v>18</v>
      </c>
      <c r="E26" s="528">
        <f>F42</f>
        <v>0</v>
      </c>
      <c r="F26" s="519"/>
      <c r="G26" s="515" t="s">
        <v>2200</v>
      </c>
      <c r="H26" s="51"/>
    </row>
    <row r="27" spans="2:8" ht="16.149999999999999" customHeight="1" thickBot="1" x14ac:dyDescent="0.3">
      <c r="B27" s="48" t="s">
        <v>243</v>
      </c>
      <c r="C27" s="34"/>
      <c r="D27" s="529" t="s">
        <v>26</v>
      </c>
      <c r="E27" s="530"/>
      <c r="F27" s="519"/>
      <c r="G27" s="515" t="s">
        <v>2201</v>
      </c>
      <c r="H27" s="51"/>
    </row>
    <row r="28" spans="2:8" ht="16.149999999999999" customHeight="1" x14ac:dyDescent="0.25">
      <c r="B28" s="45" t="s">
        <v>2202</v>
      </c>
      <c r="C28" s="34"/>
      <c r="D28" s="534" t="s">
        <v>18</v>
      </c>
      <c r="E28" s="325">
        <f>SUM(E26:E27)</f>
        <v>0</v>
      </c>
      <c r="F28" s="325">
        <f>SUM(F26:F27)</f>
        <v>0</v>
      </c>
      <c r="G28" s="515" t="s">
        <v>2203</v>
      </c>
      <c r="H28" s="51"/>
    </row>
    <row r="29" spans="2:8" ht="16.149999999999999" customHeight="1" x14ac:dyDescent="0.25">
      <c r="B29" s="48" t="s">
        <v>1030</v>
      </c>
      <c r="C29" s="46"/>
      <c r="D29" s="534" t="s">
        <v>18</v>
      </c>
      <c r="E29" s="531"/>
      <c r="F29" s="532"/>
      <c r="G29" s="515" t="s">
        <v>2204</v>
      </c>
      <c r="H29" s="218"/>
    </row>
    <row r="30" spans="2:8" ht="16.149999999999999" customHeight="1" x14ac:dyDescent="0.25">
      <c r="B30" s="92" t="s">
        <v>1032</v>
      </c>
      <c r="C30" s="533" t="s">
        <v>212</v>
      </c>
      <c r="D30" s="529" t="s">
        <v>26</v>
      </c>
      <c r="E30" s="518"/>
      <c r="F30" s="519"/>
      <c r="G30" s="515" t="s">
        <v>2205</v>
      </c>
      <c r="H30" s="51"/>
    </row>
    <row r="31" spans="2:8" ht="16.149999999999999" customHeight="1" x14ac:dyDescent="0.25">
      <c r="B31" s="48" t="s">
        <v>2206</v>
      </c>
      <c r="C31" s="72"/>
      <c r="D31" s="534" t="s">
        <v>18</v>
      </c>
      <c r="E31" s="518"/>
      <c r="F31" s="519"/>
      <c r="G31" s="515" t="s">
        <v>2207</v>
      </c>
      <c r="H31" s="51"/>
    </row>
    <row r="32" spans="2:8" ht="16.149999999999999" customHeight="1" x14ac:dyDescent="0.25">
      <c r="B32" s="48" t="s">
        <v>2609</v>
      </c>
      <c r="C32" s="32"/>
      <c r="D32"/>
      <c r="E32" s="1"/>
      <c r="F32" s="1"/>
      <c r="G32" s="47"/>
      <c r="H32" s="51"/>
    </row>
    <row r="33" spans="2:8" ht="25" x14ac:dyDescent="0.25">
      <c r="B33" s="260" t="s">
        <v>2610</v>
      </c>
      <c r="C33" s="32"/>
      <c r="D33" s="534" t="s">
        <v>18</v>
      </c>
      <c r="E33" s="518"/>
      <c r="F33" s="519"/>
      <c r="G33" s="515" t="s">
        <v>2208</v>
      </c>
      <c r="H33" s="51"/>
    </row>
    <row r="34" spans="2:8" ht="16.149999999999999" customHeight="1" x14ac:dyDescent="0.25">
      <c r="B34" s="235" t="s">
        <v>2209</v>
      </c>
      <c r="C34" s="34"/>
      <c r="D34" s="529" t="s">
        <v>26</v>
      </c>
      <c r="E34" s="518"/>
      <c r="F34" s="519"/>
      <c r="G34" s="515" t="s">
        <v>2210</v>
      </c>
      <c r="H34" s="51"/>
    </row>
    <row r="35" spans="2:8" ht="31" customHeight="1" x14ac:dyDescent="0.25">
      <c r="B35" s="260" t="s">
        <v>2211</v>
      </c>
      <c r="C35" s="34"/>
      <c r="D35" s="529" t="s">
        <v>26</v>
      </c>
      <c r="E35" s="518"/>
      <c r="F35" s="519"/>
      <c r="G35" s="515" t="s">
        <v>2212</v>
      </c>
      <c r="H35" s="51"/>
    </row>
    <row r="36" spans="2:8" ht="16.149999999999999" customHeight="1" x14ac:dyDescent="0.25">
      <c r="B36" s="48" t="s">
        <v>2213</v>
      </c>
      <c r="C36" s="34"/>
      <c r="D36" s="534" t="s">
        <v>18</v>
      </c>
      <c r="E36" s="518"/>
      <c r="F36" s="519"/>
      <c r="G36" s="515" t="s">
        <v>2214</v>
      </c>
      <c r="H36" s="51"/>
    </row>
    <row r="37" spans="2:8" ht="16.149999999999999" customHeight="1" x14ac:dyDescent="0.25">
      <c r="B37" s="48" t="s">
        <v>2215</v>
      </c>
      <c r="C37" s="32"/>
      <c r="D37" s="534" t="s">
        <v>18</v>
      </c>
      <c r="E37" s="528">
        <f>-E16</f>
        <v>0</v>
      </c>
      <c r="F37" s="528">
        <f>-F16</f>
        <v>0</v>
      </c>
      <c r="G37" s="515" t="s">
        <v>2216</v>
      </c>
      <c r="H37" s="51"/>
    </row>
    <row r="38" spans="2:8" ht="16.149999999999999" customHeight="1" x14ac:dyDescent="0.25">
      <c r="B38" s="48" t="s">
        <v>2188</v>
      </c>
      <c r="C38" s="44"/>
      <c r="D38" s="529" t="s">
        <v>23</v>
      </c>
      <c r="E38" s="528">
        <f>-E19</f>
        <v>0</v>
      </c>
      <c r="F38" s="528">
        <f>-F19</f>
        <v>0</v>
      </c>
      <c r="G38" s="515" t="s">
        <v>2217</v>
      </c>
      <c r="H38" s="51"/>
    </row>
    <row r="39" spans="2:8" ht="16.149999999999999" customHeight="1" x14ac:dyDescent="0.25">
      <c r="B39" s="92" t="s">
        <v>2192</v>
      </c>
      <c r="C39" s="533" t="s">
        <v>212</v>
      </c>
      <c r="D39" s="534" t="s">
        <v>26</v>
      </c>
      <c r="E39" s="518"/>
      <c r="F39" s="519"/>
      <c r="G39" s="515" t="s">
        <v>2218</v>
      </c>
      <c r="H39" s="51"/>
    </row>
    <row r="40" spans="2:8" ht="16.149999999999999" customHeight="1" x14ac:dyDescent="0.25">
      <c r="B40" s="48" t="s">
        <v>2219</v>
      </c>
      <c r="C40" s="81"/>
      <c r="D40" s="529" t="s">
        <v>23</v>
      </c>
      <c r="E40" s="518"/>
      <c r="F40" s="519"/>
      <c r="G40" s="515" t="s">
        <v>2220</v>
      </c>
      <c r="H40" s="51"/>
    </row>
    <row r="41" spans="2:8" ht="16.149999999999999" customHeight="1" thickBot="1" x14ac:dyDescent="0.3">
      <c r="B41" s="50" t="s">
        <v>2195</v>
      </c>
      <c r="C41" s="34"/>
      <c r="D41" s="529" t="s">
        <v>23</v>
      </c>
      <c r="E41" s="531"/>
      <c r="F41" s="532"/>
      <c r="G41" s="515" t="s">
        <v>2221</v>
      </c>
      <c r="H41" s="218"/>
    </row>
    <row r="42" spans="2:8" ht="16.149999999999999" customHeight="1" thickBot="1" x14ac:dyDescent="0.3">
      <c r="B42" s="45" t="s">
        <v>2222</v>
      </c>
      <c r="C42" s="34"/>
      <c r="D42" s="534" t="s">
        <v>18</v>
      </c>
      <c r="E42" s="325">
        <f>SUM(E28:E41)</f>
        <v>0</v>
      </c>
      <c r="F42" s="325">
        <f>SUM(F28:F41)</f>
        <v>0</v>
      </c>
      <c r="G42" s="515" t="s">
        <v>2223</v>
      </c>
      <c r="H42" s="51"/>
    </row>
    <row r="43" spans="2:8" ht="16.149999999999999" customHeight="1" thickBot="1" x14ac:dyDescent="0.3">
      <c r="B43" s="64" t="s">
        <v>2224</v>
      </c>
      <c r="C43" s="61"/>
      <c r="D43" s="385" t="s">
        <v>26</v>
      </c>
      <c r="E43" s="325">
        <f>E24+E42</f>
        <v>0</v>
      </c>
      <c r="F43" s="325">
        <f>F24+F42</f>
        <v>0</v>
      </c>
      <c r="G43" s="515" t="s">
        <v>2225</v>
      </c>
      <c r="H43" s="51"/>
    </row>
    <row r="44" spans="2:8" ht="16.149999999999999" customHeight="1" thickTop="1" thickBot="1" x14ac:dyDescent="0.3">
      <c r="B44" s="62"/>
      <c r="C44" s="62"/>
      <c r="D44" s="62"/>
      <c r="E44" s="62"/>
      <c r="F44" s="62"/>
      <c r="G44" s="63"/>
    </row>
    <row r="45" spans="2:8" ht="16.149999999999999" customHeight="1" thickTop="1" thickBot="1" x14ac:dyDescent="0.35">
      <c r="B45" s="36"/>
      <c r="C45" s="36"/>
      <c r="D45" s="36"/>
      <c r="E45" s="36"/>
      <c r="F45" s="375" t="s">
        <v>6</v>
      </c>
      <c r="G45" s="365">
        <v>2</v>
      </c>
    </row>
    <row r="46" spans="2:8" ht="16.149999999999999" customHeight="1" thickTop="1" x14ac:dyDescent="0.25">
      <c r="B46" s="592" t="s">
        <v>2226</v>
      </c>
      <c r="C46" s="38"/>
      <c r="D46" s="38"/>
      <c r="E46" s="512" t="s">
        <v>2171</v>
      </c>
      <c r="F46" s="513" t="s">
        <v>2172</v>
      </c>
      <c r="G46" s="514" t="s">
        <v>10</v>
      </c>
      <c r="H46" s="51"/>
    </row>
    <row r="47" spans="2:8" ht="16.149999999999999" customHeight="1" x14ac:dyDescent="0.3">
      <c r="B47" s="593"/>
      <c r="C47"/>
      <c r="D47" s="581"/>
      <c r="E47" s="31" t="s">
        <v>90</v>
      </c>
      <c r="F47" s="31" t="s">
        <v>91</v>
      </c>
      <c r="G47" s="40"/>
      <c r="H47" s="51"/>
    </row>
    <row r="48" spans="2:8" ht="16.149999999999999" customHeight="1" thickBot="1" x14ac:dyDescent="0.35">
      <c r="B48" s="615"/>
      <c r="C48" s="315"/>
      <c r="D48" s="582"/>
      <c r="E48" s="320" t="s">
        <v>15</v>
      </c>
      <c r="F48" s="320" t="s">
        <v>15</v>
      </c>
      <c r="G48" s="515" t="s">
        <v>16</v>
      </c>
      <c r="H48" s="51"/>
    </row>
    <row r="49" spans="2:14" ht="16.149999999999999" customHeight="1" x14ac:dyDescent="0.25">
      <c r="B49" s="43" t="s">
        <v>2227</v>
      </c>
      <c r="C49"/>
      <c r="D49" s="465" t="s">
        <v>23</v>
      </c>
      <c r="E49" s="528">
        <f>E24</f>
        <v>0</v>
      </c>
      <c r="F49" s="528">
        <f>F24</f>
        <v>0</v>
      </c>
      <c r="G49" s="515" t="s">
        <v>2228</v>
      </c>
      <c r="H49" s="51"/>
    </row>
    <row r="50" spans="2:14" ht="16.149999999999999" customHeight="1" thickBot="1" x14ac:dyDescent="0.3">
      <c r="B50" s="48" t="s">
        <v>2229</v>
      </c>
      <c r="C50" s="34"/>
      <c r="D50" s="534" t="s">
        <v>18</v>
      </c>
      <c r="E50" s="528">
        <f>E42</f>
        <v>0</v>
      </c>
      <c r="F50" s="528">
        <f>F42</f>
        <v>0</v>
      </c>
      <c r="G50" s="515" t="s">
        <v>2230</v>
      </c>
      <c r="H50" s="51"/>
    </row>
    <row r="51" spans="2:14" ht="26" x14ac:dyDescent="0.25">
      <c r="B51" s="170" t="s">
        <v>2231</v>
      </c>
      <c r="C51" s="44"/>
      <c r="D51" s="534" t="s">
        <v>26</v>
      </c>
      <c r="E51" s="325">
        <f>SUM(E49:E50)</f>
        <v>0</v>
      </c>
      <c r="F51" s="325">
        <f>SUM(F49:F50)</f>
        <v>0</v>
      </c>
      <c r="G51" s="515" t="s">
        <v>2232</v>
      </c>
      <c r="H51" s="51"/>
    </row>
    <row r="52" spans="2:14" ht="28.5" customHeight="1" thickBot="1" x14ac:dyDescent="0.3">
      <c r="B52" s="90" t="s">
        <v>2233</v>
      </c>
      <c r="C52" s="533" t="s">
        <v>212</v>
      </c>
      <c r="D52" s="534" t="s">
        <v>18</v>
      </c>
      <c r="E52" s="518"/>
      <c r="F52" s="519"/>
      <c r="G52" s="515" t="s">
        <v>2234</v>
      </c>
      <c r="H52" s="261"/>
      <c r="I52" s="614"/>
      <c r="J52" s="614"/>
      <c r="K52" s="614"/>
      <c r="L52" s="614"/>
      <c r="M52" s="614"/>
      <c r="N52" s="614"/>
    </row>
    <row r="53" spans="2:14" ht="26.5" thickBot="1" x14ac:dyDescent="0.3">
      <c r="B53" s="107" t="s">
        <v>2235</v>
      </c>
      <c r="C53" s="102"/>
      <c r="D53" s="529"/>
      <c r="E53" s="325">
        <f>SUM(E51:E52)</f>
        <v>0</v>
      </c>
      <c r="F53" s="325">
        <f>SUM(F51:F52)</f>
        <v>0</v>
      </c>
      <c r="G53" s="515" t="s">
        <v>2236</v>
      </c>
      <c r="H53" s="51"/>
    </row>
    <row r="54" spans="2:14" ht="16.149999999999999" customHeight="1" thickTop="1" thickBot="1" x14ac:dyDescent="0.3">
      <c r="B54" s="62"/>
      <c r="C54" s="62"/>
      <c r="D54" s="62"/>
      <c r="E54" s="62"/>
      <c r="F54" s="62"/>
      <c r="G54" s="63"/>
    </row>
    <row r="55" spans="2:14" ht="16.149999999999999" customHeight="1" thickTop="1" thickBot="1" x14ac:dyDescent="0.35">
      <c r="B55" s="36"/>
      <c r="C55" s="36"/>
      <c r="D55" s="36"/>
      <c r="E55" s="36"/>
      <c r="F55" s="375" t="s">
        <v>6</v>
      </c>
      <c r="G55" s="365">
        <v>3</v>
      </c>
    </row>
    <row r="56" spans="2:14" ht="16.149999999999999" customHeight="1" thickTop="1" x14ac:dyDescent="0.25">
      <c r="B56" s="106" t="s">
        <v>2237</v>
      </c>
      <c r="C56" s="38"/>
      <c r="D56" s="38"/>
      <c r="E56" s="512" t="s">
        <v>2171</v>
      </c>
      <c r="F56" s="513" t="s">
        <v>2172</v>
      </c>
      <c r="G56" s="514" t="s">
        <v>10</v>
      </c>
      <c r="H56" s="51"/>
    </row>
    <row r="57" spans="2:14" ht="16.149999999999999" customHeight="1" x14ac:dyDescent="0.3">
      <c r="B57" s="39"/>
      <c r="C57"/>
      <c r="D57" s="581"/>
      <c r="E57" s="31" t="s">
        <v>13</v>
      </c>
      <c r="F57" s="31" t="s">
        <v>14</v>
      </c>
      <c r="G57" s="40"/>
      <c r="H57" s="51"/>
    </row>
    <row r="58" spans="2:14" ht="16.149999999999999" customHeight="1" thickBot="1" x14ac:dyDescent="0.35">
      <c r="B58" s="41"/>
      <c r="C58" s="315"/>
      <c r="D58" s="582"/>
      <c r="E58" s="320" t="s">
        <v>15</v>
      </c>
      <c r="F58" s="320" t="s">
        <v>15</v>
      </c>
      <c r="G58" s="515" t="s">
        <v>16</v>
      </c>
      <c r="H58" s="51"/>
    </row>
    <row r="59" spans="2:14" ht="16.149999999999999" customHeight="1" x14ac:dyDescent="0.25">
      <c r="B59" s="351" t="s">
        <v>2179</v>
      </c>
      <c r="C59" s="334"/>
      <c r="D59" s="529" t="s">
        <v>26</v>
      </c>
      <c r="E59" s="528">
        <f>E14</f>
        <v>0</v>
      </c>
      <c r="F59" s="528">
        <f>F14</f>
        <v>0</v>
      </c>
      <c r="G59" s="515" t="s">
        <v>2238</v>
      </c>
      <c r="H59" s="51"/>
    </row>
    <row r="60" spans="2:14" ht="16.149999999999999" customHeight="1" x14ac:dyDescent="0.25">
      <c r="B60" s="140" t="s">
        <v>2239</v>
      </c>
      <c r="C60" s="34"/>
      <c r="D60" s="529" t="s">
        <v>26</v>
      </c>
      <c r="E60" s="528">
        <f>E15+E31</f>
        <v>0</v>
      </c>
      <c r="F60" s="528">
        <f>F15+F31</f>
        <v>0</v>
      </c>
      <c r="G60" s="515" t="s">
        <v>2240</v>
      </c>
      <c r="H60" s="51"/>
    </row>
    <row r="61" spans="2:14" ht="16.149999999999999" customHeight="1" x14ac:dyDescent="0.25">
      <c r="B61" s="140" t="s">
        <v>2241</v>
      </c>
      <c r="C61" s="34"/>
      <c r="D61" s="529" t="s">
        <v>26</v>
      </c>
      <c r="E61" s="528">
        <f>E20</f>
        <v>0</v>
      </c>
      <c r="F61" s="528">
        <f>F20</f>
        <v>0</v>
      </c>
      <c r="G61" s="515" t="s">
        <v>2242</v>
      </c>
      <c r="H61" s="51"/>
    </row>
    <row r="62" spans="2:14" ht="16.149999999999999" customHeight="1" thickBot="1" x14ac:dyDescent="0.3">
      <c r="B62" s="140" t="s">
        <v>2243</v>
      </c>
      <c r="C62" s="34"/>
      <c r="D62" s="529" t="s">
        <v>26</v>
      </c>
      <c r="E62" s="518"/>
      <c r="F62" s="519"/>
      <c r="G62" s="515" t="s">
        <v>2244</v>
      </c>
      <c r="H62" s="51"/>
    </row>
    <row r="63" spans="2:14" ht="16.149999999999999" customHeight="1" thickBot="1" x14ac:dyDescent="0.3">
      <c r="B63" s="64" t="s">
        <v>2245</v>
      </c>
      <c r="C63" s="221"/>
      <c r="D63" s="385" t="s">
        <v>1412</v>
      </c>
      <c r="E63" s="325">
        <f>SUM(E59:E62)</f>
        <v>0</v>
      </c>
      <c r="F63" s="325">
        <f>SUM(F59:F62)</f>
        <v>0</v>
      </c>
      <c r="G63" s="515" t="s">
        <v>2246</v>
      </c>
      <c r="H63" s="51"/>
    </row>
    <row r="64" spans="2:14" ht="16.149999999999999" customHeight="1" thickTop="1" x14ac:dyDescent="0.25">
      <c r="B64" s="62"/>
      <c r="C64" s="62"/>
      <c r="D64" s="62"/>
      <c r="E64" s="62"/>
      <c r="F64" s="62"/>
      <c r="G64" s="63"/>
    </row>
  </sheetData>
  <mergeCells count="6">
    <mergeCell ref="I52:N52"/>
    <mergeCell ref="D57:D58"/>
    <mergeCell ref="B6:B8"/>
    <mergeCell ref="D7:D8"/>
    <mergeCell ref="B46:B48"/>
    <mergeCell ref="D47:D48"/>
  </mergeCells>
  <dataValidations count="3">
    <dataValidation allowBlank="1" showInputMessage="1" showErrorMessage="1" promptTitle="Separate assets on the SoFP" prompt="Per paragraph 116(a) of IAS 19, any reimbursement right (e.g. from an insurer) is recognised as a separate asset and is not offset against the net defined benefit obligation on the SoFP." sqref="C52" xr:uid="{97E4F254-DD9C-480C-90CE-190CA10795C2}"/>
    <dataValidation allowBlank="1" showInputMessage="1" showErrorMessage="1" promptTitle="Pension for TUPE'd staff" prompt="If staff have TUPE'd in or out of your organisation, and this is not part of an absorption transfer, the transferring pension asset/liability should be recorded coming in or out of here." sqref="C39 C21" xr:uid="{F1C2B748-B4AA-48B3-B24A-97234ED4DA29}"/>
    <dataValidation allowBlank="1" showInputMessage="1" showErrorMessage="1" promptTitle="Transfer by absorption: pension" prompt="As the net asset/liability is recorded on either TAC20 Payables or TAC18 Receivables, when completing TAC30 Transfers, enter the net pension liability/asset taken on in the 'other liabilities' or 'other assets' column as appropriate." sqref="C13 C30" xr:uid="{400EDDE0-BA4B-4ECC-9A39-AF6EA4F2F06B}"/>
  </dataValidations>
  <pageMargins left="0.7" right="0.7" top="0.75" bottom="0.75" header="0.3" footer="0.3"/>
  <pageSetup paperSize="9" scale="4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1CF02-F31E-48AB-9457-EB051F90BA9C}">
  <sheetPr codeName="Sheet87">
    <tabColor theme="2"/>
    <pageSetUpPr fitToPage="1"/>
  </sheetPr>
  <dimension ref="A1:U105"/>
  <sheetViews>
    <sheetView showGridLines="0" zoomScale="85" zoomScaleNormal="85" workbookViewId="0"/>
  </sheetViews>
  <sheetFormatPr defaultColWidth="9.26953125" defaultRowHeight="16.149999999999999" customHeight="1" x14ac:dyDescent="0.25"/>
  <cols>
    <col min="1" max="1" width="4.453125" style="15" customWidth="1"/>
    <col min="2" max="2" width="62.81640625" style="15" customWidth="1"/>
    <col min="3" max="3" width="5.26953125" style="15" customWidth="1"/>
    <col min="4" max="4" width="9.26953125" style="15" customWidth="1"/>
    <col min="5" max="19" width="15" style="15" customWidth="1"/>
    <col min="20" max="41" width="13.26953125" style="15" customWidth="1"/>
    <col min="42" max="16384" width="9.26953125" style="15"/>
  </cols>
  <sheetData>
    <row r="1" spans="1:13" ht="18.75" customHeight="1" x14ac:dyDescent="0.3">
      <c r="B1" s="308"/>
    </row>
    <row r="2" spans="1:13" ht="18.75" customHeight="1" x14ac:dyDescent="0.35">
      <c r="B2" s="16" t="s">
        <v>0</v>
      </c>
    </row>
    <row r="3" spans="1:13" ht="18.75" customHeight="1" x14ac:dyDescent="0.35">
      <c r="B3" s="16" t="str">
        <f ca="1">MID(CELL("filename",E3),FIND("]",CELL("filename",E4))+1,99)</f>
        <v>TAC27 Fin Inst</v>
      </c>
    </row>
    <row r="4" spans="1:13" ht="18.75" customHeight="1" x14ac:dyDescent="0.3">
      <c r="B4" s="17" t="s">
        <v>5</v>
      </c>
    </row>
    <row r="5" spans="1:13" ht="18.75" customHeight="1" thickBot="1" x14ac:dyDescent="0.35">
      <c r="B5" s="17"/>
    </row>
    <row r="6" spans="1:13" ht="15" thickTop="1" thickBot="1" x14ac:dyDescent="0.35">
      <c r="B6" s="262"/>
      <c r="C6" s="262"/>
      <c r="D6" s="262"/>
      <c r="E6" s="262"/>
      <c r="F6" s="262"/>
      <c r="G6" s="375" t="s">
        <v>6</v>
      </c>
      <c r="H6" s="365">
        <v>1</v>
      </c>
      <c r="I6" s="262"/>
      <c r="J6" s="262"/>
      <c r="K6" s="262"/>
      <c r="L6" s="262"/>
      <c r="M6" s="262"/>
    </row>
    <row r="7" spans="1:13" ht="16.149999999999999" customHeight="1" thickTop="1" thickBot="1" x14ac:dyDescent="0.35">
      <c r="B7" s="241"/>
      <c r="C7" s="367"/>
      <c r="D7" s="367"/>
      <c r="E7" s="583" t="s">
        <v>2247</v>
      </c>
      <c r="F7" s="585"/>
      <c r="G7" s="585"/>
      <c r="H7" s="584"/>
      <c r="I7" s="36"/>
    </row>
    <row r="8" spans="1:13" ht="16.149999999999999" customHeight="1" thickTop="1" x14ac:dyDescent="0.3">
      <c r="B8" s="37" t="s">
        <v>2655</v>
      </c>
      <c r="C8"/>
      <c r="D8"/>
      <c r="E8" s="512" t="s">
        <v>2248</v>
      </c>
      <c r="F8" s="512" t="s">
        <v>2249</v>
      </c>
      <c r="G8" s="512" t="s">
        <v>2250</v>
      </c>
      <c r="H8" s="512" t="s">
        <v>2251</v>
      </c>
      <c r="I8" s="514" t="s">
        <v>10</v>
      </c>
      <c r="J8" s="51"/>
    </row>
    <row r="9" spans="1:13" ht="39" x14ac:dyDescent="0.3">
      <c r="B9" s="598" t="s">
        <v>2640</v>
      </c>
      <c r="C9" s="599"/>
      <c r="D9" s="154"/>
      <c r="E9" s="30" t="s">
        <v>2252</v>
      </c>
      <c r="F9" s="30" t="s">
        <v>2253</v>
      </c>
      <c r="G9" s="115" t="s">
        <v>2254</v>
      </c>
      <c r="H9" s="575" t="s">
        <v>2255</v>
      </c>
      <c r="I9" s="576"/>
      <c r="J9" s="51"/>
    </row>
    <row r="10" spans="1:13" ht="16.149999999999999" customHeight="1" x14ac:dyDescent="0.3">
      <c r="B10" s="598"/>
      <c r="C10" s="599"/>
      <c r="D10" s="581" t="s">
        <v>11</v>
      </c>
      <c r="E10" s="31" t="s">
        <v>90</v>
      </c>
      <c r="F10" s="31" t="s">
        <v>90</v>
      </c>
      <c r="G10" s="31" t="s">
        <v>90</v>
      </c>
      <c r="H10" s="31" t="s">
        <v>90</v>
      </c>
      <c r="I10" s="40"/>
      <c r="J10" s="51"/>
    </row>
    <row r="11" spans="1:13" ht="16.149999999999999" customHeight="1" thickBot="1" x14ac:dyDescent="0.35">
      <c r="B11" s="600"/>
      <c r="C11" s="601"/>
      <c r="D11" s="582"/>
      <c r="E11" s="316" t="s">
        <v>15</v>
      </c>
      <c r="F11" s="316" t="s">
        <v>15</v>
      </c>
      <c r="G11" s="316" t="s">
        <v>15</v>
      </c>
      <c r="H11" s="317" t="s">
        <v>15</v>
      </c>
      <c r="I11" s="563" t="s">
        <v>16</v>
      </c>
      <c r="J11" s="51"/>
    </row>
    <row r="12" spans="1:13" ht="16.149999999999999" customHeight="1" x14ac:dyDescent="0.25">
      <c r="B12" s="205" t="s">
        <v>2256</v>
      </c>
      <c r="C12" s="213"/>
      <c r="D12"/>
      <c r="E12" s="1"/>
      <c r="F12" s="1"/>
      <c r="G12" s="1"/>
      <c r="H12" s="318"/>
      <c r="I12" s="47"/>
      <c r="J12" s="51"/>
    </row>
    <row r="13" spans="1:13" s="23" customFormat="1" ht="16.149999999999999" customHeight="1" x14ac:dyDescent="0.25">
      <c r="A13" s="15"/>
      <c r="B13" s="125" t="s">
        <v>2257</v>
      </c>
      <c r="C13" s="481" t="s">
        <v>212</v>
      </c>
      <c r="D13" s="486" t="s">
        <v>18</v>
      </c>
      <c r="E13" s="482">
        <f>SUM(F13:H13)</f>
        <v>0</v>
      </c>
      <c r="F13" s="479"/>
      <c r="G13" s="471"/>
      <c r="H13" s="572"/>
      <c r="I13" s="573" t="s">
        <v>2258</v>
      </c>
      <c r="J13" s="51"/>
      <c r="K13" s="35"/>
    </row>
    <row r="14" spans="1:13" s="23" customFormat="1" ht="16.149999999999999" customHeight="1" x14ac:dyDescent="0.25">
      <c r="A14" s="15"/>
      <c r="B14" s="134" t="s">
        <v>2259</v>
      </c>
      <c r="C14" s="481" t="s">
        <v>212</v>
      </c>
      <c r="D14" s="486" t="s">
        <v>18</v>
      </c>
      <c r="E14" s="482">
        <f t="shared" ref="E14:E18" si="0">SUM(F14:H14)</f>
        <v>0</v>
      </c>
      <c r="F14" s="479"/>
      <c r="G14" s="471"/>
      <c r="H14" s="572"/>
      <c r="I14" s="573" t="s">
        <v>2260</v>
      </c>
      <c r="J14" s="51"/>
      <c r="K14" s="263"/>
    </row>
    <row r="15" spans="1:13" ht="16.149999999999999" customHeight="1" x14ac:dyDescent="0.25">
      <c r="B15" s="209" t="s">
        <v>103</v>
      </c>
      <c r="C15" s="104"/>
      <c r="D15" s="427" t="s">
        <v>18</v>
      </c>
      <c r="E15" s="482">
        <f t="shared" si="0"/>
        <v>0</v>
      </c>
      <c r="F15" s="479"/>
      <c r="G15" s="479"/>
      <c r="H15" s="354"/>
      <c r="I15" s="573" t="s">
        <v>2261</v>
      </c>
      <c r="J15" s="51"/>
      <c r="K15" s="263"/>
    </row>
    <row r="16" spans="1:13" ht="16.149999999999999" customHeight="1" x14ac:dyDescent="0.25">
      <c r="B16" s="209" t="s">
        <v>119</v>
      </c>
      <c r="C16" s="104"/>
      <c r="D16" s="427" t="s">
        <v>18</v>
      </c>
      <c r="E16" s="482">
        <f t="shared" si="0"/>
        <v>0</v>
      </c>
      <c r="F16" s="416">
        <f>'TAC19 CCE'!D29</f>
        <v>0</v>
      </c>
      <c r="G16" s="471"/>
      <c r="H16" s="572"/>
      <c r="I16" s="573" t="s">
        <v>2262</v>
      </c>
      <c r="J16" s="51"/>
      <c r="K16" s="263"/>
    </row>
    <row r="17" spans="2:11" ht="16.149999999999999" customHeight="1" thickBot="1" x14ac:dyDescent="0.3">
      <c r="B17" s="264" t="s">
        <v>2263</v>
      </c>
      <c r="C17" s="265"/>
      <c r="D17" s="535" t="s">
        <v>18</v>
      </c>
      <c r="E17" s="482">
        <f t="shared" si="0"/>
        <v>0</v>
      </c>
      <c r="F17" s="479"/>
      <c r="G17" s="479"/>
      <c r="H17" s="354"/>
      <c r="I17" s="573" t="s">
        <v>2264</v>
      </c>
      <c r="J17" s="51"/>
      <c r="K17" s="263"/>
    </row>
    <row r="18" spans="2:11" ht="16.149999999999999" customHeight="1" thickBot="1" x14ac:dyDescent="0.3">
      <c r="B18" s="64" t="s">
        <v>2265</v>
      </c>
      <c r="C18" s="61"/>
      <c r="D18" s="385" t="s">
        <v>18</v>
      </c>
      <c r="E18" s="325">
        <f t="shared" si="0"/>
        <v>0</v>
      </c>
      <c r="F18" s="325">
        <f>SUM(F13:F17)</f>
        <v>0</v>
      </c>
      <c r="G18" s="325">
        <f>SUM(G13:G17)</f>
        <v>0</v>
      </c>
      <c r="H18" s="284">
        <f>SUM(H13:H17)</f>
        <v>0</v>
      </c>
      <c r="I18" s="574" t="s">
        <v>2266</v>
      </c>
      <c r="J18" s="51"/>
    </row>
    <row r="19" spans="2:11" ht="16.149999999999999" customHeight="1" thickTop="1" thickBot="1" x14ac:dyDescent="0.3">
      <c r="B19" s="266"/>
      <c r="C19" s="62"/>
      <c r="D19" s="62"/>
      <c r="E19" s="62"/>
      <c r="F19" s="62"/>
      <c r="G19" s="62"/>
      <c r="H19" s="62"/>
      <c r="I19" s="63"/>
    </row>
    <row r="20" spans="2:11" ht="16.149999999999999" customHeight="1" thickTop="1" thickBot="1" x14ac:dyDescent="0.35">
      <c r="E20" s="36"/>
      <c r="F20" s="36"/>
      <c r="G20" s="375" t="s">
        <v>6</v>
      </c>
      <c r="H20" s="365">
        <v>2</v>
      </c>
    </row>
    <row r="21" spans="2:11" ht="16.149999999999999" customHeight="1" thickTop="1" thickBot="1" x14ac:dyDescent="0.3">
      <c r="B21" s="36"/>
      <c r="C21" s="36"/>
      <c r="D21" s="36"/>
      <c r="E21" s="583" t="s">
        <v>2247</v>
      </c>
      <c r="F21" s="585"/>
      <c r="G21" s="585"/>
      <c r="H21" s="584"/>
      <c r="I21" s="180"/>
    </row>
    <row r="22" spans="2:11" ht="16.149999999999999" customHeight="1" thickTop="1" x14ac:dyDescent="0.3">
      <c r="B22" s="37" t="s">
        <v>2656</v>
      </c>
      <c r="C22" s="38"/>
      <c r="D22" s="38"/>
      <c r="E22" s="469" t="s">
        <v>2267</v>
      </c>
      <c r="F22" s="469" t="s">
        <v>2268</v>
      </c>
      <c r="G22" s="469" t="s">
        <v>2269</v>
      </c>
      <c r="H22" s="469" t="s">
        <v>2270</v>
      </c>
      <c r="I22" s="514" t="s">
        <v>10</v>
      </c>
      <c r="J22" s="51"/>
    </row>
    <row r="23" spans="2:11" ht="39" x14ac:dyDescent="0.3">
      <c r="B23" s="598" t="s">
        <v>2640</v>
      </c>
      <c r="C23" s="599"/>
      <c r="D23" s="581" t="s">
        <v>11</v>
      </c>
      <c r="E23" s="30" t="s">
        <v>181</v>
      </c>
      <c r="F23" s="30" t="s">
        <v>2253</v>
      </c>
      <c r="G23" s="115" t="s">
        <v>2254</v>
      </c>
      <c r="H23" s="575" t="s">
        <v>2255</v>
      </c>
      <c r="I23" s="576"/>
      <c r="J23" s="51"/>
    </row>
    <row r="24" spans="2:11" ht="16.149999999999999" customHeight="1" x14ac:dyDescent="0.3">
      <c r="B24" s="598"/>
      <c r="C24" s="599"/>
      <c r="D24" s="581"/>
      <c r="E24" s="31" t="s">
        <v>91</v>
      </c>
      <c r="F24" s="31" t="s">
        <v>91</v>
      </c>
      <c r="G24" s="31" t="s">
        <v>91</v>
      </c>
      <c r="H24" s="31" t="s">
        <v>91</v>
      </c>
      <c r="I24" s="40"/>
      <c r="J24" s="51"/>
    </row>
    <row r="25" spans="2:11" ht="16.149999999999999" customHeight="1" thickBot="1" x14ac:dyDescent="0.35">
      <c r="B25" s="600"/>
      <c r="C25" s="601"/>
      <c r="D25" s="582"/>
      <c r="E25" s="316" t="s">
        <v>15</v>
      </c>
      <c r="F25" s="316" t="s">
        <v>15</v>
      </c>
      <c r="G25" s="316" t="s">
        <v>15</v>
      </c>
      <c r="H25" s="317" t="s">
        <v>15</v>
      </c>
      <c r="I25" s="573" t="s">
        <v>16</v>
      </c>
      <c r="J25" s="51"/>
    </row>
    <row r="26" spans="2:11" ht="16.149999999999999" customHeight="1" x14ac:dyDescent="0.25">
      <c r="B26" s="205" t="s">
        <v>2256</v>
      </c>
      <c r="C26" s="213"/>
      <c r="D26"/>
      <c r="E26" s="1"/>
      <c r="F26" s="1"/>
      <c r="G26" s="1"/>
      <c r="H26" s="318"/>
      <c r="I26" s="47"/>
      <c r="J26" s="51"/>
    </row>
    <row r="27" spans="2:11" ht="16.149999999999999" customHeight="1" x14ac:dyDescent="0.25">
      <c r="B27" s="125" t="s">
        <v>2257</v>
      </c>
      <c r="C27" s="481" t="s">
        <v>212</v>
      </c>
      <c r="D27" s="427" t="s">
        <v>18</v>
      </c>
      <c r="E27" s="482">
        <f t="shared" ref="E27:E32" si="1">SUM(F27:H27)</f>
        <v>0</v>
      </c>
      <c r="F27" s="423"/>
      <c r="G27" s="471"/>
      <c r="H27" s="572"/>
      <c r="I27" s="573" t="s">
        <v>2258</v>
      </c>
      <c r="J27" s="51"/>
      <c r="K27" s="263"/>
    </row>
    <row r="28" spans="2:11" ht="16.149999999999999" customHeight="1" x14ac:dyDescent="0.25">
      <c r="B28" s="134" t="s">
        <v>2259</v>
      </c>
      <c r="C28" s="481" t="s">
        <v>212</v>
      </c>
      <c r="D28" s="427" t="s">
        <v>18</v>
      </c>
      <c r="E28" s="482">
        <f t="shared" si="1"/>
        <v>0</v>
      </c>
      <c r="F28" s="423"/>
      <c r="G28" s="471"/>
      <c r="H28" s="572"/>
      <c r="I28" s="573" t="s">
        <v>2260</v>
      </c>
      <c r="J28" s="51"/>
      <c r="K28" s="263"/>
    </row>
    <row r="29" spans="2:11" ht="16.149999999999999" customHeight="1" x14ac:dyDescent="0.25">
      <c r="B29" s="209" t="s">
        <v>103</v>
      </c>
      <c r="C29" s="104"/>
      <c r="D29" s="427" t="s">
        <v>18</v>
      </c>
      <c r="E29" s="482">
        <f>SUM(F29:H29)</f>
        <v>0</v>
      </c>
      <c r="F29" s="423"/>
      <c r="G29" s="423"/>
      <c r="H29" s="355"/>
      <c r="I29" s="573" t="s">
        <v>2261</v>
      </c>
      <c r="J29" s="51"/>
      <c r="K29" s="263"/>
    </row>
    <row r="30" spans="2:11" ht="16.149999999999999" customHeight="1" x14ac:dyDescent="0.25">
      <c r="B30" s="209" t="s">
        <v>119</v>
      </c>
      <c r="C30" s="104"/>
      <c r="D30" s="427" t="s">
        <v>18</v>
      </c>
      <c r="E30" s="482">
        <f t="shared" si="1"/>
        <v>0</v>
      </c>
      <c r="F30" s="416">
        <f>'TAC19 CCE'!F29</f>
        <v>0</v>
      </c>
      <c r="G30" s="471"/>
      <c r="H30" s="572"/>
      <c r="I30" s="573" t="s">
        <v>2262</v>
      </c>
      <c r="J30" s="51"/>
      <c r="K30" s="263"/>
    </row>
    <row r="31" spans="2:11" ht="16.149999999999999" customHeight="1" thickBot="1" x14ac:dyDescent="0.3">
      <c r="B31" s="264" t="s">
        <v>2263</v>
      </c>
      <c r="C31" s="265"/>
      <c r="D31" s="535" t="s">
        <v>18</v>
      </c>
      <c r="E31" s="482">
        <f t="shared" si="1"/>
        <v>0</v>
      </c>
      <c r="F31" s="423"/>
      <c r="G31" s="423"/>
      <c r="H31" s="355"/>
      <c r="I31" s="573" t="s">
        <v>2264</v>
      </c>
      <c r="J31" s="51"/>
      <c r="K31" s="263"/>
    </row>
    <row r="32" spans="2:11" ht="16.149999999999999" customHeight="1" thickBot="1" x14ac:dyDescent="0.3">
      <c r="B32" s="64" t="s">
        <v>2271</v>
      </c>
      <c r="C32" s="61"/>
      <c r="D32" s="385" t="s">
        <v>18</v>
      </c>
      <c r="E32" s="325">
        <f t="shared" si="1"/>
        <v>0</v>
      </c>
      <c r="F32" s="325">
        <f>SUM(F27:F31)</f>
        <v>0</v>
      </c>
      <c r="G32" s="325">
        <f>SUM(G27:G31)</f>
        <v>0</v>
      </c>
      <c r="H32" s="284">
        <f>SUM(H27:H31)</f>
        <v>0</v>
      </c>
      <c r="I32" s="574" t="s">
        <v>2266</v>
      </c>
      <c r="J32" s="51"/>
    </row>
    <row r="33" spans="2:11" ht="16.149999999999999" customHeight="1" thickTop="1" thickBot="1" x14ac:dyDescent="0.3">
      <c r="B33" s="62"/>
      <c r="C33" s="62"/>
      <c r="D33" s="62"/>
      <c r="E33" s="62"/>
      <c r="F33" s="62"/>
      <c r="G33" s="62"/>
      <c r="H33" s="62"/>
      <c r="I33" s="62"/>
      <c r="K33" s="155"/>
    </row>
    <row r="34" spans="2:11" ht="16.149999999999999" customHeight="1" thickTop="1" thickBot="1" x14ac:dyDescent="0.35">
      <c r="F34" s="375" t="s">
        <v>6</v>
      </c>
      <c r="G34" s="365">
        <v>3</v>
      </c>
    </row>
    <row r="35" spans="2:11" ht="16.149999999999999" customHeight="1" thickTop="1" thickBot="1" x14ac:dyDescent="0.35">
      <c r="B35" s="241"/>
      <c r="C35" s="367"/>
      <c r="D35" s="367"/>
      <c r="E35" s="583" t="s">
        <v>2247</v>
      </c>
      <c r="F35" s="585"/>
      <c r="G35" s="584"/>
      <c r="H35" s="36"/>
    </row>
    <row r="36" spans="2:11" ht="16.149999999999999" customHeight="1" thickTop="1" x14ac:dyDescent="0.25">
      <c r="B36" s="592" t="s">
        <v>2272</v>
      </c>
      <c r="C36"/>
      <c r="D36"/>
      <c r="E36" s="512" t="s">
        <v>2248</v>
      </c>
      <c r="F36" s="512" t="s">
        <v>2273</v>
      </c>
      <c r="G36" s="512" t="s">
        <v>2274</v>
      </c>
      <c r="H36" s="514" t="s">
        <v>10</v>
      </c>
      <c r="I36" s="51"/>
    </row>
    <row r="37" spans="2:11" ht="52" x14ac:dyDescent="0.3">
      <c r="B37" s="593"/>
      <c r="C37"/>
      <c r="D37" s="581" t="s">
        <v>11</v>
      </c>
      <c r="E37" s="30" t="s">
        <v>181</v>
      </c>
      <c r="F37" s="30" t="s">
        <v>2275</v>
      </c>
      <c r="G37" s="575" t="s">
        <v>2276</v>
      </c>
      <c r="H37" s="576"/>
      <c r="I37" s="51"/>
    </row>
    <row r="38" spans="2:11" ht="16.149999999999999" customHeight="1" x14ac:dyDescent="0.3">
      <c r="B38" s="616" t="s">
        <v>2641</v>
      </c>
      <c r="C38" s="617"/>
      <c r="D38" s="581"/>
      <c r="E38" s="31" t="s">
        <v>90</v>
      </c>
      <c r="F38" s="31" t="s">
        <v>90</v>
      </c>
      <c r="G38" s="31" t="s">
        <v>90</v>
      </c>
      <c r="H38" s="40"/>
      <c r="I38" s="51"/>
    </row>
    <row r="39" spans="2:11" ht="16.149999999999999" customHeight="1" thickBot="1" x14ac:dyDescent="0.35">
      <c r="B39" s="618"/>
      <c r="C39" s="619"/>
      <c r="D39" s="582"/>
      <c r="E39" s="316" t="s">
        <v>15</v>
      </c>
      <c r="F39" s="316" t="s">
        <v>15</v>
      </c>
      <c r="G39" s="317" t="s">
        <v>15</v>
      </c>
      <c r="H39" s="573" t="s">
        <v>16</v>
      </c>
      <c r="I39" s="51"/>
    </row>
    <row r="40" spans="2:11" ht="16.149999999999999" customHeight="1" x14ac:dyDescent="0.25">
      <c r="B40" s="205" t="s">
        <v>2277</v>
      </c>
      <c r="C40" s="213"/>
      <c r="D40"/>
      <c r="E40" s="1"/>
      <c r="F40" s="1"/>
      <c r="G40" s="318"/>
      <c r="H40" s="47"/>
      <c r="I40" s="51"/>
    </row>
    <row r="41" spans="2:11" ht="16.149999999999999" customHeight="1" x14ac:dyDescent="0.25">
      <c r="B41" s="134" t="s">
        <v>1987</v>
      </c>
      <c r="C41" s="104"/>
      <c r="D41" s="427" t="s">
        <v>18</v>
      </c>
      <c r="E41" s="482">
        <f t="shared" ref="E41:E50" si="2">SUM(F41:G41)</f>
        <v>0</v>
      </c>
      <c r="F41" s="416">
        <f>SUM('TAC21 Borrowings'!E16:E17,'TAC21 Borrowings'!E25:E26)</f>
        <v>0</v>
      </c>
      <c r="G41" s="572"/>
      <c r="H41" s="573" t="s">
        <v>2278</v>
      </c>
      <c r="I41" s="51"/>
      <c r="J41" s="263"/>
    </row>
    <row r="42" spans="2:11" ht="16.149999999999999" customHeight="1" x14ac:dyDescent="0.25">
      <c r="B42" s="209" t="s">
        <v>2279</v>
      </c>
      <c r="C42" s="104"/>
      <c r="D42" s="427" t="s">
        <v>18</v>
      </c>
      <c r="E42" s="482">
        <f>SUM(F42:G42)</f>
        <v>0</v>
      </c>
      <c r="F42" s="416">
        <f>SUM('TAC21 Borrowings'!E11:E12,'TAC21 Borrowings'!E14,'TAC21 Borrowings'!E18,'TAC21 Borrowings'!E27)-SUM(G42:G42)</f>
        <v>0</v>
      </c>
      <c r="G42" s="354"/>
      <c r="H42" s="573" t="s">
        <v>2280</v>
      </c>
      <c r="I42" s="51"/>
      <c r="J42" s="263"/>
    </row>
    <row r="43" spans="2:11" ht="16.149999999999999" customHeight="1" x14ac:dyDescent="0.25">
      <c r="B43" s="267" t="s">
        <v>2281</v>
      </c>
      <c r="C43" s="104"/>
      <c r="D43" s="427" t="s">
        <v>18</v>
      </c>
      <c r="E43" s="482">
        <f t="shared" si="2"/>
        <v>0</v>
      </c>
      <c r="F43" s="416">
        <f>'TAC21 Borrowings'!E19+'TAC21 Borrowings'!E28</f>
        <v>0</v>
      </c>
      <c r="G43" s="572"/>
      <c r="H43" s="573" t="s">
        <v>2282</v>
      </c>
      <c r="I43" s="51"/>
      <c r="J43" s="263"/>
    </row>
    <row r="44" spans="2:11" ht="16.149999999999999" customHeight="1" x14ac:dyDescent="0.25">
      <c r="B44" s="209" t="s">
        <v>2283</v>
      </c>
      <c r="C44" s="104"/>
      <c r="D44" s="427" t="s">
        <v>18</v>
      </c>
      <c r="E44" s="482">
        <f t="shared" si="2"/>
        <v>0</v>
      </c>
      <c r="F44" s="416">
        <f>'TAC21 Borrowings'!E20+'TAC21 Borrowings'!E29</f>
        <v>0</v>
      </c>
      <c r="G44" s="572"/>
      <c r="H44" s="573" t="s">
        <v>2284</v>
      </c>
      <c r="I44" s="51"/>
      <c r="J44" s="263"/>
    </row>
    <row r="45" spans="2:11" ht="25" x14ac:dyDescent="0.25">
      <c r="B45" s="268" t="s">
        <v>2285</v>
      </c>
      <c r="C45" s="481" t="s">
        <v>212</v>
      </c>
      <c r="D45" s="427" t="s">
        <v>18</v>
      </c>
      <c r="E45" s="482">
        <f t="shared" si="2"/>
        <v>0</v>
      </c>
      <c r="F45" s="479"/>
      <c r="G45" s="572"/>
      <c r="H45" s="573" t="s">
        <v>2286</v>
      </c>
      <c r="I45" s="51"/>
      <c r="J45" s="263"/>
    </row>
    <row r="46" spans="2:11" ht="25" x14ac:dyDescent="0.25">
      <c r="B46" s="268" t="s">
        <v>2287</v>
      </c>
      <c r="C46" s="481" t="s">
        <v>212</v>
      </c>
      <c r="D46" s="427" t="s">
        <v>18</v>
      </c>
      <c r="E46" s="482">
        <f t="shared" si="2"/>
        <v>0</v>
      </c>
      <c r="F46" s="479"/>
      <c r="G46" s="572"/>
      <c r="H46" s="573" t="s">
        <v>2288</v>
      </c>
      <c r="I46" s="51"/>
      <c r="J46" s="263"/>
    </row>
    <row r="47" spans="2:11" ht="16.149999999999999" customHeight="1" x14ac:dyDescent="0.25">
      <c r="B47" s="209" t="s">
        <v>128</v>
      </c>
      <c r="C47" s="104"/>
      <c r="D47" s="427" t="s">
        <v>18</v>
      </c>
      <c r="E47" s="482">
        <f>SUM(F47:G47)</f>
        <v>0</v>
      </c>
      <c r="F47" s="416">
        <f>'TAC20 Payables'!E78+'TAC20 Payables'!E82-SUM(G47:G47)</f>
        <v>0</v>
      </c>
      <c r="G47" s="354"/>
      <c r="H47" s="573" t="s">
        <v>2289</v>
      </c>
      <c r="I47" s="51"/>
      <c r="J47" s="263"/>
    </row>
    <row r="48" spans="2:11" ht="16.149999999999999" customHeight="1" x14ac:dyDescent="0.25">
      <c r="B48" s="209" t="s">
        <v>2290</v>
      </c>
      <c r="C48" s="481" t="s">
        <v>212</v>
      </c>
      <c r="D48" s="427" t="s">
        <v>18</v>
      </c>
      <c r="E48" s="482">
        <f t="shared" si="2"/>
        <v>0</v>
      </c>
      <c r="F48" s="479"/>
      <c r="G48" s="572"/>
      <c r="H48" s="573" t="s">
        <v>2291</v>
      </c>
      <c r="I48" s="51"/>
      <c r="J48" s="263"/>
    </row>
    <row r="49" spans="2:10" ht="16.149999999999999" customHeight="1" thickBot="1" x14ac:dyDescent="0.3">
      <c r="B49" s="264" t="s">
        <v>2292</v>
      </c>
      <c r="C49" s="265"/>
      <c r="D49" s="427" t="s">
        <v>18</v>
      </c>
      <c r="E49" s="482">
        <f t="shared" si="2"/>
        <v>0</v>
      </c>
      <c r="F49" s="479"/>
      <c r="G49" s="354"/>
      <c r="H49" s="573" t="s">
        <v>2293</v>
      </c>
      <c r="I49" s="51"/>
      <c r="J49" s="263"/>
    </row>
    <row r="50" spans="2:10" ht="16.149999999999999" customHeight="1" thickBot="1" x14ac:dyDescent="0.3">
      <c r="B50" s="64" t="s">
        <v>2265</v>
      </c>
      <c r="C50" s="61"/>
      <c r="D50" s="385" t="s">
        <v>18</v>
      </c>
      <c r="E50" s="325">
        <f t="shared" si="2"/>
        <v>0</v>
      </c>
      <c r="F50" s="325">
        <f>SUM(F41:F49)</f>
        <v>0</v>
      </c>
      <c r="G50" s="284">
        <f>SUM(G41:G49)</f>
        <v>0</v>
      </c>
      <c r="H50" s="574" t="s">
        <v>2294</v>
      </c>
      <c r="I50" s="51"/>
      <c r="J50" s="263"/>
    </row>
    <row r="51" spans="2:10" ht="16.149999999999999" customHeight="1" thickTop="1" thickBot="1" x14ac:dyDescent="0.3">
      <c r="B51" s="266"/>
      <c r="C51" s="62"/>
      <c r="D51" s="62"/>
      <c r="E51" s="62"/>
      <c r="F51" s="62"/>
      <c r="G51" s="62"/>
      <c r="H51" s="63"/>
    </row>
    <row r="52" spans="2:10" ht="16.149999999999999" customHeight="1" thickTop="1" thickBot="1" x14ac:dyDescent="0.35">
      <c r="F52" s="375" t="s">
        <v>6</v>
      </c>
      <c r="G52" s="365">
        <v>4</v>
      </c>
    </row>
    <row r="53" spans="2:10" ht="16.149999999999999" customHeight="1" thickTop="1" thickBot="1" x14ac:dyDescent="0.3">
      <c r="B53" s="36"/>
      <c r="C53" s="36"/>
      <c r="D53" s="36"/>
      <c r="E53" s="583" t="s">
        <v>2247</v>
      </c>
      <c r="F53" s="585"/>
      <c r="G53" s="584"/>
      <c r="H53" s="36"/>
    </row>
    <row r="54" spans="2:10" ht="16.149999999999999" customHeight="1" thickTop="1" x14ac:dyDescent="0.25">
      <c r="B54" s="592" t="s">
        <v>2295</v>
      </c>
      <c r="C54" s="38"/>
      <c r="D54" s="38"/>
      <c r="E54" s="469" t="s">
        <v>2267</v>
      </c>
      <c r="F54" s="469" t="s">
        <v>2296</v>
      </c>
      <c r="G54" s="469" t="s">
        <v>2297</v>
      </c>
      <c r="H54" s="514" t="s">
        <v>10</v>
      </c>
      <c r="I54" s="51"/>
    </row>
    <row r="55" spans="2:10" ht="52" x14ac:dyDescent="0.3">
      <c r="B55" s="593"/>
      <c r="C55"/>
      <c r="D55" s="581" t="s">
        <v>11</v>
      </c>
      <c r="E55" s="30" t="s">
        <v>181</v>
      </c>
      <c r="F55" s="30" t="s">
        <v>2275</v>
      </c>
      <c r="G55" s="575" t="s">
        <v>2276</v>
      </c>
      <c r="H55" s="576"/>
      <c r="I55" s="51"/>
    </row>
    <row r="56" spans="2:10" ht="16.149999999999999" customHeight="1" x14ac:dyDescent="0.3">
      <c r="B56" s="616" t="s">
        <v>2641</v>
      </c>
      <c r="C56" s="617"/>
      <c r="D56" s="581"/>
      <c r="E56" s="31" t="s">
        <v>91</v>
      </c>
      <c r="F56" s="31" t="s">
        <v>91</v>
      </c>
      <c r="G56" s="31" t="s">
        <v>91</v>
      </c>
      <c r="H56" s="40"/>
      <c r="I56" s="51"/>
    </row>
    <row r="57" spans="2:10" ht="16.149999999999999" customHeight="1" thickBot="1" x14ac:dyDescent="0.35">
      <c r="B57" s="618"/>
      <c r="C57" s="619"/>
      <c r="D57" s="582"/>
      <c r="E57" s="316" t="s">
        <v>15</v>
      </c>
      <c r="F57" s="316" t="s">
        <v>15</v>
      </c>
      <c r="G57" s="317" t="s">
        <v>15</v>
      </c>
      <c r="H57" s="573" t="s">
        <v>16</v>
      </c>
      <c r="I57" s="51"/>
    </row>
    <row r="58" spans="2:10" ht="16.149999999999999" customHeight="1" x14ac:dyDescent="0.25">
      <c r="B58" s="205" t="s">
        <v>2277</v>
      </c>
      <c r="C58" s="213"/>
      <c r="D58"/>
      <c r="E58" s="1"/>
      <c r="F58" s="1"/>
      <c r="G58" s="318"/>
      <c r="H58" s="47"/>
      <c r="I58" s="51"/>
    </row>
    <row r="59" spans="2:10" ht="16.149999999999999" customHeight="1" x14ac:dyDescent="0.25">
      <c r="B59" s="134" t="s">
        <v>1987</v>
      </c>
      <c r="C59" s="104"/>
      <c r="D59" s="427" t="s">
        <v>18</v>
      </c>
      <c r="E59" s="482">
        <f t="shared" ref="E59:E68" si="3">SUM(F59:G59)</f>
        <v>0</v>
      </c>
      <c r="F59" s="416">
        <f>SUM('TAC21 Borrowings'!F16:F17,'TAC21 Borrowings'!F25:F26)</f>
        <v>0</v>
      </c>
      <c r="G59" s="572"/>
      <c r="H59" s="573" t="s">
        <v>2278</v>
      </c>
      <c r="I59" s="51"/>
      <c r="J59" s="263"/>
    </row>
    <row r="60" spans="2:10" ht="16.149999999999999" customHeight="1" x14ac:dyDescent="0.25">
      <c r="B60" s="267" t="s">
        <v>2279</v>
      </c>
      <c r="C60" s="269"/>
      <c r="D60" s="427" t="s">
        <v>18</v>
      </c>
      <c r="E60" s="482">
        <f t="shared" si="3"/>
        <v>0</v>
      </c>
      <c r="F60" s="416">
        <f>SUM('TAC21 Borrowings'!F11:F12,'TAC21 Borrowings'!F14,'TAC21 Borrowings'!F18,'TAC21 Borrowings'!F27)-SUM(G60:G60)</f>
        <v>0</v>
      </c>
      <c r="G60" s="355"/>
      <c r="H60" s="573" t="s">
        <v>2280</v>
      </c>
      <c r="I60" s="51"/>
      <c r="J60" s="263"/>
    </row>
    <row r="61" spans="2:10" ht="16.149999999999999" customHeight="1" x14ac:dyDescent="0.25">
      <c r="B61" s="209" t="s">
        <v>2298</v>
      </c>
      <c r="C61" s="104"/>
      <c r="D61" s="427" t="s">
        <v>18</v>
      </c>
      <c r="E61" s="482">
        <f t="shared" si="3"/>
        <v>0</v>
      </c>
      <c r="F61" s="416">
        <f>'TAC21 Borrowings'!F19+'TAC21 Borrowings'!F28</f>
        <v>0</v>
      </c>
      <c r="G61" s="572"/>
      <c r="H61" s="573" t="s">
        <v>2282</v>
      </c>
      <c r="I61" s="51"/>
      <c r="J61" s="263"/>
    </row>
    <row r="62" spans="2:10" ht="16.149999999999999" customHeight="1" x14ac:dyDescent="0.25">
      <c r="B62" s="209" t="s">
        <v>2283</v>
      </c>
      <c r="C62" s="104"/>
      <c r="D62" s="427" t="s">
        <v>18</v>
      </c>
      <c r="E62" s="482">
        <f t="shared" si="3"/>
        <v>0</v>
      </c>
      <c r="F62" s="416">
        <f>'TAC21 Borrowings'!F20+'TAC21 Borrowings'!F29</f>
        <v>0</v>
      </c>
      <c r="G62" s="572"/>
      <c r="H62" s="573" t="s">
        <v>2284</v>
      </c>
      <c r="I62" s="51"/>
      <c r="J62" s="263"/>
    </row>
    <row r="63" spans="2:10" ht="25" x14ac:dyDescent="0.25">
      <c r="B63" s="268" t="s">
        <v>2285</v>
      </c>
      <c r="C63" s="481" t="s">
        <v>212</v>
      </c>
      <c r="D63" s="427" t="s">
        <v>18</v>
      </c>
      <c r="E63" s="482">
        <f t="shared" si="3"/>
        <v>0</v>
      </c>
      <c r="F63" s="423"/>
      <c r="G63" s="572"/>
      <c r="H63" s="573" t="s">
        <v>2286</v>
      </c>
      <c r="I63" s="51"/>
      <c r="J63" s="263"/>
    </row>
    <row r="64" spans="2:10" ht="25" x14ac:dyDescent="0.25">
      <c r="B64" s="268" t="s">
        <v>2287</v>
      </c>
      <c r="C64" s="481" t="s">
        <v>212</v>
      </c>
      <c r="D64" s="427" t="s">
        <v>18</v>
      </c>
      <c r="E64" s="482">
        <f t="shared" si="3"/>
        <v>0</v>
      </c>
      <c r="F64" s="423"/>
      <c r="G64" s="572"/>
      <c r="H64" s="573" t="s">
        <v>2288</v>
      </c>
      <c r="I64" s="51"/>
      <c r="J64" s="263"/>
    </row>
    <row r="65" spans="2:20" ht="16.149999999999999" customHeight="1" x14ac:dyDescent="0.25">
      <c r="B65" s="209" t="s">
        <v>128</v>
      </c>
      <c r="C65" s="104"/>
      <c r="D65" s="427" t="s">
        <v>18</v>
      </c>
      <c r="E65" s="482">
        <f t="shared" si="3"/>
        <v>0</v>
      </c>
      <c r="F65" s="416">
        <f>'TAC20 Payables'!F78+'TAC20 Payables'!F82-SUM(G65:G65)</f>
        <v>0</v>
      </c>
      <c r="G65" s="355"/>
      <c r="H65" s="573" t="s">
        <v>2289</v>
      </c>
      <c r="I65" s="51"/>
      <c r="J65" s="263"/>
    </row>
    <row r="66" spans="2:20" ht="16.149999999999999" customHeight="1" x14ac:dyDescent="0.25">
      <c r="B66" s="209" t="s">
        <v>2290</v>
      </c>
      <c r="C66" s="481" t="s">
        <v>212</v>
      </c>
      <c r="D66" s="427" t="s">
        <v>18</v>
      </c>
      <c r="E66" s="482">
        <f t="shared" si="3"/>
        <v>0</v>
      </c>
      <c r="F66" s="423"/>
      <c r="G66" s="572"/>
      <c r="H66" s="573" t="s">
        <v>2291</v>
      </c>
      <c r="I66" s="51"/>
      <c r="J66" s="263"/>
    </row>
    <row r="67" spans="2:20" ht="16.149999999999999" customHeight="1" thickBot="1" x14ac:dyDescent="0.3">
      <c r="B67" s="264" t="s">
        <v>2292</v>
      </c>
      <c r="C67" s="265"/>
      <c r="D67" s="535" t="s">
        <v>18</v>
      </c>
      <c r="E67" s="482">
        <f t="shared" si="3"/>
        <v>0</v>
      </c>
      <c r="F67" s="423"/>
      <c r="G67" s="355"/>
      <c r="H67" s="573" t="s">
        <v>2293</v>
      </c>
      <c r="I67" s="51"/>
      <c r="J67" s="263"/>
    </row>
    <row r="68" spans="2:20" ht="16.149999999999999" customHeight="1" thickBot="1" x14ac:dyDescent="0.3">
      <c r="B68" s="64" t="s">
        <v>2271</v>
      </c>
      <c r="C68" s="61"/>
      <c r="D68" s="385" t="s">
        <v>18</v>
      </c>
      <c r="E68" s="325">
        <f t="shared" si="3"/>
        <v>0</v>
      </c>
      <c r="F68" s="325">
        <f>SUM(F59:F67)</f>
        <v>0</v>
      </c>
      <c r="G68" s="284">
        <f>SUM(G59:G67)</f>
        <v>0</v>
      </c>
      <c r="H68" s="574" t="s">
        <v>2294</v>
      </c>
      <c r="I68" s="51"/>
    </row>
    <row r="69" spans="2:20" ht="16.149999999999999" customHeight="1" thickTop="1" thickBot="1" x14ac:dyDescent="0.3">
      <c r="B69" s="62"/>
      <c r="C69" s="62"/>
      <c r="D69" s="62"/>
      <c r="E69" s="62"/>
      <c r="F69" s="62"/>
      <c r="G69" s="62"/>
      <c r="H69" s="62"/>
      <c r="J69" s="155"/>
    </row>
    <row r="70" spans="2:20" ht="16.149999999999999" customHeight="1" thickTop="1" thickBot="1" x14ac:dyDescent="0.35">
      <c r="E70" s="394"/>
      <c r="F70" s="375" t="s">
        <v>6</v>
      </c>
      <c r="G70" s="365">
        <v>5</v>
      </c>
      <c r="H70" s="394"/>
      <c r="I70" s="394"/>
      <c r="J70" s="394"/>
      <c r="K70" s="394"/>
      <c r="L70" s="394"/>
    </row>
    <row r="71" spans="2:20" ht="16.149999999999999" customHeight="1" thickTop="1" thickBot="1" x14ac:dyDescent="0.35">
      <c r="B71" s="241"/>
      <c r="C71" s="367"/>
      <c r="D71" s="367"/>
      <c r="E71" s="583" t="s">
        <v>2299</v>
      </c>
      <c r="F71" s="585"/>
      <c r="G71" s="584"/>
      <c r="H71" s="372"/>
      <c r="I71" s="372"/>
      <c r="J71" s="372"/>
      <c r="K71" s="372"/>
      <c r="L71" s="372"/>
      <c r="M71" s="372"/>
      <c r="N71" s="372"/>
      <c r="O71" s="372"/>
      <c r="P71" s="372"/>
      <c r="Q71" s="372"/>
      <c r="R71" s="372"/>
      <c r="S71" s="372"/>
      <c r="T71" s="372"/>
    </row>
    <row r="72" spans="2:20" ht="16.149999999999999" customHeight="1" thickTop="1" x14ac:dyDescent="0.25">
      <c r="B72" s="107" t="s">
        <v>2300</v>
      </c>
      <c r="C72"/>
      <c r="D72"/>
      <c r="E72" s="512" t="s">
        <v>2248</v>
      </c>
      <c r="F72" s="469" t="s">
        <v>2267</v>
      </c>
      <c r="G72" s="514" t="s">
        <v>10</v>
      </c>
      <c r="H72" s="51"/>
    </row>
    <row r="73" spans="2:20" ht="13" x14ac:dyDescent="0.3">
      <c r="B73" s="607" t="s">
        <v>2642</v>
      </c>
      <c r="C73" s="608"/>
      <c r="D73" s="581" t="s">
        <v>11</v>
      </c>
      <c r="E73" s="30" t="s">
        <v>181</v>
      </c>
      <c r="F73" s="30" t="s">
        <v>181</v>
      </c>
      <c r="G73"/>
      <c r="H73" s="51"/>
    </row>
    <row r="74" spans="2:20" ht="16.149999999999999" customHeight="1" x14ac:dyDescent="0.3">
      <c r="B74" s="607"/>
      <c r="C74" s="608"/>
      <c r="D74" s="581"/>
      <c r="E74" s="31" t="s">
        <v>90</v>
      </c>
      <c r="F74" s="31" t="s">
        <v>91</v>
      </c>
      <c r="G74"/>
      <c r="H74" s="51"/>
    </row>
    <row r="75" spans="2:20" ht="30" customHeight="1" thickBot="1" x14ac:dyDescent="0.35">
      <c r="B75" s="609"/>
      <c r="C75" s="610"/>
      <c r="D75" s="582"/>
      <c r="E75" s="316" t="s">
        <v>15</v>
      </c>
      <c r="F75" s="316" t="s">
        <v>15</v>
      </c>
      <c r="G75" s="478" t="s">
        <v>16</v>
      </c>
      <c r="H75" s="51"/>
    </row>
    <row r="76" spans="2:20" ht="16.149999999999999" customHeight="1" x14ac:dyDescent="0.25">
      <c r="B76" s="205" t="s">
        <v>2301</v>
      </c>
      <c r="C76" s="213"/>
      <c r="D76"/>
      <c r="E76" s="1"/>
      <c r="F76" s="1"/>
      <c r="G76" s="1"/>
      <c r="H76" s="51"/>
    </row>
    <row r="77" spans="2:20" ht="16.149999999999999" customHeight="1" x14ac:dyDescent="0.25">
      <c r="B77" s="43" t="s">
        <v>2302</v>
      </c>
      <c r="C77"/>
      <c r="D77" s="427" t="s">
        <v>18</v>
      </c>
      <c r="E77" s="479"/>
      <c r="F77" s="480"/>
      <c r="G77" s="478" t="s">
        <v>2303</v>
      </c>
      <c r="H77" s="51"/>
    </row>
    <row r="78" spans="2:20" ht="16.149999999999999" customHeight="1" x14ac:dyDescent="0.25">
      <c r="B78" s="134" t="s">
        <v>2304</v>
      </c>
      <c r="C78" s="105"/>
      <c r="D78" s="427" t="s">
        <v>18</v>
      </c>
      <c r="E78" s="479"/>
      <c r="F78" s="480"/>
      <c r="G78" s="478" t="s">
        <v>2305</v>
      </c>
      <c r="H78" s="51"/>
    </row>
    <row r="79" spans="2:20" ht="16.149999999999999" customHeight="1" thickBot="1" x14ac:dyDescent="0.3">
      <c r="B79" s="134" t="s">
        <v>2306</v>
      </c>
      <c r="C79" s="105"/>
      <c r="D79" s="427" t="s">
        <v>18</v>
      </c>
      <c r="E79" s="479"/>
      <c r="F79" s="480"/>
      <c r="G79" s="478" t="s">
        <v>2307</v>
      </c>
      <c r="H79" s="51"/>
    </row>
    <row r="80" spans="2:20" ht="16.149999999999999" customHeight="1" thickBot="1" x14ac:dyDescent="0.3">
      <c r="B80" s="64" t="s">
        <v>2308</v>
      </c>
      <c r="C80" s="61"/>
      <c r="D80" s="385" t="s">
        <v>18</v>
      </c>
      <c r="E80" s="325">
        <f t="shared" ref="E80:F80" si="4">SUM(E77:E79)</f>
        <v>0</v>
      </c>
      <c r="F80" s="329">
        <f t="shared" si="4"/>
        <v>0</v>
      </c>
      <c r="G80" s="478" t="s">
        <v>2309</v>
      </c>
      <c r="H80" s="51"/>
    </row>
    <row r="81" spans="2:21" ht="16.149999999999999" customHeight="1" thickTop="1" thickBot="1" x14ac:dyDescent="0.35">
      <c r="B81" s="19"/>
      <c r="E81" s="270"/>
      <c r="F81" s="270"/>
      <c r="G81" s="62"/>
      <c r="H81" s="28"/>
      <c r="U81" s="155"/>
    </row>
    <row r="82" spans="2:21" ht="16.149999999999999" customHeight="1" thickTop="1" thickBot="1" x14ac:dyDescent="0.35">
      <c r="H82" s="406" t="s">
        <v>6</v>
      </c>
      <c r="I82" s="407">
        <v>6</v>
      </c>
    </row>
    <row r="83" spans="2:21" ht="16.149999999999999" customHeight="1" thickTop="1" x14ac:dyDescent="0.25">
      <c r="B83" s="106" t="s">
        <v>2310</v>
      </c>
      <c r="C83" s="38"/>
      <c r="D83" s="38"/>
      <c r="E83" s="286" t="s">
        <v>2311</v>
      </c>
      <c r="F83" s="286" t="s">
        <v>2312</v>
      </c>
      <c r="G83" s="286" t="s">
        <v>2313</v>
      </c>
      <c r="H83" s="381" t="s">
        <v>2314</v>
      </c>
      <c r="I83" s="405" t="s">
        <v>10</v>
      </c>
      <c r="J83" s="383"/>
    </row>
    <row r="84" spans="2:21" ht="12.75" customHeight="1" x14ac:dyDescent="0.3">
      <c r="B84" s="114"/>
      <c r="C84"/>
      <c r="D84" s="581" t="s">
        <v>11</v>
      </c>
      <c r="E84" s="30" t="s">
        <v>2315</v>
      </c>
      <c r="F84" s="30" t="s">
        <v>2316</v>
      </c>
      <c r="G84" s="30" t="s">
        <v>2315</v>
      </c>
      <c r="H84" s="30" t="s">
        <v>2316</v>
      </c>
      <c r="I84" s="40"/>
    </row>
    <row r="85" spans="2:21" ht="16.149999999999999" customHeight="1" x14ac:dyDescent="0.3">
      <c r="B85" s="39"/>
      <c r="C85"/>
      <c r="D85" s="581"/>
      <c r="E85" s="404" t="s">
        <v>90</v>
      </c>
      <c r="F85" s="404" t="s">
        <v>90</v>
      </c>
      <c r="G85" s="404" t="s">
        <v>91</v>
      </c>
      <c r="H85" s="404" t="s">
        <v>91</v>
      </c>
      <c r="I85" s="40"/>
    </row>
    <row r="86" spans="2:21" ht="16.149999999999999" customHeight="1" thickBot="1" x14ac:dyDescent="0.35">
      <c r="B86" s="41"/>
      <c r="C86" s="315"/>
      <c r="D86" s="582"/>
      <c r="E86" s="316" t="s">
        <v>15</v>
      </c>
      <c r="F86" s="316" t="s">
        <v>15</v>
      </c>
      <c r="G86" s="316" t="s">
        <v>15</v>
      </c>
      <c r="H86" s="316" t="s">
        <v>15</v>
      </c>
      <c r="I86" s="403" t="s">
        <v>16</v>
      </c>
    </row>
    <row r="87" spans="2:21" ht="16.149999999999999" customHeight="1" x14ac:dyDescent="0.25">
      <c r="B87" s="205" t="s">
        <v>2317</v>
      </c>
      <c r="C87" s="213"/>
      <c r="D87"/>
      <c r="E87" s="1"/>
      <c r="F87" s="1"/>
      <c r="G87" s="1"/>
      <c r="H87" s="1"/>
      <c r="I87" s="47"/>
    </row>
    <row r="88" spans="2:21" ht="16.5" customHeight="1" x14ac:dyDescent="0.25">
      <c r="B88" s="268" t="s">
        <v>2318</v>
      </c>
      <c r="C88" s="104"/>
      <c r="D88" s="475" t="s">
        <v>18</v>
      </c>
      <c r="E88" s="483">
        <f>E13</f>
        <v>0</v>
      </c>
      <c r="F88" s="479"/>
      <c r="G88" s="483">
        <f>E27</f>
        <v>0</v>
      </c>
      <c r="H88" s="480"/>
      <c r="I88" s="403" t="s">
        <v>2319</v>
      </c>
    </row>
    <row r="89" spans="2:21" ht="16.5" customHeight="1" x14ac:dyDescent="0.25">
      <c r="B89" s="268" t="s">
        <v>2259</v>
      </c>
      <c r="C89" s="104"/>
      <c r="D89" s="475" t="s">
        <v>18</v>
      </c>
      <c r="E89" s="483">
        <f>E14</f>
        <v>0</v>
      </c>
      <c r="F89" s="479"/>
      <c r="G89" s="483">
        <f>E28</f>
        <v>0</v>
      </c>
      <c r="H89" s="480"/>
      <c r="I89" s="403" t="s">
        <v>2320</v>
      </c>
    </row>
    <row r="90" spans="2:21" ht="15.65" customHeight="1" x14ac:dyDescent="0.25">
      <c r="B90" s="268" t="s">
        <v>103</v>
      </c>
      <c r="C90" s="104"/>
      <c r="D90" s="475" t="s">
        <v>18</v>
      </c>
      <c r="E90" s="483">
        <f>E15</f>
        <v>0</v>
      </c>
      <c r="F90" s="479"/>
      <c r="G90" s="483">
        <f>E29</f>
        <v>0</v>
      </c>
      <c r="H90" s="480"/>
      <c r="I90" s="403" t="s">
        <v>2321</v>
      </c>
    </row>
    <row r="91" spans="2:21" ht="16.149999999999999" customHeight="1" x14ac:dyDescent="0.25">
      <c r="B91" s="268" t="s">
        <v>119</v>
      </c>
      <c r="C91" s="104"/>
      <c r="D91" s="475" t="s">
        <v>18</v>
      </c>
      <c r="E91" s="483">
        <f>E16</f>
        <v>0</v>
      </c>
      <c r="F91" s="479"/>
      <c r="G91" s="483">
        <f>E30</f>
        <v>0</v>
      </c>
      <c r="H91" s="480"/>
      <c r="I91" s="403" t="s">
        <v>2322</v>
      </c>
    </row>
    <row r="92" spans="2:21" ht="16.149999999999999" customHeight="1" thickBot="1" x14ac:dyDescent="0.3">
      <c r="B92" s="264" t="s">
        <v>2263</v>
      </c>
      <c r="C92" s="265"/>
      <c r="D92" s="475" t="s">
        <v>18</v>
      </c>
      <c r="E92" s="483">
        <f>E17</f>
        <v>0</v>
      </c>
      <c r="F92" s="479"/>
      <c r="G92" s="483">
        <f>E31</f>
        <v>0</v>
      </c>
      <c r="H92" s="480"/>
      <c r="I92" s="403" t="s">
        <v>2323</v>
      </c>
    </row>
    <row r="93" spans="2:21" ht="16.149999999999999" customHeight="1" x14ac:dyDescent="0.25">
      <c r="B93" s="227" t="s">
        <v>2324</v>
      </c>
      <c r="C93" s="104"/>
      <c r="D93" s="475" t="s">
        <v>18</v>
      </c>
      <c r="E93" s="325">
        <f>SUM(E88:E92)</f>
        <v>0</v>
      </c>
      <c r="F93" s="325">
        <f>SUM(F88:F92)</f>
        <v>0</v>
      </c>
      <c r="G93" s="325">
        <f>SUM(G88:G92)</f>
        <v>0</v>
      </c>
      <c r="H93" s="325">
        <f>SUM(H88:H92)</f>
        <v>0</v>
      </c>
      <c r="I93" s="403" t="s">
        <v>2325</v>
      </c>
    </row>
    <row r="94" spans="2:21" ht="16.149999999999999" customHeight="1" x14ac:dyDescent="0.25">
      <c r="B94" s="227" t="s">
        <v>2326</v>
      </c>
      <c r="C94" s="103"/>
      <c r="D94"/>
      <c r="E94" s="1"/>
      <c r="F94" s="1"/>
      <c r="G94" s="1"/>
      <c r="H94" s="1"/>
      <c r="I94" s="47"/>
    </row>
    <row r="95" spans="2:21" ht="16.149999999999999" customHeight="1" x14ac:dyDescent="0.25">
      <c r="B95" s="209" t="s">
        <v>1987</v>
      </c>
      <c r="C95" s="104"/>
      <c r="D95" s="475" t="s">
        <v>18</v>
      </c>
      <c r="E95" s="483">
        <f>E41</f>
        <v>0</v>
      </c>
      <c r="F95" s="479"/>
      <c r="G95" s="483">
        <f>E59</f>
        <v>0</v>
      </c>
      <c r="H95" s="480"/>
      <c r="I95" s="403" t="s">
        <v>2327</v>
      </c>
    </row>
    <row r="96" spans="2:21" ht="16.149999999999999" customHeight="1" x14ac:dyDescent="0.25">
      <c r="B96" s="209" t="s">
        <v>2279</v>
      </c>
      <c r="C96" s="104"/>
      <c r="D96" s="475" t="s">
        <v>18</v>
      </c>
      <c r="E96" s="483">
        <f t="shared" ref="E96:E103" si="5">E42</f>
        <v>0</v>
      </c>
      <c r="F96" s="479"/>
      <c r="G96" s="483">
        <f t="shared" ref="G96:G103" si="6">E60</f>
        <v>0</v>
      </c>
      <c r="H96" s="480"/>
      <c r="I96" s="403" t="s">
        <v>2328</v>
      </c>
    </row>
    <row r="97" spans="2:9" ht="16.149999999999999" customHeight="1" x14ac:dyDescent="0.25">
      <c r="B97" s="209" t="s">
        <v>2281</v>
      </c>
      <c r="C97" s="104"/>
      <c r="D97" s="475" t="s">
        <v>18</v>
      </c>
      <c r="E97" s="483">
        <f t="shared" si="5"/>
        <v>0</v>
      </c>
      <c r="F97" s="479"/>
      <c r="G97" s="483">
        <f t="shared" si="6"/>
        <v>0</v>
      </c>
      <c r="H97" s="480"/>
      <c r="I97" s="403" t="s">
        <v>2329</v>
      </c>
    </row>
    <row r="98" spans="2:9" ht="16.149999999999999" customHeight="1" x14ac:dyDescent="0.25">
      <c r="B98" s="43" t="s">
        <v>2283</v>
      </c>
      <c r="C98"/>
      <c r="D98" s="475" t="s">
        <v>18</v>
      </c>
      <c r="E98" s="483">
        <f t="shared" si="5"/>
        <v>0</v>
      </c>
      <c r="F98" s="479"/>
      <c r="G98" s="483">
        <f t="shared" si="6"/>
        <v>0</v>
      </c>
      <c r="H98" s="480"/>
      <c r="I98" s="403" t="s">
        <v>2330</v>
      </c>
    </row>
    <row r="99" spans="2:9" ht="25" x14ac:dyDescent="0.25">
      <c r="B99" s="201" t="s">
        <v>2331</v>
      </c>
      <c r="C99" s="105"/>
      <c r="D99" s="475" t="s">
        <v>18</v>
      </c>
      <c r="E99" s="483">
        <f t="shared" si="5"/>
        <v>0</v>
      </c>
      <c r="F99" s="479"/>
      <c r="G99" s="483">
        <f t="shared" si="6"/>
        <v>0</v>
      </c>
      <c r="H99" s="480"/>
      <c r="I99" s="403" t="s">
        <v>2332</v>
      </c>
    </row>
    <row r="100" spans="2:9" ht="25" x14ac:dyDescent="0.25">
      <c r="B100" s="268" t="s">
        <v>2287</v>
      </c>
      <c r="C100" s="105"/>
      <c r="D100" s="475" t="s">
        <v>18</v>
      </c>
      <c r="E100" s="483">
        <f t="shared" si="5"/>
        <v>0</v>
      </c>
      <c r="F100" s="479"/>
      <c r="G100" s="483">
        <f t="shared" si="6"/>
        <v>0</v>
      </c>
      <c r="H100" s="480"/>
      <c r="I100" s="403" t="s">
        <v>2333</v>
      </c>
    </row>
    <row r="101" spans="2:9" ht="16.149999999999999" customHeight="1" x14ac:dyDescent="0.25">
      <c r="B101" s="209" t="s">
        <v>128</v>
      </c>
      <c r="C101" s="104"/>
      <c r="D101" s="475" t="s">
        <v>18</v>
      </c>
      <c r="E101" s="483">
        <f t="shared" si="5"/>
        <v>0</v>
      </c>
      <c r="F101" s="479"/>
      <c r="G101" s="483">
        <f t="shared" si="6"/>
        <v>0</v>
      </c>
      <c r="H101" s="480"/>
      <c r="I101" s="403" t="s">
        <v>2334</v>
      </c>
    </row>
    <row r="102" spans="2:9" ht="16.149999999999999" customHeight="1" x14ac:dyDescent="0.25">
      <c r="B102" s="209" t="s">
        <v>2290</v>
      </c>
      <c r="C102" s="104"/>
      <c r="D102" s="475" t="s">
        <v>18</v>
      </c>
      <c r="E102" s="483">
        <f t="shared" si="5"/>
        <v>0</v>
      </c>
      <c r="F102" s="479"/>
      <c r="G102" s="483">
        <f t="shared" si="6"/>
        <v>0</v>
      </c>
      <c r="H102" s="480"/>
      <c r="I102" s="403" t="s">
        <v>2335</v>
      </c>
    </row>
    <row r="103" spans="2:9" ht="16.149999999999999" customHeight="1" thickBot="1" x14ac:dyDescent="0.3">
      <c r="B103" s="264" t="s">
        <v>2292</v>
      </c>
      <c r="C103" s="265"/>
      <c r="D103" s="475" t="s">
        <v>18</v>
      </c>
      <c r="E103" s="483">
        <f t="shared" si="5"/>
        <v>0</v>
      </c>
      <c r="F103" s="479"/>
      <c r="G103" s="483">
        <f t="shared" si="6"/>
        <v>0</v>
      </c>
      <c r="H103" s="480"/>
      <c r="I103" s="403" t="s">
        <v>2336</v>
      </c>
    </row>
    <row r="104" spans="2:9" ht="16.149999999999999" customHeight="1" thickBot="1" x14ac:dyDescent="0.3">
      <c r="B104" s="64" t="s">
        <v>2337</v>
      </c>
      <c r="C104" s="61"/>
      <c r="D104" s="385" t="s">
        <v>18</v>
      </c>
      <c r="E104" s="284">
        <f>SUM(E95:E103)</f>
        <v>0</v>
      </c>
      <c r="F104" s="284">
        <f>SUM(F95:F103)</f>
        <v>0</v>
      </c>
      <c r="G104" s="284">
        <f>SUM(G95:G103)</f>
        <v>0</v>
      </c>
      <c r="H104" s="284">
        <f>SUM(H95:H103)</f>
        <v>0</v>
      </c>
      <c r="I104" s="379" t="s">
        <v>2338</v>
      </c>
    </row>
    <row r="105" spans="2:9" ht="16.149999999999999" customHeight="1" thickTop="1" x14ac:dyDescent="0.25">
      <c r="I105" s="155"/>
    </row>
  </sheetData>
  <mergeCells count="18">
    <mergeCell ref="E21:H21"/>
    <mergeCell ref="E7:H7"/>
    <mergeCell ref="B9:C11"/>
    <mergeCell ref="D10:D11"/>
    <mergeCell ref="B23:C25"/>
    <mergeCell ref="D23:D25"/>
    <mergeCell ref="E35:G35"/>
    <mergeCell ref="B36:B37"/>
    <mergeCell ref="D37:D39"/>
    <mergeCell ref="B38:C39"/>
    <mergeCell ref="B73:C75"/>
    <mergeCell ref="D73:D75"/>
    <mergeCell ref="D84:D86"/>
    <mergeCell ref="E53:G53"/>
    <mergeCell ref="B54:B55"/>
    <mergeCell ref="D55:D57"/>
    <mergeCell ref="B56:C57"/>
    <mergeCell ref="E71:G71"/>
  </mergeCells>
  <conditionalFormatting sqref="B7:D7">
    <cfRule type="expression" dxfId="7" priority="3">
      <formula>IF(sysPeriod="M09",0,1)</formula>
    </cfRule>
  </conditionalFormatting>
  <conditionalFormatting sqref="B35:D35">
    <cfRule type="expression" dxfId="6" priority="2">
      <formula>IF(sysPeriod="M09",0,1)</formula>
    </cfRule>
  </conditionalFormatting>
  <conditionalFormatting sqref="B71:D71">
    <cfRule type="expression" dxfId="5" priority="1">
      <formula>IF(sysPeriod="M09",0,1)</formula>
    </cfRule>
  </conditionalFormatting>
  <conditionalFormatting sqref="E81:F81">
    <cfRule type="cellIs" dxfId="4" priority="44" operator="equal">
      <formula>"FAIL"</formula>
    </cfRule>
    <cfRule type="cellIs" dxfId="3" priority="45" operator="equal">
      <formula>"Pass"</formula>
    </cfRule>
  </conditionalFormatting>
  <conditionalFormatting sqref="H81">
    <cfRule type="cellIs" dxfId="2" priority="42" operator="equal">
      <formula>"FAIL"</formula>
    </cfRule>
    <cfRule type="cellIs" dxfId="1" priority="43" operator="equal">
      <formula>"Pass"</formula>
    </cfRule>
  </conditionalFormatting>
  <dataValidations count="4">
    <dataValidation allowBlank="1" showInputMessage="1" showErrorMessage="1" promptTitle="Provisions" prompt="Constructive obligations are not financial liabilities. They must be contractual obligations to be considered a financial liability. Provisions for taxes are not financial liabilities" sqref="C66 C48" xr:uid="{83AC1619-0264-45F1-8403-D8AD6AAEE79A}"/>
    <dataValidation allowBlank="1" showInputMessage="1" showErrorMessage="1" promptTitle="Trade and other payables" prompt="The carrying value of trade and other payables here should exclude amounts which are not settled in cash (deferred income), taxes and amounts that do not arise from financial instruments (PDC dividends). Accruals must be included." sqref="C45:C46 C63:C64" xr:uid="{D0EAF6C4-91E3-48F4-AA44-1FA772379979}"/>
    <dataValidation allowBlank="1" showInputMessage="1" showErrorMessage="1" promptTitle="Receivables" prompt="The carrying value of other receivables here should exclude amounts which are not settled in cash (prepayments), taxes, and amounts that do not arise from financial instruments (PDC dividend). Accrued income must be included." sqref="C13 C27" xr:uid="{5B277662-D83C-4F43-AD13-36A33C687FC2}"/>
    <dataValidation allowBlank="1" showInputMessage="1" showErrorMessage="1" promptTitle="Receivables" prompt="The carrying value of other receivables here should exclude amounts which are not settled in cash (prepayments), taxes, and amounts that do not arise from financial instruments. Accrued income must be included." sqref="C14 C28" xr:uid="{19EFE14E-0EE2-43CE-8D03-85037EB4FAAD}"/>
  </dataValidations>
  <pageMargins left="0.25" right="0.25" top="0.75" bottom="0.75" header="0.3" footer="0.3"/>
  <pageSetup paperSize="9" scale="29" fitToHeight="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849C-BC87-4ECB-9EEA-62BFC4362F11}">
  <sheetPr codeName="Sheet88">
    <tabColor theme="2"/>
    <pageSetUpPr fitToPage="1"/>
  </sheetPr>
  <dimension ref="B1:W107"/>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6" width="14.26953125" style="15" customWidth="1"/>
    <col min="7" max="16384" width="13.26953125" style="15"/>
  </cols>
  <sheetData>
    <row r="1" spans="2:9" ht="18.75" customHeight="1" x14ac:dyDescent="0.3">
      <c r="B1" s="308"/>
    </row>
    <row r="2" spans="2:9" ht="18.75" customHeight="1" x14ac:dyDescent="0.35">
      <c r="B2" s="16" t="s">
        <v>0</v>
      </c>
    </row>
    <row r="3" spans="2:9" ht="18.75" customHeight="1" x14ac:dyDescent="0.35">
      <c r="B3" s="16" t="str">
        <f ca="1">MID(CELL("filename",E3),FIND("]",CELL("filename",E4))+1,99)</f>
        <v>TAC28 Disclosures</v>
      </c>
    </row>
    <row r="4" spans="2:9" ht="18.75" customHeight="1" thickBot="1" x14ac:dyDescent="0.35">
      <c r="B4" s="17" t="s">
        <v>5</v>
      </c>
    </row>
    <row r="5" spans="2:9" ht="16.149999999999999" customHeight="1" thickTop="1" thickBot="1" x14ac:dyDescent="0.35">
      <c r="B5" s="241"/>
      <c r="C5" s="367"/>
      <c r="D5" s="367"/>
      <c r="E5" s="367"/>
      <c r="F5" s="375" t="s">
        <v>6</v>
      </c>
      <c r="G5" s="365">
        <v>1</v>
      </c>
    </row>
    <row r="6" spans="2:9" ht="16.149999999999999" customHeight="1" thickTop="1" x14ac:dyDescent="0.25">
      <c r="B6" s="593" t="s">
        <v>2339</v>
      </c>
      <c r="C6"/>
      <c r="D6"/>
      <c r="E6" s="472" t="s">
        <v>2340</v>
      </c>
      <c r="F6" s="469" t="s">
        <v>2341</v>
      </c>
      <c r="G6" s="473" t="s">
        <v>10</v>
      </c>
      <c r="H6" s="51"/>
    </row>
    <row r="7" spans="2:9" ht="16.149999999999999" customHeight="1" x14ac:dyDescent="0.3">
      <c r="B7" s="593"/>
      <c r="C7"/>
      <c r="D7" s="581"/>
      <c r="E7" s="31" t="s">
        <v>90</v>
      </c>
      <c r="F7" s="31" t="s">
        <v>91</v>
      </c>
      <c r="G7" s="40"/>
      <c r="H7" s="51"/>
    </row>
    <row r="8" spans="2:9" ht="16.149999999999999" customHeight="1" thickBot="1" x14ac:dyDescent="0.35">
      <c r="B8" s="615"/>
      <c r="C8" s="315"/>
      <c r="D8" s="582"/>
      <c r="E8" s="320" t="s">
        <v>15</v>
      </c>
      <c r="F8" s="320" t="s">
        <v>15</v>
      </c>
      <c r="G8" s="478" t="s">
        <v>16</v>
      </c>
      <c r="H8" s="51"/>
    </row>
    <row r="9" spans="2:9" ht="16.149999999999999" customHeight="1" x14ac:dyDescent="0.25">
      <c r="B9" s="360" t="s">
        <v>95</v>
      </c>
      <c r="C9" s="334"/>
      <c r="D9" s="475" t="s">
        <v>18</v>
      </c>
      <c r="E9" s="479"/>
      <c r="F9" s="480"/>
      <c r="G9" s="478" t="s">
        <v>2342</v>
      </c>
      <c r="H9" s="51"/>
    </row>
    <row r="10" spans="2:9" ht="16.149999999999999" customHeight="1" thickBot="1" x14ac:dyDescent="0.3">
      <c r="B10" s="48" t="s">
        <v>93</v>
      </c>
      <c r="C10" s="34"/>
      <c r="D10" s="475" t="s">
        <v>18</v>
      </c>
      <c r="E10" s="479"/>
      <c r="F10" s="480"/>
      <c r="G10" s="478" t="s">
        <v>2343</v>
      </c>
      <c r="H10" s="51"/>
    </row>
    <row r="11" spans="2:9" ht="16.149999999999999" customHeight="1" thickBot="1" x14ac:dyDescent="0.3">
      <c r="B11" s="64" t="s">
        <v>181</v>
      </c>
      <c r="C11" s="61"/>
      <c r="D11" s="385" t="s">
        <v>18</v>
      </c>
      <c r="E11" s="325">
        <f>SUM(E9:E10)</f>
        <v>0</v>
      </c>
      <c r="F11" s="325">
        <f>SUM(F9:F10)</f>
        <v>0</v>
      </c>
      <c r="G11" s="478" t="s">
        <v>2344</v>
      </c>
      <c r="H11" s="51"/>
    </row>
    <row r="12" spans="2:9" ht="16.149999999999999" customHeight="1" thickTop="1" thickBot="1" x14ac:dyDescent="0.3">
      <c r="B12" s="62"/>
      <c r="C12" s="62"/>
      <c r="D12" s="62"/>
      <c r="E12" s="62"/>
      <c r="F12" s="62"/>
      <c r="G12" s="63"/>
    </row>
    <row r="13" spans="2:9" ht="16.149999999999999" customHeight="1" thickTop="1" thickBot="1" x14ac:dyDescent="0.35">
      <c r="B13" s="241"/>
      <c r="C13" s="367"/>
      <c r="D13" s="367"/>
      <c r="E13" s="367"/>
      <c r="F13" s="375" t="s">
        <v>6</v>
      </c>
      <c r="G13" s="365">
        <v>2</v>
      </c>
      <c r="H13" s="373"/>
      <c r="I13" s="373"/>
    </row>
    <row r="14" spans="2:9" ht="16.149999999999999" customHeight="1" thickTop="1" x14ac:dyDescent="0.25">
      <c r="B14" s="156" t="s">
        <v>2345</v>
      </c>
      <c r="C14"/>
      <c r="D14"/>
      <c r="E14" s="472" t="s">
        <v>2340</v>
      </c>
      <c r="F14" s="469" t="s">
        <v>2341</v>
      </c>
      <c r="G14" s="473" t="s">
        <v>10</v>
      </c>
      <c r="H14" s="51"/>
    </row>
    <row r="15" spans="2:9" ht="16.149999999999999" customHeight="1" x14ac:dyDescent="0.3">
      <c r="B15" s="607" t="s">
        <v>2643</v>
      </c>
      <c r="C15"/>
      <c r="D15" s="581"/>
      <c r="E15" s="31" t="s">
        <v>90</v>
      </c>
      <c r="F15" s="31" t="s">
        <v>91</v>
      </c>
      <c r="G15" s="40"/>
      <c r="H15" s="51"/>
    </row>
    <row r="16" spans="2:9" ht="16.149999999999999" customHeight="1" thickBot="1" x14ac:dyDescent="0.35">
      <c r="B16" s="609"/>
      <c r="C16" s="315"/>
      <c r="D16" s="582"/>
      <c r="E16" s="320" t="s">
        <v>15</v>
      </c>
      <c r="F16" s="320" t="s">
        <v>15</v>
      </c>
      <c r="G16" s="478" t="s">
        <v>16</v>
      </c>
      <c r="H16" s="51"/>
    </row>
    <row r="17" spans="2:9" ht="36" customHeight="1" x14ac:dyDescent="0.3">
      <c r="B17" s="361" t="s">
        <v>2346</v>
      </c>
      <c r="C17"/>
      <c r="D17" s="29"/>
      <c r="E17" s="13"/>
      <c r="F17" s="13"/>
      <c r="G17" s="2"/>
      <c r="H17" s="51"/>
    </row>
    <row r="18" spans="2:9" ht="27.75" customHeight="1" x14ac:dyDescent="0.25">
      <c r="B18" s="90" t="s">
        <v>2347</v>
      </c>
      <c r="C18" s="536" t="s">
        <v>212</v>
      </c>
      <c r="D18" s="475" t="s">
        <v>18</v>
      </c>
      <c r="E18" s="479"/>
      <c r="F18" s="480"/>
      <c r="G18" s="478" t="s">
        <v>2348</v>
      </c>
      <c r="H18" s="51"/>
    </row>
    <row r="19" spans="2:9" ht="15.75" customHeight="1" x14ac:dyDescent="0.25">
      <c r="B19" s="177" t="s">
        <v>2349</v>
      </c>
      <c r="C19" s="81"/>
      <c r="D19" s="475" t="s">
        <v>18</v>
      </c>
      <c r="E19" s="479"/>
      <c r="F19" s="480"/>
      <c r="G19" s="478" t="s">
        <v>2350</v>
      </c>
      <c r="H19" s="51"/>
    </row>
    <row r="20" spans="2:9" ht="27.75" customHeight="1" x14ac:dyDescent="0.25">
      <c r="B20" s="50" t="s">
        <v>2351</v>
      </c>
      <c r="C20" s="34"/>
      <c r="D20" s="475" t="s">
        <v>18</v>
      </c>
      <c r="E20" s="479"/>
      <c r="F20" s="480"/>
      <c r="G20" s="478" t="s">
        <v>2352</v>
      </c>
      <c r="H20" s="51"/>
    </row>
    <row r="21" spans="2:9" ht="15.75" customHeight="1" x14ac:dyDescent="0.25">
      <c r="B21" s="50" t="s">
        <v>2353</v>
      </c>
      <c r="C21" s="44"/>
      <c r="D21" s="475" t="s">
        <v>18</v>
      </c>
      <c r="E21" s="479"/>
      <c r="F21" s="480"/>
      <c r="G21" s="478" t="s">
        <v>2354</v>
      </c>
      <c r="H21" s="51"/>
    </row>
    <row r="22" spans="2:9" ht="15.75" customHeight="1" thickBot="1" x14ac:dyDescent="0.3">
      <c r="B22" s="50" t="s">
        <v>676</v>
      </c>
      <c r="C22" s="34"/>
      <c r="D22" s="475" t="s">
        <v>18</v>
      </c>
      <c r="E22" s="479"/>
      <c r="F22" s="480"/>
      <c r="G22" s="478" t="s">
        <v>2355</v>
      </c>
      <c r="H22" s="51"/>
    </row>
    <row r="23" spans="2:9" ht="16.149999999999999" customHeight="1" thickBot="1" x14ac:dyDescent="0.3">
      <c r="B23" s="64" t="s">
        <v>181</v>
      </c>
      <c r="C23" s="61"/>
      <c r="D23" s="385" t="s">
        <v>18</v>
      </c>
      <c r="E23" s="325">
        <f>SUM(E18:E22)</f>
        <v>0</v>
      </c>
      <c r="F23" s="325">
        <f>SUM(F18:F22)</f>
        <v>0</v>
      </c>
      <c r="G23" s="478" t="s">
        <v>2356</v>
      </c>
      <c r="H23" s="51"/>
    </row>
    <row r="24" spans="2:9" ht="16.149999999999999" customHeight="1" thickTop="1" thickBot="1" x14ac:dyDescent="0.3">
      <c r="B24" s="62"/>
      <c r="C24" s="62"/>
      <c r="D24" s="62"/>
      <c r="E24" s="62"/>
      <c r="F24" s="62"/>
      <c r="G24" s="62"/>
      <c r="I24" s="155"/>
    </row>
    <row r="25" spans="2:9" ht="16.149999999999999" customHeight="1" thickTop="1" thickBot="1" x14ac:dyDescent="0.35">
      <c r="B25" s="241"/>
      <c r="C25" s="367"/>
      <c r="D25" s="367"/>
      <c r="E25" s="367"/>
      <c r="F25" s="375" t="s">
        <v>6</v>
      </c>
      <c r="G25" s="365">
        <v>3</v>
      </c>
    </row>
    <row r="26" spans="2:9" ht="16.149999999999999" customHeight="1" thickTop="1" x14ac:dyDescent="0.25">
      <c r="B26" s="157" t="s">
        <v>2621</v>
      </c>
      <c r="C26"/>
      <c r="D26"/>
      <c r="E26" s="472" t="s">
        <v>2340</v>
      </c>
      <c r="F26" s="469" t="s">
        <v>2341</v>
      </c>
      <c r="G26" s="473" t="s">
        <v>10</v>
      </c>
      <c r="H26" s="51"/>
    </row>
    <row r="27" spans="2:9" ht="16" customHeight="1" x14ac:dyDescent="0.3">
      <c r="B27" s="624"/>
      <c r="C27"/>
      <c r="D27" s="581"/>
      <c r="E27" s="31" t="s">
        <v>90</v>
      </c>
      <c r="F27" s="31" t="s">
        <v>91</v>
      </c>
      <c r="G27" s="40"/>
      <c r="H27" s="51"/>
    </row>
    <row r="28" spans="2:9" ht="16.149999999999999" customHeight="1" thickBot="1" x14ac:dyDescent="0.35">
      <c r="B28" s="625"/>
      <c r="C28" s="315"/>
      <c r="D28" s="582"/>
      <c r="E28" s="320" t="s">
        <v>15</v>
      </c>
      <c r="F28" s="320" t="s">
        <v>15</v>
      </c>
      <c r="G28" s="478" t="s">
        <v>16</v>
      </c>
      <c r="H28" s="51"/>
    </row>
    <row r="29" spans="2:9" ht="16.149999999999999" customHeight="1" x14ac:dyDescent="0.25">
      <c r="B29" s="296" t="s">
        <v>2357</v>
      </c>
      <c r="C29" s="290"/>
      <c r="D29" s="475" t="s">
        <v>18</v>
      </c>
      <c r="E29" s="479"/>
      <c r="F29" s="480"/>
      <c r="G29" s="478" t="s">
        <v>2358</v>
      </c>
      <c r="H29" s="51"/>
    </row>
    <row r="30" spans="2:9" ht="16.149999999999999" customHeight="1" x14ac:dyDescent="0.25">
      <c r="B30" s="48" t="s">
        <v>2359</v>
      </c>
      <c r="C30" s="34"/>
      <c r="D30" s="475" t="s">
        <v>18</v>
      </c>
      <c r="E30" s="479"/>
      <c r="F30" s="480"/>
      <c r="G30" s="478" t="s">
        <v>2360</v>
      </c>
      <c r="H30" s="51"/>
    </row>
    <row r="31" spans="2:9" ht="16.149999999999999" customHeight="1" thickBot="1" x14ac:dyDescent="0.3">
      <c r="B31" s="48" t="s">
        <v>2361</v>
      </c>
      <c r="C31" s="34"/>
      <c r="D31" s="475" t="s">
        <v>18</v>
      </c>
      <c r="E31" s="479"/>
      <c r="F31" s="480"/>
      <c r="G31" s="478" t="s">
        <v>2362</v>
      </c>
      <c r="H31" s="51"/>
    </row>
    <row r="32" spans="2:9" ht="16.149999999999999" customHeight="1" thickBot="1" x14ac:dyDescent="0.3">
      <c r="B32" s="60" t="s">
        <v>181</v>
      </c>
      <c r="C32" s="65"/>
      <c r="D32" s="385" t="s">
        <v>18</v>
      </c>
      <c r="E32" s="325">
        <f>SUM(E29:E31)</f>
        <v>0</v>
      </c>
      <c r="F32" s="325">
        <f>SUM(F29:F31)</f>
        <v>0</v>
      </c>
      <c r="G32" s="478" t="s">
        <v>2363</v>
      </c>
      <c r="H32" s="51"/>
    </row>
    <row r="33" spans="2:14" ht="16.149999999999999" customHeight="1" thickTop="1" x14ac:dyDescent="0.25">
      <c r="B33" s="194"/>
      <c r="C33" s="62"/>
      <c r="D33" s="62"/>
      <c r="E33" s="62"/>
      <c r="F33" s="62"/>
      <c r="G33" s="63"/>
    </row>
    <row r="34" spans="2:14" ht="16.149999999999999" customHeight="1" thickBot="1" x14ac:dyDescent="0.3"/>
    <row r="35" spans="2:14" ht="16.149999999999999" customHeight="1" thickTop="1" thickBot="1" x14ac:dyDescent="0.35">
      <c r="B35" s="241"/>
      <c r="C35" s="367"/>
      <c r="D35" s="367"/>
      <c r="E35" s="367"/>
      <c r="F35" s="367"/>
      <c r="G35" s="367"/>
      <c r="H35" s="375" t="s">
        <v>6</v>
      </c>
      <c r="I35" s="365">
        <v>4</v>
      </c>
    </row>
    <row r="36" spans="2:14" ht="16.149999999999999" customHeight="1" thickTop="1" x14ac:dyDescent="0.25">
      <c r="B36" s="156" t="s">
        <v>2364</v>
      </c>
      <c r="C36" s="38"/>
      <c r="D36" s="38"/>
      <c r="E36" s="472" t="s">
        <v>2365</v>
      </c>
      <c r="F36" s="472" t="s">
        <v>2366</v>
      </c>
      <c r="G36" s="469" t="s">
        <v>2367</v>
      </c>
      <c r="H36" s="469" t="s">
        <v>2368</v>
      </c>
      <c r="I36" s="473" t="s">
        <v>10</v>
      </c>
      <c r="J36" s="51"/>
      <c r="L36" s="26"/>
      <c r="M36" s="26"/>
      <c r="N36" s="26"/>
    </row>
    <row r="37" spans="2:14" ht="13" x14ac:dyDescent="0.3">
      <c r="B37" s="623"/>
      <c r="C37"/>
      <c r="D37" s="581" t="s">
        <v>11</v>
      </c>
      <c r="E37" s="30" t="s">
        <v>2369</v>
      </c>
      <c r="F37" s="30" t="s">
        <v>2370</v>
      </c>
      <c r="G37" s="30" t="s">
        <v>2369</v>
      </c>
      <c r="H37" s="30" t="s">
        <v>2370</v>
      </c>
      <c r="I37" s="40"/>
      <c r="J37" s="51"/>
      <c r="K37" s="622"/>
      <c r="L37" s="622"/>
      <c r="M37" s="622"/>
      <c r="N37" s="622"/>
    </row>
    <row r="38" spans="2:14" ht="16.149999999999999" customHeight="1" x14ac:dyDescent="0.3">
      <c r="B38" s="620"/>
      <c r="C38"/>
      <c r="D38" s="581"/>
      <c r="E38" s="31" t="s">
        <v>13</v>
      </c>
      <c r="F38" s="31" t="s">
        <v>13</v>
      </c>
      <c r="G38" s="31" t="s">
        <v>14</v>
      </c>
      <c r="H38" s="31" t="s">
        <v>14</v>
      </c>
      <c r="I38" s="40"/>
      <c r="J38" s="51"/>
      <c r="K38" s="622"/>
      <c r="L38" s="622"/>
      <c r="M38" s="622"/>
      <c r="N38" s="622"/>
    </row>
    <row r="39" spans="2:14" ht="15.65" customHeight="1" thickBot="1" x14ac:dyDescent="0.35">
      <c r="B39" s="621"/>
      <c r="C39" s="315"/>
      <c r="D39" s="582"/>
      <c r="E39" s="316" t="s">
        <v>15</v>
      </c>
      <c r="F39" s="316" t="s">
        <v>15</v>
      </c>
      <c r="G39" s="316" t="s">
        <v>15</v>
      </c>
      <c r="H39" s="316" t="s">
        <v>15</v>
      </c>
      <c r="I39" s="478" t="s">
        <v>16</v>
      </c>
      <c r="J39" s="51"/>
      <c r="K39" s="622"/>
      <c r="L39" s="622"/>
      <c r="M39" s="622"/>
      <c r="N39" s="622"/>
    </row>
    <row r="40" spans="2:14" ht="27.75" customHeight="1" x14ac:dyDescent="0.25">
      <c r="B40" s="300" t="s">
        <v>2371</v>
      </c>
      <c r="C40" s="536" t="s">
        <v>212</v>
      </c>
      <c r="D40" s="502" t="s">
        <v>18</v>
      </c>
      <c r="E40" s="479"/>
      <c r="F40" s="479"/>
      <c r="G40" s="480"/>
      <c r="H40" s="480"/>
      <c r="I40" s="478" t="s">
        <v>2372</v>
      </c>
      <c r="J40" s="51"/>
      <c r="K40" s="622"/>
      <c r="L40" s="622"/>
      <c r="M40" s="622"/>
      <c r="N40" s="622"/>
    </row>
    <row r="41" spans="2:14" ht="27.75" customHeight="1" x14ac:dyDescent="0.25">
      <c r="B41" s="50" t="s">
        <v>2373</v>
      </c>
      <c r="C41" s="536" t="s">
        <v>212</v>
      </c>
      <c r="D41" s="502" t="s">
        <v>18</v>
      </c>
      <c r="E41" s="479"/>
      <c r="F41" s="479"/>
      <c r="G41" s="480"/>
      <c r="H41" s="480"/>
      <c r="I41" s="478" t="s">
        <v>2374</v>
      </c>
      <c r="J41" s="51"/>
      <c r="K41" s="622"/>
      <c r="L41" s="622"/>
      <c r="M41" s="622"/>
      <c r="N41" s="622"/>
    </row>
    <row r="42" spans="2:14" ht="16.149999999999999" customHeight="1" x14ac:dyDescent="0.25">
      <c r="B42" s="48" t="s">
        <v>2375</v>
      </c>
      <c r="C42" s="72"/>
      <c r="D42" s="9"/>
      <c r="E42" s="1"/>
      <c r="F42" s="1"/>
      <c r="G42" s="1"/>
      <c r="H42" s="1"/>
      <c r="I42" s="130"/>
      <c r="J42" s="51"/>
      <c r="K42" s="622"/>
      <c r="L42" s="622"/>
      <c r="M42" s="622"/>
      <c r="N42" s="622"/>
    </row>
    <row r="43" spans="2:14" ht="16.149999999999999" customHeight="1" x14ac:dyDescent="0.25">
      <c r="B43" s="53" t="s">
        <v>2376</v>
      </c>
      <c r="C43" s="34"/>
      <c r="D43" s="502" t="s">
        <v>18</v>
      </c>
      <c r="E43" s="479"/>
      <c r="F43" s="479"/>
      <c r="G43" s="480"/>
      <c r="H43" s="480"/>
      <c r="I43" s="478" t="s">
        <v>2377</v>
      </c>
      <c r="J43" s="51"/>
      <c r="K43" s="622"/>
      <c r="L43" s="622"/>
      <c r="M43" s="622"/>
      <c r="N43" s="622"/>
    </row>
    <row r="44" spans="2:14" ht="16.149999999999999" customHeight="1" x14ac:dyDescent="0.25">
      <c r="B44" s="53" t="s">
        <v>2378</v>
      </c>
      <c r="C44" s="44"/>
      <c r="D44" s="502" t="s">
        <v>18</v>
      </c>
      <c r="E44" s="479"/>
      <c r="F44" s="479"/>
      <c r="G44" s="480"/>
      <c r="H44" s="480"/>
      <c r="I44" s="478" t="s">
        <v>2379</v>
      </c>
      <c r="J44" s="51"/>
      <c r="K44" s="622"/>
      <c r="L44" s="622"/>
      <c r="M44" s="622"/>
      <c r="N44" s="622"/>
    </row>
    <row r="45" spans="2:14" ht="25.5" thickBot="1" x14ac:dyDescent="0.3">
      <c r="B45" s="56" t="s">
        <v>2380</v>
      </c>
      <c r="C45" s="536" t="s">
        <v>212</v>
      </c>
      <c r="D45" s="502" t="s">
        <v>18</v>
      </c>
      <c r="E45" s="479"/>
      <c r="F45" s="479"/>
      <c r="G45" s="480"/>
      <c r="H45" s="480"/>
      <c r="I45" s="478" t="s">
        <v>2381</v>
      </c>
      <c r="J45" s="51"/>
      <c r="K45" s="622"/>
      <c r="L45" s="622"/>
      <c r="M45" s="622"/>
      <c r="N45" s="622"/>
    </row>
    <row r="46" spans="2:14" ht="16.149999999999999" customHeight="1" thickBot="1" x14ac:dyDescent="0.3">
      <c r="B46" s="60" t="s">
        <v>2382</v>
      </c>
      <c r="C46" s="61"/>
      <c r="D46" s="377" t="s">
        <v>18</v>
      </c>
      <c r="E46" s="325">
        <f>SUM(E40:E45)</f>
        <v>0</v>
      </c>
      <c r="F46" s="325">
        <f>SUM(F40:F45)</f>
        <v>0</v>
      </c>
      <c r="G46" s="325">
        <f>SUM(G40:G45)</f>
        <v>0</v>
      </c>
      <c r="H46" s="325">
        <f>SUM(H40:H45)</f>
        <v>0</v>
      </c>
      <c r="I46" s="478" t="s">
        <v>2383</v>
      </c>
      <c r="J46" s="51"/>
      <c r="K46" s="622"/>
      <c r="L46" s="622"/>
      <c r="M46" s="622"/>
      <c r="N46" s="622"/>
    </row>
    <row r="47" spans="2:14" ht="16.149999999999999" customHeight="1" thickTop="1" thickBot="1" x14ac:dyDescent="0.3">
      <c r="B47" s="62"/>
      <c r="C47" s="62"/>
      <c r="D47" s="62"/>
      <c r="E47" s="62"/>
      <c r="F47" s="62"/>
      <c r="G47" s="62"/>
      <c r="H47" s="62"/>
      <c r="I47" s="63"/>
    </row>
    <row r="48" spans="2:14" ht="16.149999999999999" customHeight="1" thickTop="1" thickBot="1" x14ac:dyDescent="0.35">
      <c r="B48" s="241"/>
      <c r="C48" s="367"/>
      <c r="D48" s="367"/>
      <c r="E48" s="367"/>
      <c r="F48" s="367"/>
      <c r="G48" s="367"/>
      <c r="H48" s="375" t="s">
        <v>6</v>
      </c>
      <c r="I48" s="365">
        <v>5</v>
      </c>
    </row>
    <row r="49" spans="2:10" ht="16.149999999999999" customHeight="1" thickTop="1" x14ac:dyDescent="0.25">
      <c r="B49" s="156" t="s">
        <v>2384</v>
      </c>
      <c r="C49" s="38"/>
      <c r="D49" s="38"/>
      <c r="E49" s="472" t="s">
        <v>2365</v>
      </c>
      <c r="F49" s="472" t="s">
        <v>2366</v>
      </c>
      <c r="G49" s="469" t="s">
        <v>2367</v>
      </c>
      <c r="H49" s="469" t="s">
        <v>2368</v>
      </c>
      <c r="I49" s="473" t="s">
        <v>10</v>
      </c>
      <c r="J49" s="51"/>
    </row>
    <row r="50" spans="2:10" ht="13" x14ac:dyDescent="0.3">
      <c r="B50" s="623"/>
      <c r="C50"/>
      <c r="D50" s="581" t="s">
        <v>11</v>
      </c>
      <c r="E50" s="30" t="s">
        <v>105</v>
      </c>
      <c r="F50" s="30" t="s">
        <v>2385</v>
      </c>
      <c r="G50" s="30" t="s">
        <v>105</v>
      </c>
      <c r="H50" s="30" t="s">
        <v>2385</v>
      </c>
      <c r="I50" s="40"/>
      <c r="J50" s="51"/>
    </row>
    <row r="51" spans="2:10" ht="16.149999999999999" customHeight="1" x14ac:dyDescent="0.3">
      <c r="B51" s="620"/>
      <c r="C51"/>
      <c r="D51" s="581"/>
      <c r="E51" s="31" t="s">
        <v>13</v>
      </c>
      <c r="F51" s="31" t="s">
        <v>13</v>
      </c>
      <c r="G51" s="31" t="s">
        <v>14</v>
      </c>
      <c r="H51" s="31" t="s">
        <v>14</v>
      </c>
      <c r="I51" s="40"/>
      <c r="J51" s="51"/>
    </row>
    <row r="52" spans="2:10" ht="16.149999999999999" customHeight="1" thickBot="1" x14ac:dyDescent="0.35">
      <c r="B52" s="621"/>
      <c r="C52" s="315"/>
      <c r="D52" s="582"/>
      <c r="E52" s="316" t="s">
        <v>15</v>
      </c>
      <c r="F52" s="316" t="s">
        <v>15</v>
      </c>
      <c r="G52" s="316" t="s">
        <v>15</v>
      </c>
      <c r="H52" s="316" t="s">
        <v>15</v>
      </c>
      <c r="I52" s="478" t="s">
        <v>16</v>
      </c>
      <c r="J52" s="51"/>
    </row>
    <row r="53" spans="2:10" ht="16.149999999999999" customHeight="1" x14ac:dyDescent="0.25">
      <c r="B53" s="300" t="s">
        <v>2386</v>
      </c>
      <c r="C53" s="536" t="s">
        <v>212</v>
      </c>
      <c r="D53" s="502" t="s">
        <v>18</v>
      </c>
      <c r="E53" s="479"/>
      <c r="F53" s="479"/>
      <c r="G53" s="480"/>
      <c r="H53" s="480"/>
      <c r="I53" s="478" t="s">
        <v>2387</v>
      </c>
      <c r="J53" s="51"/>
    </row>
    <row r="54" spans="2:10" ht="24" customHeight="1" x14ac:dyDescent="0.25">
      <c r="B54" s="50" t="s">
        <v>2388</v>
      </c>
      <c r="C54" s="536" t="s">
        <v>212</v>
      </c>
      <c r="D54" s="502" t="s">
        <v>18</v>
      </c>
      <c r="E54" s="479"/>
      <c r="F54" s="479"/>
      <c r="G54" s="480"/>
      <c r="H54" s="480"/>
      <c r="I54" s="478" t="s">
        <v>2389</v>
      </c>
      <c r="J54" s="51"/>
    </row>
    <row r="55" spans="2:10" ht="16.149999999999999" customHeight="1" x14ac:dyDescent="0.25">
      <c r="B55" s="48" t="s">
        <v>2390</v>
      </c>
      <c r="C55" s="72"/>
      <c r="D55" s="3"/>
      <c r="E55" s="1"/>
      <c r="F55" s="1"/>
      <c r="G55" s="1"/>
      <c r="H55" s="1"/>
      <c r="I55" s="130"/>
      <c r="J55" s="51"/>
    </row>
    <row r="56" spans="2:10" ht="16.149999999999999" customHeight="1" x14ac:dyDescent="0.25">
      <c r="B56" s="53" t="s">
        <v>2391</v>
      </c>
      <c r="C56" s="34"/>
      <c r="D56" s="502" t="s">
        <v>18</v>
      </c>
      <c r="E56" s="479"/>
      <c r="F56" s="479"/>
      <c r="G56" s="480"/>
      <c r="H56" s="480"/>
      <c r="I56" s="478" t="s">
        <v>2392</v>
      </c>
      <c r="J56" s="51"/>
    </row>
    <row r="57" spans="2:10" ht="16.149999999999999" customHeight="1" x14ac:dyDescent="0.25">
      <c r="B57" s="53" t="s">
        <v>2378</v>
      </c>
      <c r="C57" s="44"/>
      <c r="D57" s="502" t="s">
        <v>18</v>
      </c>
      <c r="E57" s="479"/>
      <c r="F57" s="479"/>
      <c r="G57" s="480"/>
      <c r="H57" s="480"/>
      <c r="I57" s="478" t="s">
        <v>2393</v>
      </c>
      <c r="J57" s="51"/>
    </row>
    <row r="58" spans="2:10" ht="25" x14ac:dyDescent="0.25">
      <c r="B58" s="59" t="s">
        <v>2380</v>
      </c>
      <c r="C58" s="536" t="s">
        <v>212</v>
      </c>
      <c r="D58" s="502" t="s">
        <v>18</v>
      </c>
      <c r="E58" s="479"/>
      <c r="F58" s="479"/>
      <c r="G58" s="480"/>
      <c r="H58" s="480"/>
      <c r="I58" s="478" t="s">
        <v>2394</v>
      </c>
      <c r="J58" s="51"/>
    </row>
    <row r="59" spans="2:10" ht="25" x14ac:dyDescent="0.25">
      <c r="B59" s="50" t="s">
        <v>2395</v>
      </c>
      <c r="C59" s="81"/>
      <c r="D59" s="475" t="s">
        <v>23</v>
      </c>
      <c r="E59" s="479"/>
      <c r="F59" s="471"/>
      <c r="G59" s="480"/>
      <c r="H59" s="471"/>
      <c r="I59" s="478" t="s">
        <v>2396</v>
      </c>
      <c r="J59" s="51"/>
    </row>
    <row r="60" spans="2:10" ht="16.149999999999999" customHeight="1" x14ac:dyDescent="0.25">
      <c r="B60" s="45" t="s">
        <v>2397</v>
      </c>
      <c r="C60" s="32"/>
      <c r="D60" s="502" t="s">
        <v>18</v>
      </c>
      <c r="E60" s="325">
        <f>SUM(E53:E59)</f>
        <v>0</v>
      </c>
      <c r="F60" s="325">
        <f>SUM(F53:F59)</f>
        <v>0</v>
      </c>
      <c r="G60" s="325">
        <f>SUM(G53:G59)</f>
        <v>0</v>
      </c>
      <c r="H60" s="325">
        <f>SUM(H53:H59)</f>
        <v>0</v>
      </c>
      <c r="I60" s="478" t="s">
        <v>2398</v>
      </c>
      <c r="J60" s="51"/>
    </row>
    <row r="61" spans="2:10" ht="25" x14ac:dyDescent="0.25">
      <c r="B61" s="271" t="s">
        <v>2399</v>
      </c>
      <c r="C61" s="272"/>
      <c r="D61" s="319" t="s">
        <v>23</v>
      </c>
      <c r="E61" s="479"/>
      <c r="F61" s="471"/>
      <c r="G61" s="480"/>
      <c r="H61" s="471"/>
      <c r="I61" s="478" t="s">
        <v>2400</v>
      </c>
      <c r="J61" s="51"/>
    </row>
    <row r="62" spans="2:10" ht="16.149999999999999" customHeight="1" thickTop="1" x14ac:dyDescent="0.25">
      <c r="B62" s="62"/>
      <c r="C62" s="62"/>
      <c r="D62" s="62"/>
      <c r="E62" s="62"/>
      <c r="F62" s="62"/>
      <c r="G62" s="62"/>
      <c r="H62" s="62"/>
      <c r="I62" s="63"/>
    </row>
    <row r="63" spans="2:10" ht="16.149999999999999" customHeight="1" thickBot="1" x14ac:dyDescent="0.3">
      <c r="B63" s="21"/>
    </row>
    <row r="64" spans="2:10" ht="16.149999999999999" customHeight="1" thickTop="1" thickBot="1" x14ac:dyDescent="0.35">
      <c r="B64" s="383" t="s">
        <v>2644</v>
      </c>
      <c r="C64" s="367"/>
      <c r="D64" s="367"/>
      <c r="E64" s="375" t="s">
        <v>6</v>
      </c>
      <c r="F64" s="365">
        <v>7</v>
      </c>
    </row>
    <row r="65" spans="2:23" ht="16.149999999999999" customHeight="1" thickTop="1" x14ac:dyDescent="0.25">
      <c r="B65" s="156" t="s">
        <v>2401</v>
      </c>
      <c r="C65" s="38"/>
      <c r="D65" s="38"/>
      <c r="E65" s="472" t="s">
        <v>2340</v>
      </c>
      <c r="F65" s="473" t="s">
        <v>10</v>
      </c>
      <c r="G65" s="51"/>
    </row>
    <row r="66" spans="2:23" ht="16.149999999999999" customHeight="1" x14ac:dyDescent="0.3">
      <c r="B66" s="620"/>
      <c r="C66"/>
      <c r="D66" s="581"/>
      <c r="E66" s="31" t="s">
        <v>13</v>
      </c>
      <c r="F66" s="40"/>
      <c r="G66" s="51"/>
    </row>
    <row r="67" spans="2:23" ht="16.149999999999999" customHeight="1" thickBot="1" x14ac:dyDescent="0.35">
      <c r="B67" s="621"/>
      <c r="C67" s="315"/>
      <c r="D67" s="582"/>
      <c r="E67" s="317" t="s">
        <v>15</v>
      </c>
      <c r="F67" s="478" t="s">
        <v>16</v>
      </c>
      <c r="G67" s="51"/>
    </row>
    <row r="68" spans="2:23" ht="16.149999999999999" customHeight="1" x14ac:dyDescent="0.25">
      <c r="B68" s="289" t="s">
        <v>2402</v>
      </c>
      <c r="C68" s="290"/>
      <c r="D68" s="502" t="s">
        <v>26</v>
      </c>
      <c r="E68" s="479"/>
      <c r="F68" s="478" t="s">
        <v>2403</v>
      </c>
      <c r="G68" s="51"/>
    </row>
    <row r="69" spans="2:23" ht="16.149999999999999" customHeight="1" x14ac:dyDescent="0.25">
      <c r="B69" s="50" t="s">
        <v>2404</v>
      </c>
      <c r="C69" s="34"/>
      <c r="D69" s="502" t="s">
        <v>26</v>
      </c>
      <c r="E69" s="479"/>
      <c r="F69" s="478" t="s">
        <v>2405</v>
      </c>
      <c r="G69" s="51"/>
    </row>
    <row r="70" spans="2:23" ht="16.149999999999999" customHeight="1" x14ac:dyDescent="0.25">
      <c r="B70" s="48" t="s">
        <v>2406</v>
      </c>
      <c r="C70" s="34"/>
      <c r="D70" s="475" t="s">
        <v>1412</v>
      </c>
      <c r="E70" s="479"/>
      <c r="F70" s="478" t="s">
        <v>2407</v>
      </c>
      <c r="G70" s="51"/>
    </row>
    <row r="71" spans="2:23" ht="16.149999999999999" customHeight="1" x14ac:dyDescent="0.25">
      <c r="B71" s="48" t="s">
        <v>2408</v>
      </c>
      <c r="C71" s="34"/>
      <c r="D71" s="475" t="s">
        <v>26</v>
      </c>
      <c r="E71" s="479"/>
      <c r="F71" s="478" t="s">
        <v>2409</v>
      </c>
      <c r="G71" s="51"/>
    </row>
    <row r="72" spans="2:23" ht="16.149999999999999" customHeight="1" thickBot="1" x14ac:dyDescent="0.3">
      <c r="B72" s="50" t="s">
        <v>2410</v>
      </c>
      <c r="C72" s="34"/>
      <c r="D72" s="475" t="s">
        <v>18</v>
      </c>
      <c r="E72" s="479"/>
      <c r="F72" s="478" t="s">
        <v>2411</v>
      </c>
      <c r="G72" s="51"/>
    </row>
    <row r="73" spans="2:23" ht="16.149999999999999" customHeight="1" thickBot="1" x14ac:dyDescent="0.3">
      <c r="B73" s="273" t="s">
        <v>2611</v>
      </c>
      <c r="C73" s="65"/>
      <c r="D73" s="377" t="s">
        <v>26</v>
      </c>
      <c r="E73" s="325">
        <f>SUM(E68:E72)</f>
        <v>0</v>
      </c>
      <c r="F73" s="478" t="s">
        <v>2412</v>
      </c>
      <c r="G73" s="51"/>
    </row>
    <row r="74" spans="2:23" ht="16.149999999999999" customHeight="1" thickTop="1" thickBot="1" x14ac:dyDescent="0.3">
      <c r="E74" s="62"/>
      <c r="F74" s="63"/>
    </row>
    <row r="75" spans="2:23" ht="16.149999999999999" customHeight="1" thickTop="1" thickBot="1" x14ac:dyDescent="0.35">
      <c r="B75" s="383" t="s">
        <v>2644</v>
      </c>
      <c r="C75" s="367"/>
      <c r="D75" s="367"/>
      <c r="E75" s="367"/>
      <c r="F75" s="367"/>
      <c r="G75" s="367"/>
      <c r="H75" s="367"/>
      <c r="I75" s="367"/>
      <c r="J75" s="367"/>
      <c r="K75" s="367"/>
      <c r="L75" s="367"/>
      <c r="M75" s="367"/>
      <c r="N75" s="367"/>
      <c r="O75" s="367"/>
      <c r="P75" s="367"/>
      <c r="Q75" s="367"/>
      <c r="R75" s="367"/>
      <c r="S75" s="367"/>
      <c r="T75" s="367"/>
      <c r="U75" s="375" t="s">
        <v>6</v>
      </c>
      <c r="V75" s="364">
        <v>8</v>
      </c>
    </row>
    <row r="76" spans="2:23" ht="16.149999999999999" customHeight="1" thickTop="1" x14ac:dyDescent="0.25">
      <c r="B76" s="156" t="s">
        <v>2413</v>
      </c>
      <c r="C76" s="38"/>
      <c r="D76" s="38"/>
      <c r="E76" s="287" t="s">
        <v>2367</v>
      </c>
      <c r="F76" s="287" t="s">
        <v>2368</v>
      </c>
      <c r="G76" s="287" t="s">
        <v>2414</v>
      </c>
      <c r="H76" s="287" t="s">
        <v>2415</v>
      </c>
      <c r="I76" s="287" t="s">
        <v>2416</v>
      </c>
      <c r="J76" s="287" t="s">
        <v>2417</v>
      </c>
      <c r="K76" s="287" t="s">
        <v>2418</v>
      </c>
      <c r="L76" s="287" t="s">
        <v>2419</v>
      </c>
      <c r="M76" s="287" t="s">
        <v>2420</v>
      </c>
      <c r="N76" s="287" t="s">
        <v>2421</v>
      </c>
      <c r="O76" s="287" t="s">
        <v>2422</v>
      </c>
      <c r="P76" s="287" t="s">
        <v>2423</v>
      </c>
      <c r="Q76" s="287" t="s">
        <v>2424</v>
      </c>
      <c r="R76" s="287" t="s">
        <v>2425</v>
      </c>
      <c r="S76" s="287" t="s">
        <v>2426</v>
      </c>
      <c r="T76" s="287" t="s">
        <v>2427</v>
      </c>
      <c r="U76" s="472" t="s">
        <v>2340</v>
      </c>
      <c r="V76" s="464" t="s">
        <v>10</v>
      </c>
      <c r="W76" s="51"/>
    </row>
    <row r="77" spans="2:23" ht="26" x14ac:dyDescent="0.3">
      <c r="B77" s="620"/>
      <c r="C77"/>
      <c r="D77" s="581" t="s">
        <v>11</v>
      </c>
      <c r="E77" s="30" t="s">
        <v>2428</v>
      </c>
      <c r="F77" s="30" t="s">
        <v>2429</v>
      </c>
      <c r="G77" s="30" t="s">
        <v>2430</v>
      </c>
      <c r="H77" s="30" t="s">
        <v>2431</v>
      </c>
      <c r="I77" s="30" t="s">
        <v>2432</v>
      </c>
      <c r="J77" s="30" t="s">
        <v>2433</v>
      </c>
      <c r="K77" s="30" t="s">
        <v>2434</v>
      </c>
      <c r="L77" s="30" t="s">
        <v>2435</v>
      </c>
      <c r="M77" s="30" t="s">
        <v>2436</v>
      </c>
      <c r="N77" s="30" t="s">
        <v>2437</v>
      </c>
      <c r="O77" s="30" t="s">
        <v>2438</v>
      </c>
      <c r="P77" s="30" t="s">
        <v>2439</v>
      </c>
      <c r="Q77" s="30" t="s">
        <v>2440</v>
      </c>
      <c r="R77" s="30" t="s">
        <v>2441</v>
      </c>
      <c r="S77" s="30" t="s">
        <v>2442</v>
      </c>
      <c r="T77" s="30" t="s">
        <v>14</v>
      </c>
      <c r="U77" s="30" t="s">
        <v>13</v>
      </c>
      <c r="V77" s="40"/>
      <c r="W77" s="51"/>
    </row>
    <row r="78" spans="2:23" ht="16.149999999999999" customHeight="1" thickBot="1" x14ac:dyDescent="0.35">
      <c r="B78" s="621"/>
      <c r="C78" s="315"/>
      <c r="D78" s="582"/>
      <c r="E78" s="316" t="s">
        <v>15</v>
      </c>
      <c r="F78" s="316" t="s">
        <v>15</v>
      </c>
      <c r="G78" s="316" t="s">
        <v>15</v>
      </c>
      <c r="H78" s="316" t="s">
        <v>15</v>
      </c>
      <c r="I78" s="316" t="s">
        <v>15</v>
      </c>
      <c r="J78" s="316" t="s">
        <v>15</v>
      </c>
      <c r="K78" s="316" t="s">
        <v>15</v>
      </c>
      <c r="L78" s="316" t="s">
        <v>15</v>
      </c>
      <c r="M78" s="316" t="s">
        <v>15</v>
      </c>
      <c r="N78" s="316" t="s">
        <v>15</v>
      </c>
      <c r="O78" s="316" t="s">
        <v>15</v>
      </c>
      <c r="P78" s="316" t="s">
        <v>15</v>
      </c>
      <c r="Q78" s="316" t="s">
        <v>15</v>
      </c>
      <c r="R78" s="316" t="s">
        <v>15</v>
      </c>
      <c r="S78" s="316" t="s">
        <v>15</v>
      </c>
      <c r="T78" s="316" t="s">
        <v>15</v>
      </c>
      <c r="U78" s="316" t="s">
        <v>15</v>
      </c>
      <c r="V78" s="485" t="s">
        <v>16</v>
      </c>
      <c r="W78" s="51"/>
    </row>
    <row r="79" spans="2:23" ht="16.149999999999999" customHeight="1" x14ac:dyDescent="0.25">
      <c r="B79" s="295" t="s">
        <v>2443</v>
      </c>
      <c r="C79" s="290"/>
      <c r="D79" s="418" t="s">
        <v>26</v>
      </c>
      <c r="E79" s="471"/>
      <c r="F79" s="537"/>
      <c r="G79" s="537"/>
      <c r="H79" s="537"/>
      <c r="I79" s="537"/>
      <c r="J79" s="537"/>
      <c r="K79" s="537"/>
      <c r="L79" s="537"/>
      <c r="M79" s="537"/>
      <c r="N79" s="537"/>
      <c r="O79" s="537"/>
      <c r="P79" s="537"/>
      <c r="Q79" s="537"/>
      <c r="R79" s="537"/>
      <c r="S79" s="537"/>
      <c r="T79" s="537"/>
      <c r="U79" s="416">
        <f>E73</f>
        <v>0</v>
      </c>
      <c r="V79" s="403" t="s">
        <v>2444</v>
      </c>
      <c r="W79" s="51"/>
    </row>
    <row r="80" spans="2:23" ht="16.149999999999999" customHeight="1" x14ac:dyDescent="0.25">
      <c r="B80" s="120" t="s">
        <v>2445</v>
      </c>
      <c r="C80" s="34"/>
      <c r="D80" s="502" t="s">
        <v>26</v>
      </c>
      <c r="E80" s="537"/>
      <c r="F80" s="416">
        <f>E80+F79</f>
        <v>0</v>
      </c>
      <c r="G80" s="416">
        <f t="shared" ref="G80:R80" si="0">F80+G79</f>
        <v>0</v>
      </c>
      <c r="H80" s="416">
        <f t="shared" si="0"/>
        <v>0</v>
      </c>
      <c r="I80" s="416">
        <f t="shared" si="0"/>
        <v>0</v>
      </c>
      <c r="J80" s="416">
        <f t="shared" si="0"/>
        <v>0</v>
      </c>
      <c r="K80" s="416">
        <f t="shared" si="0"/>
        <v>0</v>
      </c>
      <c r="L80" s="416">
        <f t="shared" si="0"/>
        <v>0</v>
      </c>
      <c r="M80" s="416">
        <f t="shared" si="0"/>
        <v>0</v>
      </c>
      <c r="N80" s="416">
        <f t="shared" si="0"/>
        <v>0</v>
      </c>
      <c r="O80" s="416">
        <f t="shared" si="0"/>
        <v>0</v>
      </c>
      <c r="P80" s="416">
        <f t="shared" si="0"/>
        <v>0</v>
      </c>
      <c r="Q80" s="416">
        <f t="shared" si="0"/>
        <v>0</v>
      </c>
      <c r="R80" s="416">
        <f t="shared" si="0"/>
        <v>0</v>
      </c>
      <c r="S80" s="416">
        <f>R80+S79</f>
        <v>0</v>
      </c>
      <c r="T80" s="416">
        <f>S80+T79</f>
        <v>0</v>
      </c>
      <c r="U80" s="416">
        <f>T80+U79</f>
        <v>0</v>
      </c>
      <c r="V80" s="403" t="s">
        <v>2446</v>
      </c>
      <c r="W80" s="51"/>
    </row>
    <row r="81" spans="2:23" ht="16.149999999999999" customHeight="1" x14ac:dyDescent="0.25">
      <c r="B81" s="140" t="s">
        <v>2447</v>
      </c>
      <c r="C81" s="34"/>
      <c r="D81" s="475" t="s">
        <v>18</v>
      </c>
      <c r="E81" s="471"/>
      <c r="F81" s="537"/>
      <c r="G81" s="537"/>
      <c r="H81" s="537"/>
      <c r="I81" s="537"/>
      <c r="J81" s="537"/>
      <c r="K81" s="537"/>
      <c r="L81" s="537"/>
      <c r="M81" s="537"/>
      <c r="N81" s="537"/>
      <c r="O81" s="537"/>
      <c r="P81" s="537"/>
      <c r="Q81" s="537"/>
      <c r="R81" s="537"/>
      <c r="S81" s="537"/>
      <c r="T81" s="537"/>
      <c r="U81" s="479"/>
      <c r="V81" s="403" t="s">
        <v>2448</v>
      </c>
      <c r="W81" s="51"/>
    </row>
    <row r="82" spans="2:23" ht="16.149999999999999" customHeight="1" thickBot="1" x14ac:dyDescent="0.3">
      <c r="B82" s="274" t="s">
        <v>2449</v>
      </c>
      <c r="C82" s="65"/>
      <c r="D82" s="377" t="s">
        <v>2450</v>
      </c>
      <c r="E82" s="538"/>
      <c r="F82" s="275">
        <f t="shared" ref="F82:Q82" si="1">IFERROR(F80/F81,0)</f>
        <v>0</v>
      </c>
      <c r="G82" s="275">
        <f t="shared" si="1"/>
        <v>0</v>
      </c>
      <c r="H82" s="275">
        <f t="shared" si="1"/>
        <v>0</v>
      </c>
      <c r="I82" s="275">
        <f t="shared" si="1"/>
        <v>0</v>
      </c>
      <c r="J82" s="275">
        <f t="shared" si="1"/>
        <v>0</v>
      </c>
      <c r="K82" s="275">
        <f t="shared" si="1"/>
        <v>0</v>
      </c>
      <c r="L82" s="275">
        <f t="shared" si="1"/>
        <v>0</v>
      </c>
      <c r="M82" s="275">
        <f t="shared" si="1"/>
        <v>0</v>
      </c>
      <c r="N82" s="275">
        <f t="shared" si="1"/>
        <v>0</v>
      </c>
      <c r="O82" s="275">
        <f t="shared" si="1"/>
        <v>0</v>
      </c>
      <c r="P82" s="275">
        <f t="shared" si="1"/>
        <v>0</v>
      </c>
      <c r="Q82" s="275">
        <f t="shared" si="1"/>
        <v>0</v>
      </c>
      <c r="R82" s="275">
        <f>IFERROR(R80/R81,0)</f>
        <v>0</v>
      </c>
      <c r="S82" s="275">
        <f>IFERROR(S80/S81,0)</f>
        <v>0</v>
      </c>
      <c r="T82" s="275">
        <f>IFERROR(T80/T81,0)</f>
        <v>0</v>
      </c>
      <c r="U82" s="275">
        <f>IFERROR(U80/U81,0)</f>
        <v>0</v>
      </c>
      <c r="V82" s="379" t="s">
        <v>2451</v>
      </c>
      <c r="W82" s="51"/>
    </row>
    <row r="83" spans="2:23" ht="16.149999999999999" customHeight="1" thickTop="1" thickBot="1" x14ac:dyDescent="0.4">
      <c r="B83" s="395"/>
      <c r="C83" s="395"/>
      <c r="D83" s="395"/>
      <c r="E83" s="395"/>
      <c r="F83" s="395"/>
      <c r="G83" s="395"/>
      <c r="H83" s="276"/>
      <c r="I83" s="276"/>
      <c r="J83" s="276"/>
      <c r="K83" s="276"/>
      <c r="L83" s="276"/>
      <c r="M83" s="276"/>
      <c r="N83" s="276"/>
      <c r="O83" s="276"/>
      <c r="P83" s="276"/>
      <c r="Q83" s="276"/>
      <c r="R83" s="276"/>
      <c r="S83" s="276"/>
      <c r="T83" s="276"/>
      <c r="U83" s="276"/>
      <c r="V83" s="155"/>
    </row>
    <row r="84" spans="2:23" ht="16.149999999999999" customHeight="1" thickTop="1" thickBot="1" x14ac:dyDescent="0.4">
      <c r="B84" s="577" t="s">
        <v>2644</v>
      </c>
      <c r="C84" s="367"/>
      <c r="D84" s="367"/>
      <c r="E84" s="367"/>
      <c r="F84" s="375" t="s">
        <v>6</v>
      </c>
      <c r="G84" s="365">
        <v>9</v>
      </c>
      <c r="H84" s="276"/>
      <c r="I84" s="276"/>
      <c r="J84" s="276"/>
      <c r="K84" s="276"/>
      <c r="L84" s="276"/>
      <c r="M84" s="276"/>
      <c r="N84" s="276"/>
      <c r="O84" s="276"/>
    </row>
    <row r="85" spans="2:23" ht="16.149999999999999" customHeight="1" thickTop="1" x14ac:dyDescent="0.25">
      <c r="B85" s="593" t="s">
        <v>2452</v>
      </c>
      <c r="C85"/>
      <c r="D85"/>
      <c r="E85" s="472" t="s">
        <v>2340</v>
      </c>
      <c r="F85" s="469" t="s">
        <v>2341</v>
      </c>
      <c r="G85" s="473" t="s">
        <v>10</v>
      </c>
      <c r="H85" s="51"/>
    </row>
    <row r="86" spans="2:23" ht="16.149999999999999" customHeight="1" x14ac:dyDescent="0.3">
      <c r="B86" s="593"/>
      <c r="C86"/>
      <c r="D86" s="581"/>
      <c r="E86" s="31" t="s">
        <v>13</v>
      </c>
      <c r="F86" s="31" t="s">
        <v>14</v>
      </c>
      <c r="G86" s="40"/>
      <c r="H86" s="51"/>
    </row>
    <row r="87" spans="2:23" ht="16.149999999999999" customHeight="1" thickBot="1" x14ac:dyDescent="0.35">
      <c r="B87" s="615"/>
      <c r="C87" s="315"/>
      <c r="D87" s="582"/>
      <c r="E87" s="320" t="s">
        <v>15</v>
      </c>
      <c r="F87" s="320" t="s">
        <v>15</v>
      </c>
      <c r="G87" s="478" t="s">
        <v>16</v>
      </c>
      <c r="H87" s="51"/>
    </row>
    <row r="88" spans="2:23" ht="16.149999999999999" customHeight="1" x14ac:dyDescent="0.25">
      <c r="B88" s="289" t="s">
        <v>2453</v>
      </c>
      <c r="C88" s="292"/>
      <c r="D88" s="362"/>
      <c r="E88" s="7"/>
      <c r="F88" s="162"/>
      <c r="G88" s="2"/>
      <c r="H88" s="51"/>
    </row>
    <row r="89" spans="2:23" ht="16.149999999999999" customHeight="1" x14ac:dyDescent="0.25">
      <c r="B89" s="42" t="s">
        <v>2454</v>
      </c>
      <c r="C89" s="81"/>
      <c r="D89" s="319" t="s">
        <v>18</v>
      </c>
      <c r="E89" s="479"/>
      <c r="F89" s="537"/>
      <c r="G89" s="478" t="s">
        <v>2455</v>
      </c>
      <c r="H89" s="51"/>
    </row>
    <row r="90" spans="2:23" ht="16.149999999999999" customHeight="1" x14ac:dyDescent="0.25">
      <c r="B90" s="48" t="s">
        <v>93</v>
      </c>
      <c r="C90" s="34"/>
      <c r="D90" s="475" t="s">
        <v>18</v>
      </c>
      <c r="E90" s="479"/>
      <c r="F90" s="537"/>
      <c r="G90" s="478" t="s">
        <v>2456</v>
      </c>
      <c r="H90" s="51"/>
    </row>
    <row r="91" spans="2:23" ht="16.149999999999999" customHeight="1" x14ac:dyDescent="0.25">
      <c r="B91" s="48" t="s">
        <v>99</v>
      </c>
      <c r="C91" s="34"/>
      <c r="D91" s="475" t="s">
        <v>18</v>
      </c>
      <c r="E91" s="479"/>
      <c r="F91" s="537"/>
      <c r="G91" s="478" t="s">
        <v>2457</v>
      </c>
      <c r="H91" s="51"/>
    </row>
    <row r="92" spans="2:23" ht="16.149999999999999" customHeight="1" thickBot="1" x14ac:dyDescent="0.3">
      <c r="B92" s="48" t="s">
        <v>97</v>
      </c>
      <c r="C92" s="34"/>
      <c r="D92" s="475" t="s">
        <v>18</v>
      </c>
      <c r="E92" s="479"/>
      <c r="F92" s="537"/>
      <c r="G92" s="478" t="s">
        <v>2458</v>
      </c>
      <c r="H92" s="51"/>
    </row>
    <row r="93" spans="2:23" ht="16.149999999999999" customHeight="1" x14ac:dyDescent="0.25">
      <c r="B93" s="45" t="s">
        <v>2459</v>
      </c>
      <c r="C93" s="34"/>
      <c r="D93" s="475" t="s">
        <v>18</v>
      </c>
      <c r="E93" s="325">
        <f>SUM(E89:E92)</f>
        <v>0</v>
      </c>
      <c r="F93" s="325">
        <f>SUM(F89:F92)</f>
        <v>0</v>
      </c>
      <c r="G93" s="478" t="s">
        <v>2460</v>
      </c>
      <c r="H93" s="51"/>
    </row>
    <row r="94" spans="2:23" ht="16.149999999999999" customHeight="1" x14ac:dyDescent="0.25">
      <c r="B94" s="45" t="s">
        <v>2461</v>
      </c>
      <c r="C94" s="32"/>
      <c r="D94" s="539"/>
      <c r="E94" s="1"/>
      <c r="F94" s="1"/>
      <c r="G94" s="130"/>
      <c r="H94" s="51"/>
    </row>
    <row r="95" spans="2:23" ht="16.149999999999999" customHeight="1" x14ac:dyDescent="0.25">
      <c r="B95" s="48" t="s">
        <v>2454</v>
      </c>
      <c r="C95" s="34"/>
      <c r="D95" s="475" t="s">
        <v>23</v>
      </c>
      <c r="E95" s="479"/>
      <c r="F95" s="537"/>
      <c r="G95" s="478" t="s">
        <v>2462</v>
      </c>
      <c r="H95" s="51"/>
      <c r="I95" s="22"/>
    </row>
    <row r="96" spans="2:23" ht="16.149999999999999" customHeight="1" x14ac:dyDescent="0.25">
      <c r="B96" s="48" t="s">
        <v>93</v>
      </c>
      <c r="C96" s="34"/>
      <c r="D96" s="475" t="s">
        <v>23</v>
      </c>
      <c r="E96" s="479"/>
      <c r="F96" s="537"/>
      <c r="G96" s="478" t="s">
        <v>2463</v>
      </c>
      <c r="H96" s="51"/>
    </row>
    <row r="97" spans="2:9" ht="16.149999999999999" customHeight="1" x14ac:dyDescent="0.25">
      <c r="B97" s="48" t="s">
        <v>99</v>
      </c>
      <c r="C97" s="34"/>
      <c r="D97" s="475" t="s">
        <v>23</v>
      </c>
      <c r="E97" s="479"/>
      <c r="F97" s="537"/>
      <c r="G97" s="478" t="s">
        <v>2464</v>
      </c>
      <c r="H97" s="51"/>
    </row>
    <row r="98" spans="2:9" ht="16.149999999999999" customHeight="1" thickBot="1" x14ac:dyDescent="0.3">
      <c r="B98" s="48" t="s">
        <v>97</v>
      </c>
      <c r="C98" s="34"/>
      <c r="D98" s="475" t="s">
        <v>23</v>
      </c>
      <c r="E98" s="479"/>
      <c r="F98" s="537"/>
      <c r="G98" s="478" t="s">
        <v>2465</v>
      </c>
      <c r="H98" s="51"/>
    </row>
    <row r="99" spans="2:9" ht="16.149999999999999" customHeight="1" x14ac:dyDescent="0.25">
      <c r="B99" s="45" t="s">
        <v>2466</v>
      </c>
      <c r="C99" s="34"/>
      <c r="D99" s="475" t="s">
        <v>23</v>
      </c>
      <c r="E99" s="325">
        <f>SUM(E95:E98)</f>
        <v>0</v>
      </c>
      <c r="F99" s="325">
        <f>SUM(F95:F98)</f>
        <v>0</v>
      </c>
      <c r="G99" s="478" t="s">
        <v>2467</v>
      </c>
      <c r="H99" s="51"/>
    </row>
    <row r="100" spans="2:9" ht="16.149999999999999" customHeight="1" x14ac:dyDescent="0.25">
      <c r="B100" s="111" t="s">
        <v>2468</v>
      </c>
      <c r="C100" s="34"/>
      <c r="D100" s="475" t="s">
        <v>23</v>
      </c>
      <c r="E100" s="479"/>
      <c r="F100" s="537"/>
      <c r="G100" s="478" t="s">
        <v>2469</v>
      </c>
      <c r="H100" s="51"/>
    </row>
    <row r="101" spans="2:9" ht="16.149999999999999" customHeight="1" x14ac:dyDescent="0.25">
      <c r="B101" s="111" t="s">
        <v>2470</v>
      </c>
      <c r="C101" s="34"/>
      <c r="D101" s="475" t="s">
        <v>18</v>
      </c>
      <c r="E101" s="479"/>
      <c r="F101" s="537"/>
      <c r="G101" s="478" t="s">
        <v>2471</v>
      </c>
      <c r="H101" s="51"/>
    </row>
    <row r="102" spans="2:9" ht="16.149999999999999" customHeight="1" thickBot="1" x14ac:dyDescent="0.3">
      <c r="B102" s="111" t="s">
        <v>2472</v>
      </c>
      <c r="C102" s="34"/>
      <c r="D102" s="475" t="s">
        <v>18</v>
      </c>
      <c r="E102" s="471"/>
      <c r="F102" s="537"/>
      <c r="G102" s="478" t="s">
        <v>2473</v>
      </c>
      <c r="H102" s="51"/>
    </row>
    <row r="103" spans="2:9" ht="16.149999999999999" customHeight="1" x14ac:dyDescent="0.25">
      <c r="B103" s="45" t="s">
        <v>2474</v>
      </c>
      <c r="C103" s="34"/>
      <c r="D103" s="475" t="s">
        <v>26</v>
      </c>
      <c r="E103" s="325">
        <f>SUM(E99:E102,E93)</f>
        <v>0</v>
      </c>
      <c r="F103" s="325">
        <f>SUM(F99:F102,F93)</f>
        <v>0</v>
      </c>
      <c r="G103" s="478" t="s">
        <v>2475</v>
      </c>
      <c r="H103" s="51"/>
    </row>
    <row r="104" spans="2:9" ht="16.149999999999999" customHeight="1" x14ac:dyDescent="0.25">
      <c r="B104" s="73"/>
      <c r="C104" s="100"/>
      <c r="D104" s="539"/>
      <c r="E104" s="1"/>
      <c r="F104" s="1"/>
      <c r="G104" s="47"/>
      <c r="H104" s="51"/>
    </row>
    <row r="105" spans="2:9" ht="16.149999999999999" customHeight="1" thickBot="1" x14ac:dyDescent="0.3">
      <c r="B105" s="277" t="s">
        <v>2476</v>
      </c>
      <c r="C105" s="481" t="s">
        <v>212</v>
      </c>
      <c r="D105" s="475" t="s">
        <v>18</v>
      </c>
      <c r="E105" s="479"/>
      <c r="F105" s="537"/>
      <c r="G105" s="478" t="s">
        <v>2477</v>
      </c>
      <c r="H105" s="51"/>
      <c r="I105" s="22"/>
    </row>
    <row r="106" spans="2:9" ht="16.149999999999999" customHeight="1" thickBot="1" x14ac:dyDescent="0.3">
      <c r="B106" s="49" t="s">
        <v>2478</v>
      </c>
      <c r="C106" s="301"/>
      <c r="D106" s="501" t="s">
        <v>26</v>
      </c>
      <c r="E106" s="325">
        <f>E105-E103</f>
        <v>0</v>
      </c>
      <c r="F106" s="325">
        <f>F105-F103</f>
        <v>0</v>
      </c>
      <c r="G106" s="478" t="s">
        <v>2479</v>
      </c>
      <c r="H106" s="51"/>
    </row>
    <row r="107" spans="2:9" ht="16.149999999999999" customHeight="1" thickTop="1" x14ac:dyDescent="0.25">
      <c r="B107" s="62"/>
      <c r="C107" s="62"/>
      <c r="D107" s="62"/>
      <c r="E107" s="62"/>
      <c r="F107" s="62"/>
      <c r="G107" s="63"/>
    </row>
  </sheetData>
  <mergeCells count="17">
    <mergeCell ref="B27:B28"/>
    <mergeCell ref="D27:D28"/>
    <mergeCell ref="B37:B39"/>
    <mergeCell ref="D37:D39"/>
    <mergeCell ref="B6:B8"/>
    <mergeCell ref="D7:D8"/>
    <mergeCell ref="D15:D16"/>
    <mergeCell ref="B15:B16"/>
    <mergeCell ref="B77:B78"/>
    <mergeCell ref="D77:D78"/>
    <mergeCell ref="B85:B87"/>
    <mergeCell ref="D86:D87"/>
    <mergeCell ref="K37:N46"/>
    <mergeCell ref="B50:B52"/>
    <mergeCell ref="D50:D52"/>
    <mergeCell ref="B66:B67"/>
    <mergeCell ref="D66:D67"/>
  </mergeCells>
  <conditionalFormatting sqref="B5:E5 B13:E13 H13:I13 B25:E25 B35:G35 B48:G48 C64:D64 C75:T75 C84:E84">
    <cfRule type="expression" dxfId="0" priority="7">
      <formula>IF(sysPeriod="M09",0,1)</formula>
    </cfRule>
  </conditionalFormatting>
  <dataValidations count="12">
    <dataValidation type="decimal" operator="greaterThanOrEqual" allowBlank="1" showInputMessage="1" showErrorMessage="1" errorTitle="Negative values not permitted" error="All amounts with related parties should be entered as positive figures" sqref="E40:H41 E43:H45 E53:H54 E60 E56:E58 F56:F61 H56:H61 G56:G58 G60 E68:E72 U81 E89:E90 E95:E96 E105" xr:uid="{7AA04B6C-E099-4F7F-9D7A-95B56C7FACAF}">
      <formula1>0</formula1>
    </dataValidation>
    <dataValidation allowBlank="1" showInputMessage="1" showErrorMessage="1" promptTitle="Capital Resource Limit" prompt="This limit is picked up from row 16 on the sheet '16. Limits - NHS Trusts Only' in the monthly monitoring section of this return." sqref="C105" xr:uid="{94B073EB-9A1C-4F15-8058-7B0E970FA14E}"/>
    <dataValidation allowBlank="1" showInputMessage="1" showErrorMessage="1" promptTitle="Other related parties" prompt="In addition to other related parties of the trust and its key personnel (outside of WGA), this should include transactions with related parties of DHSC ministers and other senior officials. Refer to TAC completion instructions." sqref="C45" xr:uid="{BB33F97A-FFFD-48FF-A80D-7B01A5227AC8}"/>
    <dataValidation allowBlank="1" showInputMessage="1" showErrorMessage="1" promptTitle="Other related parties" prompt="In addition to other related parties of the trust and its key personnel (outside of WGA), this should include balances with related parties of DHSC ministers and other senior officials. Refer to TAC completion instructions." sqref="C58" xr:uid="{AF1F5B85-6B47-418D-9B92-AA6C61840706}"/>
    <dataValidation type="decimal" operator="lessThanOrEqual" allowBlank="1" showInputMessage="1" showErrorMessage="1" errorTitle="Positive values not permitted" error="All credit loss allowances against related parties should be entered as negative figures" sqref="E59 G59" xr:uid="{36370AE3-6491-463B-981E-1317B93DAAB1}">
      <formula1>0</formula1>
    </dataValidation>
    <dataValidation type="decimal" operator="lessThanOrEqual" allowBlank="1" showInputMessage="1" showErrorMessage="1" errorTitle="Positive values not permitted" error="All amounts with related parties witten off in year should be entered as negative figures" sqref="E61" xr:uid="{16D1A3A5-2A0E-4033-85D8-3EED2B3B5A0C}">
      <formula1>0</formula1>
    </dataValidation>
    <dataValidation type="decimal" operator="lessThanOrEqual" allowBlank="1" showInputMessage="1" showErrorMessage="1" errorTitle="Positive values not permitted" error="All amounts with related parties written off in year should be entered as negative figures" sqref="G61" xr:uid="{723628A0-458D-4EFC-94D3-F0B69893041F}">
      <formula1>0</formula1>
    </dataValidation>
    <dataValidation allowBlank="1" showInputMessage="1" showErrorMessage="1" promptTitle="Board members" prompt="These rows should be used only for transactions with the board member directly / individually. Transactions with bodies deemed to be related parties by connection with these members should be included on OTD0120" sqref="C40" xr:uid="{231FB773-3352-4CE1-BA5F-F346FDD37A23}"/>
    <dataValidation allowBlank="1" showInputMessage="1" showErrorMessage="1" promptTitle="Key staff members" prompt="These rows should be used only for transactions with the key staff member directly / individually. Transactions with bodies deemed to be related parties by connection with these members should be included on OTD0120" sqref="C41" xr:uid="{8AD860AC-2CE8-42B4-908B-17E27B1676D4}"/>
    <dataValidation allowBlank="1" showInputMessage="1" showErrorMessage="1" promptTitle="Board members" prompt="These rows should be used only for balances with the board member directly / individually. Balances with bodies deemed to be related parties by connection with these members should be included on OTD0180" sqref="C53" xr:uid="{0DA5EDDF-D0B0-4DFD-9A35-7C4A777A5444}"/>
    <dataValidation allowBlank="1" showInputMessage="1" showErrorMessage="1" promptTitle="Key staff members" prompt="These rows should be used only for balances with the key staff member directly / individually. Balances with bodies deemed to be related parties by connection with these members should be included on OTD0180" sqref="C54" xr:uid="{6F801A9C-21B4-4822-999F-9CAF47D98510}"/>
    <dataValidation allowBlank="1" showInputMessage="1" showErrorMessage="1" promptTitle="Leases not commenced" prompt="This disclosure should include total future lease payments (undiscounted) to which the Trust is committed through signing a lease, but the lease has not commenced so no liability has been recognised on the SoFP at the reporting date." sqref="C18" xr:uid="{71799D10-3D1C-4D73-A88F-BEF39C877570}"/>
  </dataValidations>
  <pageMargins left="0.7" right="0.7" top="0.75" bottom="0.75" header="0.3" footer="0.3"/>
  <pageSetup paperSize="9" scale="4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F273-EE7F-403E-9C87-1126AD216C00}">
  <sheetPr codeName="Sheet89">
    <tabColor theme="2"/>
    <pageSetUpPr fitToPage="1"/>
  </sheetPr>
  <dimension ref="B1:K68"/>
  <sheetViews>
    <sheetView showGridLines="0" zoomScale="85" zoomScaleNormal="85" workbookViewId="0"/>
  </sheetViews>
  <sheetFormatPr defaultColWidth="9.26953125" defaultRowHeight="16.149999999999999" customHeight="1" x14ac:dyDescent="0.25"/>
  <cols>
    <col min="1" max="1" width="4.453125" style="15" customWidth="1"/>
    <col min="2" max="2" width="64.7265625" style="15" customWidth="1"/>
    <col min="3" max="3" width="5.26953125" style="15" customWidth="1"/>
    <col min="4" max="4" width="9.26953125" style="15" customWidth="1"/>
    <col min="5" max="9" width="13.26953125" style="15" customWidth="1"/>
    <col min="10" max="10" width="5.7265625" style="15" customWidth="1"/>
    <col min="11" max="11" width="16.7265625" style="27" customWidth="1"/>
    <col min="12" max="37" width="13.26953125" style="15" customWidth="1"/>
    <col min="38" max="16384" width="9.26953125" style="15"/>
  </cols>
  <sheetData>
    <row r="1" spans="2:11" ht="18.75" customHeight="1" x14ac:dyDescent="0.3">
      <c r="B1" s="308"/>
    </row>
    <row r="2" spans="2:11" ht="18.75" customHeight="1" x14ac:dyDescent="0.35">
      <c r="B2" s="16" t="s">
        <v>0</v>
      </c>
    </row>
    <row r="3" spans="2:11" ht="18.75" customHeight="1" x14ac:dyDescent="0.35">
      <c r="B3" s="16" t="str">
        <f ca="1">MID(CELL("filename",E3),FIND("]",CELL("filename",E4))+1,99)</f>
        <v>TAC29 Losses+SP</v>
      </c>
    </row>
    <row r="4" spans="2:11" ht="18.75" customHeight="1" thickBot="1" x14ac:dyDescent="0.35">
      <c r="B4" s="17" t="s">
        <v>5</v>
      </c>
    </row>
    <row r="5" spans="2:11" ht="16.149999999999999" customHeight="1" thickTop="1" thickBot="1" x14ac:dyDescent="0.35">
      <c r="B5" s="36"/>
      <c r="C5" s="36"/>
      <c r="D5" s="36"/>
      <c r="E5" s="36"/>
      <c r="F5" s="36"/>
      <c r="G5" s="36"/>
      <c r="H5" s="375" t="s">
        <v>6</v>
      </c>
      <c r="I5" s="365">
        <v>1</v>
      </c>
    </row>
    <row r="6" spans="2:11" ht="16.149999999999999" customHeight="1" thickTop="1" x14ac:dyDescent="0.3">
      <c r="B6" s="176" t="s">
        <v>2480</v>
      </c>
      <c r="C6"/>
      <c r="D6"/>
      <c r="E6" s="472" t="s">
        <v>2481</v>
      </c>
      <c r="F6" s="472" t="s">
        <v>2482</v>
      </c>
      <c r="G6" s="469" t="s">
        <v>2483</v>
      </c>
      <c r="H6" s="469" t="s">
        <v>2484</v>
      </c>
      <c r="I6" s="473" t="s">
        <v>10</v>
      </c>
      <c r="J6" s="51"/>
    </row>
    <row r="7" spans="2:11" ht="26" x14ac:dyDescent="0.3">
      <c r="B7" s="39"/>
      <c r="C7"/>
      <c r="D7" s="581" t="s">
        <v>11</v>
      </c>
      <c r="E7" s="30" t="s">
        <v>2485</v>
      </c>
      <c r="F7" s="30" t="s">
        <v>2486</v>
      </c>
      <c r="G7" s="30" t="s">
        <v>2485</v>
      </c>
      <c r="H7" s="30" t="s">
        <v>2486</v>
      </c>
      <c r="I7" s="40"/>
      <c r="J7" s="51"/>
    </row>
    <row r="8" spans="2:11" ht="16.149999999999999" customHeight="1" x14ac:dyDescent="0.3">
      <c r="B8" s="607"/>
      <c r="C8"/>
      <c r="D8" s="581"/>
      <c r="E8" s="31" t="s">
        <v>13</v>
      </c>
      <c r="F8" s="31" t="s">
        <v>13</v>
      </c>
      <c r="G8" s="31" t="s">
        <v>14</v>
      </c>
      <c r="H8" s="31" t="s">
        <v>14</v>
      </c>
      <c r="I8" s="40"/>
      <c r="J8" s="51"/>
    </row>
    <row r="9" spans="2:11" ht="16.149999999999999" customHeight="1" thickBot="1" x14ac:dyDescent="0.35">
      <c r="B9" s="609"/>
      <c r="C9" s="315"/>
      <c r="D9" s="582"/>
      <c r="E9" s="320" t="s">
        <v>746</v>
      </c>
      <c r="F9" s="320" t="s">
        <v>15</v>
      </c>
      <c r="G9" s="320" t="s">
        <v>746</v>
      </c>
      <c r="H9" s="320" t="s">
        <v>15</v>
      </c>
      <c r="I9" s="478" t="s">
        <v>16</v>
      </c>
      <c r="J9" s="51"/>
    </row>
    <row r="10" spans="2:11" ht="16.149999999999999" customHeight="1" x14ac:dyDescent="0.25">
      <c r="B10" s="346" t="s">
        <v>2487</v>
      </c>
      <c r="C10" s="335"/>
      <c r="D10" s="335"/>
      <c r="E10" s="318"/>
      <c r="F10" s="318"/>
      <c r="G10" s="318"/>
      <c r="H10" s="318"/>
      <c r="I10" s="310"/>
      <c r="J10" s="51"/>
    </row>
    <row r="11" spans="2:11" ht="16.149999999999999" customHeight="1" x14ac:dyDescent="0.25">
      <c r="B11" s="43" t="s">
        <v>2488</v>
      </c>
      <c r="C11"/>
      <c r="D11"/>
      <c r="E11" s="1"/>
      <c r="F11" s="1"/>
      <c r="G11" s="1"/>
      <c r="H11" s="1"/>
      <c r="I11" s="47"/>
      <c r="J11" s="51"/>
    </row>
    <row r="12" spans="2:11" ht="16.149999999999999" customHeight="1" x14ac:dyDescent="0.25">
      <c r="B12" s="53" t="s">
        <v>2489</v>
      </c>
      <c r="C12" s="32"/>
      <c r="D12" s="475" t="s">
        <v>18</v>
      </c>
      <c r="E12" s="479"/>
      <c r="F12" s="479"/>
      <c r="G12" s="480"/>
      <c r="H12" s="480"/>
      <c r="I12" s="478" t="s">
        <v>2490</v>
      </c>
      <c r="J12" s="51"/>
      <c r="K12" s="18"/>
    </row>
    <row r="13" spans="2:11" ht="16.149999999999999" customHeight="1" x14ac:dyDescent="0.25">
      <c r="B13" s="53" t="s">
        <v>2491</v>
      </c>
      <c r="C13" s="34"/>
      <c r="D13" s="475" t="s">
        <v>18</v>
      </c>
      <c r="E13" s="479"/>
      <c r="F13" s="479"/>
      <c r="G13" s="480"/>
      <c r="H13" s="480"/>
      <c r="I13" s="478" t="s">
        <v>2492</v>
      </c>
      <c r="J13" s="51"/>
      <c r="K13" s="18"/>
    </row>
    <row r="14" spans="2:11" ht="16.149999999999999" customHeight="1" x14ac:dyDescent="0.25">
      <c r="B14" s="53" t="s">
        <v>2493</v>
      </c>
      <c r="C14" s="32"/>
      <c r="D14" s="475" t="s">
        <v>18</v>
      </c>
      <c r="E14" s="479"/>
      <c r="F14" s="479"/>
      <c r="G14" s="480"/>
      <c r="H14" s="480"/>
      <c r="I14" s="478" t="s">
        <v>2494</v>
      </c>
      <c r="J14" s="51"/>
      <c r="K14" s="18"/>
    </row>
    <row r="15" spans="2:11" ht="16.149999999999999" customHeight="1" x14ac:dyDescent="0.25">
      <c r="B15" s="48" t="s">
        <v>2495</v>
      </c>
      <c r="C15" s="44"/>
      <c r="D15" s="475" t="s">
        <v>18</v>
      </c>
      <c r="E15" s="479"/>
      <c r="F15" s="479"/>
      <c r="G15" s="480"/>
      <c r="H15" s="480"/>
      <c r="I15" s="478" t="s">
        <v>2496</v>
      </c>
      <c r="J15" s="51"/>
      <c r="K15" s="18"/>
    </row>
    <row r="16" spans="2:11" ht="16.149999999999999" customHeight="1" x14ac:dyDescent="0.25">
      <c r="B16" s="92" t="s">
        <v>2497</v>
      </c>
      <c r="C16" s="481" t="s">
        <v>212</v>
      </c>
      <c r="D16"/>
      <c r="E16" s="1"/>
      <c r="F16" s="1"/>
      <c r="G16" s="1"/>
      <c r="H16" s="1"/>
      <c r="I16" s="47"/>
      <c r="J16" s="51"/>
      <c r="K16" s="18"/>
    </row>
    <row r="17" spans="2:11" ht="16.149999999999999" customHeight="1" x14ac:dyDescent="0.25">
      <c r="B17" s="53" t="s">
        <v>2498</v>
      </c>
      <c r="C17" s="81"/>
      <c r="D17" s="475" t="s">
        <v>18</v>
      </c>
      <c r="E17" s="479"/>
      <c r="F17" s="479"/>
      <c r="G17" s="480"/>
      <c r="H17" s="480"/>
      <c r="I17" s="478" t="s">
        <v>2499</v>
      </c>
      <c r="J17" s="51"/>
      <c r="K17" s="18"/>
    </row>
    <row r="18" spans="2:11" ht="16.149999999999999" customHeight="1" x14ac:dyDescent="0.25">
      <c r="B18" s="53" t="s">
        <v>2500</v>
      </c>
      <c r="C18" s="34"/>
      <c r="D18" s="475" t="s">
        <v>18</v>
      </c>
      <c r="E18" s="479"/>
      <c r="F18" s="479"/>
      <c r="G18" s="480"/>
      <c r="H18" s="480"/>
      <c r="I18" s="478" t="s">
        <v>2501</v>
      </c>
      <c r="J18" s="51"/>
      <c r="K18" s="18"/>
    </row>
    <row r="19" spans="2:11" ht="16.149999999999999" customHeight="1" x14ac:dyDescent="0.25">
      <c r="B19" s="53" t="s">
        <v>2502</v>
      </c>
      <c r="C19" s="46"/>
      <c r="D19" s="475" t="s">
        <v>18</v>
      </c>
      <c r="E19" s="479"/>
      <c r="F19" s="479"/>
      <c r="G19" s="480"/>
      <c r="H19" s="480"/>
      <c r="I19" s="478" t="s">
        <v>2503</v>
      </c>
      <c r="J19" s="51"/>
      <c r="K19" s="18"/>
    </row>
    <row r="20" spans="2:11" ht="16.149999999999999" customHeight="1" x14ac:dyDescent="0.25">
      <c r="B20" s="92" t="s">
        <v>2504</v>
      </c>
      <c r="C20" s="481" t="s">
        <v>212</v>
      </c>
      <c r="D20"/>
      <c r="E20" s="1"/>
      <c r="F20" s="1"/>
      <c r="G20" s="1"/>
      <c r="H20" s="1"/>
      <c r="I20" s="47"/>
      <c r="J20" s="51"/>
      <c r="K20" s="18"/>
    </row>
    <row r="21" spans="2:11" ht="16.149999999999999" customHeight="1" x14ac:dyDescent="0.25">
      <c r="B21" s="53" t="s">
        <v>2489</v>
      </c>
      <c r="C21"/>
      <c r="D21" s="475" t="s">
        <v>18</v>
      </c>
      <c r="E21" s="479"/>
      <c r="F21" s="479"/>
      <c r="G21" s="480"/>
      <c r="H21" s="480"/>
      <c r="I21" s="478" t="s">
        <v>2505</v>
      </c>
      <c r="J21" s="51"/>
      <c r="K21" s="18"/>
    </row>
    <row r="22" spans="2:11" ht="16.149999999999999" customHeight="1" x14ac:dyDescent="0.25">
      <c r="B22" s="278" t="s">
        <v>2612</v>
      </c>
      <c r="C22" s="481" t="s">
        <v>212</v>
      </c>
      <c r="D22" s="475" t="s">
        <v>18</v>
      </c>
      <c r="E22" s="479"/>
      <c r="F22" s="479"/>
      <c r="G22" s="480"/>
      <c r="H22" s="480"/>
      <c r="I22" s="478" t="s">
        <v>2506</v>
      </c>
      <c r="J22" s="51"/>
      <c r="K22" s="18"/>
    </row>
    <row r="23" spans="2:11" ht="16.149999999999999" customHeight="1" thickBot="1" x14ac:dyDescent="0.3">
      <c r="B23" s="53" t="s">
        <v>2502</v>
      </c>
      <c r="C23" s="81"/>
      <c r="D23" s="475" t="s">
        <v>18</v>
      </c>
      <c r="E23" s="479"/>
      <c r="F23" s="479"/>
      <c r="G23" s="480"/>
      <c r="H23" s="480"/>
      <c r="I23" s="478" t="s">
        <v>2507</v>
      </c>
      <c r="J23" s="51"/>
      <c r="K23" s="18"/>
    </row>
    <row r="24" spans="2:11" ht="16.149999999999999" customHeight="1" x14ac:dyDescent="0.25">
      <c r="B24" s="45" t="s">
        <v>2508</v>
      </c>
      <c r="C24" s="34"/>
      <c r="D24" s="475" t="s">
        <v>18</v>
      </c>
      <c r="E24" s="325">
        <f>SUM(E12:E23)</f>
        <v>0</v>
      </c>
      <c r="F24" s="325">
        <f>SUM(F12:F23)</f>
        <v>0</v>
      </c>
      <c r="G24" s="325">
        <f>SUM(G12:G23)</f>
        <v>0</v>
      </c>
      <c r="H24" s="325">
        <f>SUM(H12:H23)</f>
        <v>0</v>
      </c>
      <c r="I24" s="478" t="s">
        <v>2509</v>
      </c>
      <c r="J24" s="51"/>
      <c r="K24" s="18"/>
    </row>
    <row r="25" spans="2:11" ht="16.149999999999999" customHeight="1" x14ac:dyDescent="0.25">
      <c r="B25" s="45" t="s">
        <v>2510</v>
      </c>
      <c r="C25" s="32"/>
      <c r="D25"/>
      <c r="E25" s="1"/>
      <c r="F25" s="1"/>
      <c r="G25" s="1"/>
      <c r="H25" s="1"/>
      <c r="I25" s="47"/>
      <c r="J25" s="51"/>
      <c r="K25" s="18"/>
    </row>
    <row r="26" spans="2:11" ht="16.149999999999999" customHeight="1" x14ac:dyDescent="0.25">
      <c r="B26" s="48" t="s">
        <v>2511</v>
      </c>
      <c r="C26" s="481" t="s">
        <v>212</v>
      </c>
      <c r="D26" s="475" t="s">
        <v>18</v>
      </c>
      <c r="E26" s="479"/>
      <c r="F26" s="479"/>
      <c r="G26" s="480"/>
      <c r="H26" s="480"/>
      <c r="I26" s="478" t="s">
        <v>2512</v>
      </c>
      <c r="J26" s="51"/>
      <c r="K26" s="18"/>
    </row>
    <row r="27" spans="2:11" ht="16.149999999999999" customHeight="1" x14ac:dyDescent="0.25">
      <c r="B27" s="48" t="s">
        <v>2513</v>
      </c>
      <c r="C27" s="481" t="s">
        <v>212</v>
      </c>
      <c r="D27" s="475" t="s">
        <v>18</v>
      </c>
      <c r="E27" s="479"/>
      <c r="F27" s="479"/>
      <c r="G27" s="480"/>
      <c r="H27" s="480"/>
      <c r="I27" s="478" t="s">
        <v>2514</v>
      </c>
      <c r="J27" s="51"/>
      <c r="K27" s="18"/>
    </row>
    <row r="28" spans="2:11" ht="16.149999999999999" customHeight="1" x14ac:dyDescent="0.25">
      <c r="B28" s="48" t="s">
        <v>2515</v>
      </c>
      <c r="C28" s="481" t="s">
        <v>212</v>
      </c>
      <c r="D28"/>
      <c r="E28" s="1"/>
      <c r="F28" s="1"/>
      <c r="G28" s="1"/>
      <c r="H28" s="1"/>
      <c r="I28" s="47"/>
      <c r="J28" s="51"/>
      <c r="K28" s="18"/>
    </row>
    <row r="29" spans="2:11" ht="16.149999999999999" customHeight="1" x14ac:dyDescent="0.25">
      <c r="B29" s="53" t="s">
        <v>2516</v>
      </c>
      <c r="C29" s="34"/>
      <c r="D29" s="475" t="s">
        <v>18</v>
      </c>
      <c r="E29" s="479"/>
      <c r="F29" s="479"/>
      <c r="G29" s="480"/>
      <c r="H29" s="480"/>
      <c r="I29" s="478" t="s">
        <v>2517</v>
      </c>
      <c r="J29" s="51"/>
      <c r="K29" s="18"/>
    </row>
    <row r="30" spans="2:11" ht="16.149999999999999" customHeight="1" x14ac:dyDescent="0.25">
      <c r="B30" s="53" t="s">
        <v>2518</v>
      </c>
      <c r="C30" s="34"/>
      <c r="D30" s="475" t="s">
        <v>18</v>
      </c>
      <c r="E30" s="479"/>
      <c r="F30" s="479"/>
      <c r="G30" s="480"/>
      <c r="H30" s="480"/>
      <c r="I30" s="478" t="s">
        <v>2519</v>
      </c>
      <c r="J30" s="51"/>
      <c r="K30" s="18"/>
    </row>
    <row r="31" spans="2:11" ht="16.149999999999999" customHeight="1" x14ac:dyDescent="0.25">
      <c r="B31" s="53" t="s">
        <v>2520</v>
      </c>
      <c r="C31" s="34"/>
      <c r="D31" s="475" t="s">
        <v>18</v>
      </c>
      <c r="E31" s="479"/>
      <c r="F31" s="479"/>
      <c r="G31" s="480"/>
      <c r="H31" s="480"/>
      <c r="I31" s="478" t="s">
        <v>2521</v>
      </c>
      <c r="J31" s="51"/>
      <c r="K31" s="18"/>
    </row>
    <row r="32" spans="2:11" ht="16.149999999999999" customHeight="1" x14ac:dyDescent="0.25">
      <c r="B32" s="53" t="s">
        <v>2613</v>
      </c>
      <c r="C32" s="32"/>
      <c r="D32" s="475" t="s">
        <v>18</v>
      </c>
      <c r="E32" s="479"/>
      <c r="F32" s="479"/>
      <c r="G32" s="480"/>
      <c r="H32" s="480"/>
      <c r="I32" s="478" t="s">
        <v>2522</v>
      </c>
      <c r="J32" s="51"/>
      <c r="K32" s="18"/>
    </row>
    <row r="33" spans="2:11" ht="12.5" x14ac:dyDescent="0.25">
      <c r="B33" s="59" t="s">
        <v>2614</v>
      </c>
      <c r="C33" s="34"/>
      <c r="D33" s="475" t="s">
        <v>18</v>
      </c>
      <c r="E33" s="479"/>
      <c r="F33" s="479"/>
      <c r="G33" s="480"/>
      <c r="H33" s="480"/>
      <c r="I33" s="478" t="s">
        <v>2523</v>
      </c>
      <c r="J33" s="51"/>
      <c r="K33" s="18"/>
    </row>
    <row r="34" spans="2:11" ht="16.149999999999999" customHeight="1" x14ac:dyDescent="0.25">
      <c r="B34" s="53" t="s">
        <v>2524</v>
      </c>
      <c r="C34" s="34"/>
      <c r="D34" s="475" t="s">
        <v>18</v>
      </c>
      <c r="E34" s="479"/>
      <c r="F34" s="479"/>
      <c r="G34" s="480"/>
      <c r="H34" s="480"/>
      <c r="I34" s="478" t="s">
        <v>2525</v>
      </c>
      <c r="J34" s="51"/>
      <c r="K34" s="18"/>
    </row>
    <row r="35" spans="2:11" ht="16.149999999999999" customHeight="1" x14ac:dyDescent="0.25">
      <c r="B35" s="53" t="s">
        <v>2615</v>
      </c>
      <c r="C35" s="34"/>
      <c r="D35" s="475" t="s">
        <v>18</v>
      </c>
      <c r="E35" s="479"/>
      <c r="F35" s="479"/>
      <c r="G35" s="480"/>
      <c r="H35" s="480"/>
      <c r="I35" s="478" t="s">
        <v>2526</v>
      </c>
      <c r="J35" s="51"/>
      <c r="K35" s="18"/>
    </row>
    <row r="36" spans="2:11" ht="16.149999999999999" customHeight="1" x14ac:dyDescent="0.25">
      <c r="B36" s="53" t="s">
        <v>2527</v>
      </c>
      <c r="C36" s="46"/>
      <c r="D36" s="475" t="s">
        <v>18</v>
      </c>
      <c r="E36" s="479"/>
      <c r="F36" s="479"/>
      <c r="G36" s="480"/>
      <c r="H36" s="480"/>
      <c r="I36" s="478" t="s">
        <v>2528</v>
      </c>
      <c r="J36" s="51"/>
      <c r="K36" s="18"/>
    </row>
    <row r="37" spans="2:11" ht="16.149999999999999" customHeight="1" x14ac:dyDescent="0.25">
      <c r="B37" s="92" t="s">
        <v>2529</v>
      </c>
      <c r="C37" s="481" t="s">
        <v>212</v>
      </c>
      <c r="D37" s="475" t="s">
        <v>18</v>
      </c>
      <c r="E37" s="479"/>
      <c r="F37" s="479"/>
      <c r="G37" s="480"/>
      <c r="H37" s="480"/>
      <c r="I37" s="478" t="s">
        <v>2530</v>
      </c>
      <c r="J37" s="51"/>
      <c r="K37" s="18"/>
    </row>
    <row r="38" spans="2:11" ht="16.149999999999999" customHeight="1" thickBot="1" x14ac:dyDescent="0.3">
      <c r="B38" s="48" t="s">
        <v>2531</v>
      </c>
      <c r="C38" s="481" t="s">
        <v>212</v>
      </c>
      <c r="D38" s="475" t="s">
        <v>18</v>
      </c>
      <c r="E38" s="479"/>
      <c r="F38" s="479"/>
      <c r="G38" s="480"/>
      <c r="H38" s="480"/>
      <c r="I38" s="478" t="s">
        <v>2532</v>
      </c>
      <c r="J38" s="51"/>
      <c r="K38" s="18"/>
    </row>
    <row r="39" spans="2:11" ht="16.149999999999999" customHeight="1" thickBot="1" x14ac:dyDescent="0.3">
      <c r="B39" s="45" t="s">
        <v>2533</v>
      </c>
      <c r="C39" s="34"/>
      <c r="D39" s="475" t="s">
        <v>18</v>
      </c>
      <c r="E39" s="325">
        <f>SUM(E26:E38)</f>
        <v>0</v>
      </c>
      <c r="F39" s="325">
        <f>SUM(F26:F38)</f>
        <v>0</v>
      </c>
      <c r="G39" s="325">
        <f>SUM(G26:G38)</f>
        <v>0</v>
      </c>
      <c r="H39" s="325">
        <f>SUM(H26:H38)</f>
        <v>0</v>
      </c>
      <c r="I39" s="478" t="s">
        <v>2534</v>
      </c>
      <c r="J39" s="51"/>
    </row>
    <row r="40" spans="2:11" ht="16.149999999999999" customHeight="1" x14ac:dyDescent="0.25">
      <c r="B40" s="45" t="s">
        <v>2535</v>
      </c>
      <c r="C40" s="34"/>
      <c r="D40" s="475" t="s">
        <v>18</v>
      </c>
      <c r="E40" s="325">
        <f>E24+E39</f>
        <v>0</v>
      </c>
      <c r="F40" s="325">
        <f>F24+F39</f>
        <v>0</v>
      </c>
      <c r="G40" s="325">
        <f>G24+G39</f>
        <v>0</v>
      </c>
      <c r="H40" s="325">
        <f>H24+H39</f>
        <v>0</v>
      </c>
      <c r="I40" s="478" t="s">
        <v>2536</v>
      </c>
      <c r="J40" s="51"/>
    </row>
    <row r="41" spans="2:11" ht="26.9" customHeight="1" x14ac:dyDescent="0.3">
      <c r="B41" s="279" t="s">
        <v>2616</v>
      </c>
      <c r="C41" s="32"/>
      <c r="D41"/>
      <c r="E41" s="1"/>
      <c r="F41" s="1"/>
      <c r="G41" s="1"/>
      <c r="H41" s="1"/>
      <c r="I41" s="47"/>
      <c r="J41" s="51"/>
    </row>
    <row r="42" spans="2:11" ht="16.149999999999999" customHeight="1" x14ac:dyDescent="0.25">
      <c r="B42" s="48" t="s">
        <v>2537</v>
      </c>
      <c r="C42" s="34"/>
      <c r="D42" s="475" t="s">
        <v>18</v>
      </c>
      <c r="E42" s="479"/>
      <c r="F42" s="479"/>
      <c r="G42" s="480"/>
      <c r="H42" s="480"/>
      <c r="I42" s="478" t="s">
        <v>2538</v>
      </c>
      <c r="J42" s="51"/>
      <c r="K42" s="18"/>
    </row>
    <row r="43" spans="2:11" ht="16.149999999999999" customHeight="1" x14ac:dyDescent="0.25">
      <c r="B43" s="48" t="s">
        <v>2495</v>
      </c>
      <c r="C43" s="46"/>
      <c r="D43" s="475" t="s">
        <v>18</v>
      </c>
      <c r="E43" s="479"/>
      <c r="F43" s="479"/>
      <c r="G43" s="480"/>
      <c r="H43" s="480"/>
      <c r="I43" s="478" t="s">
        <v>2539</v>
      </c>
      <c r="J43" s="51"/>
      <c r="K43" s="18"/>
    </row>
    <row r="44" spans="2:11" ht="16.149999999999999" customHeight="1" x14ac:dyDescent="0.25">
      <c r="B44" s="92" t="s">
        <v>2540</v>
      </c>
      <c r="C44" s="481" t="s">
        <v>212</v>
      </c>
      <c r="D44" s="475" t="s">
        <v>18</v>
      </c>
      <c r="E44" s="479"/>
      <c r="F44" s="479"/>
      <c r="G44" s="480"/>
      <c r="H44" s="480"/>
      <c r="I44" s="478" t="s">
        <v>2541</v>
      </c>
      <c r="J44" s="51"/>
      <c r="K44" s="18"/>
    </row>
    <row r="45" spans="2:11" ht="16.149999999999999" customHeight="1" x14ac:dyDescent="0.25">
      <c r="B45" s="48" t="s">
        <v>2542</v>
      </c>
      <c r="C45" s="72"/>
      <c r="D45" s="475" t="s">
        <v>18</v>
      </c>
      <c r="E45" s="479"/>
      <c r="F45" s="479"/>
      <c r="G45" s="480"/>
      <c r="H45" s="480"/>
      <c r="I45" s="478" t="s">
        <v>2543</v>
      </c>
      <c r="J45" s="51"/>
      <c r="K45" s="18"/>
    </row>
    <row r="46" spans="2:11" ht="40" customHeight="1" x14ac:dyDescent="0.25">
      <c r="B46" s="607" t="s">
        <v>2645</v>
      </c>
      <c r="C46" s="608"/>
      <c r="D46" s="608"/>
      <c r="E46" s="1"/>
      <c r="F46" s="1"/>
      <c r="G46" s="1"/>
      <c r="H46" s="1"/>
      <c r="I46" s="2"/>
      <c r="J46" s="51"/>
      <c r="K46" s="18"/>
    </row>
    <row r="47" spans="2:11" ht="12.5" x14ac:dyDescent="0.25">
      <c r="B47" s="607"/>
      <c r="C47" s="608"/>
      <c r="D47" s="608"/>
      <c r="E47" s="1"/>
      <c r="F47" s="1"/>
      <c r="G47" s="1"/>
      <c r="H47" s="1"/>
      <c r="I47" s="2"/>
      <c r="J47" s="51"/>
      <c r="K47" s="18"/>
    </row>
    <row r="48" spans="2:11" ht="13" x14ac:dyDescent="0.3">
      <c r="B48" s="280" t="s">
        <v>2617</v>
      </c>
      <c r="C48" s="72"/>
      <c r="D48"/>
      <c r="E48" s="1"/>
      <c r="F48" s="1"/>
      <c r="G48" s="1"/>
      <c r="H48" s="1"/>
      <c r="I48" s="1"/>
      <c r="J48" s="51"/>
    </row>
    <row r="49" spans="2:11" ht="16.149999999999999" customHeight="1" x14ac:dyDescent="0.25">
      <c r="B49" s="48" t="s">
        <v>2544</v>
      </c>
      <c r="C49" s="34"/>
      <c r="D49" s="475" t="s">
        <v>18</v>
      </c>
      <c r="E49" s="479"/>
      <c r="F49" s="479"/>
      <c r="G49" s="480"/>
      <c r="H49" s="480"/>
      <c r="I49" s="478" t="s">
        <v>2545</v>
      </c>
      <c r="J49" s="51"/>
      <c r="K49" s="18"/>
    </row>
    <row r="50" spans="2:11" ht="16.149999999999999" customHeight="1" x14ac:dyDescent="0.25">
      <c r="B50" s="48" t="s">
        <v>2513</v>
      </c>
      <c r="C50" s="32"/>
      <c r="D50" s="475" t="s">
        <v>18</v>
      </c>
      <c r="E50" s="479"/>
      <c r="F50" s="479"/>
      <c r="G50" s="480"/>
      <c r="H50" s="480"/>
      <c r="I50" s="478" t="s">
        <v>2546</v>
      </c>
      <c r="J50" s="51"/>
      <c r="K50" s="18"/>
    </row>
    <row r="51" spans="2:11" ht="16.149999999999999" customHeight="1" x14ac:dyDescent="0.25">
      <c r="B51" s="48" t="s">
        <v>2547</v>
      </c>
      <c r="C51" s="32"/>
      <c r="D51" s="475" t="s">
        <v>18</v>
      </c>
      <c r="E51" s="479"/>
      <c r="F51" s="479"/>
      <c r="G51" s="480"/>
      <c r="H51" s="480"/>
      <c r="I51" s="478" t="s">
        <v>2548</v>
      </c>
      <c r="J51" s="51"/>
      <c r="K51" s="18"/>
    </row>
    <row r="52" spans="2:11" ht="16.149999999999999" customHeight="1" x14ac:dyDescent="0.25">
      <c r="B52" s="92" t="s">
        <v>2529</v>
      </c>
      <c r="C52" s="481" t="s">
        <v>212</v>
      </c>
      <c r="D52" s="475" t="s">
        <v>18</v>
      </c>
      <c r="E52" s="479"/>
      <c r="F52" s="479"/>
      <c r="G52" s="480"/>
      <c r="H52" s="480"/>
      <c r="I52" s="478" t="s">
        <v>2549</v>
      </c>
      <c r="J52" s="51"/>
      <c r="K52" s="18"/>
    </row>
    <row r="53" spans="2:11" ht="16.149999999999999" customHeight="1" thickBot="1" x14ac:dyDescent="0.3">
      <c r="B53" s="152" t="s">
        <v>2531</v>
      </c>
      <c r="C53" s="61"/>
      <c r="D53" s="385" t="s">
        <v>18</v>
      </c>
      <c r="E53" s="479"/>
      <c r="F53" s="479"/>
      <c r="G53" s="480"/>
      <c r="H53" s="480"/>
      <c r="I53" s="478" t="s">
        <v>2550</v>
      </c>
      <c r="J53" s="51"/>
      <c r="K53" s="18"/>
    </row>
    <row r="54" spans="2:11" ht="16.149999999999999" customHeight="1" thickTop="1" thickBot="1" x14ac:dyDescent="0.3">
      <c r="B54" s="62"/>
      <c r="C54" s="62"/>
      <c r="D54" s="62"/>
      <c r="E54" s="62"/>
      <c r="F54" s="62"/>
      <c r="G54" s="62"/>
      <c r="H54" s="62"/>
      <c r="I54" s="63"/>
    </row>
    <row r="55" spans="2:11" ht="16.149999999999999" customHeight="1" thickTop="1" thickBot="1" x14ac:dyDescent="0.35">
      <c r="B55" s="36"/>
      <c r="C55" s="36"/>
      <c r="D55" s="36"/>
      <c r="E55" s="36"/>
      <c r="F55" s="36"/>
      <c r="G55" s="36"/>
      <c r="H55" s="375" t="s">
        <v>6</v>
      </c>
      <c r="I55" s="365">
        <v>3</v>
      </c>
    </row>
    <row r="56" spans="2:11" ht="16.149999999999999" customHeight="1" thickTop="1" x14ac:dyDescent="0.3">
      <c r="B56" s="37" t="s">
        <v>2551</v>
      </c>
      <c r="C56" s="38"/>
      <c r="D56" s="38"/>
      <c r="E56" s="472" t="s">
        <v>2481</v>
      </c>
      <c r="F56" s="472" t="s">
        <v>2482</v>
      </c>
      <c r="G56" s="469" t="s">
        <v>2483</v>
      </c>
      <c r="H56" s="469" t="s">
        <v>2484</v>
      </c>
      <c r="I56" s="473" t="s">
        <v>10</v>
      </c>
      <c r="J56" s="51"/>
    </row>
    <row r="57" spans="2:11" ht="25.5" customHeight="1" x14ac:dyDescent="0.3">
      <c r="B57" s="607" t="s">
        <v>2651</v>
      </c>
      <c r="C57" s="608"/>
      <c r="D57" s="581" t="s">
        <v>11</v>
      </c>
      <c r="E57" s="30" t="s">
        <v>2485</v>
      </c>
      <c r="F57" s="30" t="s">
        <v>2486</v>
      </c>
      <c r="G57" s="30" t="s">
        <v>2485</v>
      </c>
      <c r="H57" s="30" t="s">
        <v>2486</v>
      </c>
      <c r="I57" s="40"/>
      <c r="J57" s="51"/>
    </row>
    <row r="58" spans="2:11" ht="16.149999999999999" customHeight="1" x14ac:dyDescent="0.3">
      <c r="B58" s="607"/>
      <c r="C58" s="608"/>
      <c r="D58" s="581"/>
      <c r="E58" s="31" t="s">
        <v>13</v>
      </c>
      <c r="F58" s="31" t="s">
        <v>13</v>
      </c>
      <c r="G58" s="31" t="s">
        <v>14</v>
      </c>
      <c r="H58" s="31" t="s">
        <v>14</v>
      </c>
      <c r="I58" s="40"/>
      <c r="J58" s="51"/>
    </row>
    <row r="59" spans="2:11" ht="16.149999999999999" customHeight="1" thickBot="1" x14ac:dyDescent="0.35">
      <c r="B59" s="609"/>
      <c r="C59" s="610"/>
      <c r="D59" s="582"/>
      <c r="E59" s="320" t="s">
        <v>746</v>
      </c>
      <c r="F59" s="320" t="s">
        <v>15</v>
      </c>
      <c r="G59" s="320" t="s">
        <v>746</v>
      </c>
      <c r="H59" s="320" t="s">
        <v>15</v>
      </c>
      <c r="I59" s="478" t="s">
        <v>16</v>
      </c>
      <c r="J59" s="51"/>
    </row>
    <row r="60" spans="2:11" ht="16.149999999999999" customHeight="1" x14ac:dyDescent="0.25">
      <c r="B60" s="49" t="s">
        <v>2552</v>
      </c>
      <c r="C60" s="481" t="s">
        <v>212</v>
      </c>
      <c r="D60" s="475" t="s">
        <v>18</v>
      </c>
      <c r="E60" s="479"/>
      <c r="F60" s="479"/>
      <c r="G60" s="480"/>
      <c r="H60" s="480"/>
      <c r="I60" s="478" t="s">
        <v>2553</v>
      </c>
      <c r="J60" s="51"/>
    </row>
    <row r="61" spans="2:11" ht="16.149999999999999" customHeight="1" x14ac:dyDescent="0.25">
      <c r="B61" s="258" t="s">
        <v>2554</v>
      </c>
      <c r="C61" s="103"/>
      <c r="D61" s="1"/>
      <c r="E61" s="1"/>
      <c r="F61" s="1"/>
      <c r="G61" s="1"/>
      <c r="H61" s="1"/>
      <c r="I61" s="47"/>
      <c r="J61" s="51"/>
    </row>
    <row r="62" spans="2:11" ht="16.149999999999999" customHeight="1" x14ac:dyDescent="0.25">
      <c r="B62" s="209" t="s">
        <v>2646</v>
      </c>
      <c r="C62" s="104"/>
      <c r="D62" s="475" t="s">
        <v>18</v>
      </c>
      <c r="E62" s="471"/>
      <c r="F62" s="479"/>
      <c r="G62" s="471"/>
      <c r="H62" s="480"/>
      <c r="I62" s="478" t="s">
        <v>2555</v>
      </c>
      <c r="J62" s="51"/>
    </row>
    <row r="63" spans="2:11" ht="16.149999999999999" customHeight="1" x14ac:dyDescent="0.25">
      <c r="B63" s="209" t="s">
        <v>2647</v>
      </c>
      <c r="C63" s="104"/>
      <c r="D63" s="475" t="s">
        <v>18</v>
      </c>
      <c r="E63" s="471"/>
      <c r="F63" s="479"/>
      <c r="G63" s="471"/>
      <c r="H63" s="480"/>
      <c r="I63" s="478" t="s">
        <v>2556</v>
      </c>
      <c r="J63" s="51"/>
    </row>
    <row r="64" spans="2:11" ht="16.149999999999999" customHeight="1" x14ac:dyDescent="0.25">
      <c r="B64" s="209" t="s">
        <v>2648</v>
      </c>
      <c r="C64" s="104"/>
      <c r="D64" s="475" t="s">
        <v>18</v>
      </c>
      <c r="E64" s="471"/>
      <c r="F64" s="479"/>
      <c r="G64" s="471"/>
      <c r="H64" s="480"/>
      <c r="I64" s="478" t="s">
        <v>2557</v>
      </c>
      <c r="J64" s="51"/>
    </row>
    <row r="65" spans="2:10" ht="16.149999999999999" customHeight="1" x14ac:dyDescent="0.25">
      <c r="B65" s="43" t="s">
        <v>2649</v>
      </c>
      <c r="C65"/>
      <c r="D65" s="475" t="s">
        <v>18</v>
      </c>
      <c r="E65" s="471"/>
      <c r="F65" s="479"/>
      <c r="G65" s="471"/>
      <c r="H65" s="480"/>
      <c r="I65" s="478" t="s">
        <v>2558</v>
      </c>
      <c r="J65" s="51"/>
    </row>
    <row r="66" spans="2:10" ht="16.149999999999999" customHeight="1" thickBot="1" x14ac:dyDescent="0.3">
      <c r="B66" s="281" t="s">
        <v>2650</v>
      </c>
      <c r="C66" s="282"/>
      <c r="D66" s="385" t="s">
        <v>18</v>
      </c>
      <c r="E66" s="471"/>
      <c r="F66" s="479"/>
      <c r="G66" s="471"/>
      <c r="H66" s="480"/>
      <c r="I66" s="478" t="s">
        <v>2559</v>
      </c>
      <c r="J66" s="51"/>
    </row>
    <row r="67" spans="2:10" ht="16.149999999999999" customHeight="1" thickTop="1" x14ac:dyDescent="0.25">
      <c r="B67" s="62"/>
      <c r="C67" s="62"/>
      <c r="D67" s="62"/>
      <c r="E67" s="62"/>
      <c r="F67" s="62"/>
      <c r="G67" s="62"/>
      <c r="H67" s="62"/>
      <c r="I67" s="63"/>
    </row>
    <row r="68" spans="2:10" ht="16.149999999999999" customHeight="1" x14ac:dyDescent="0.25">
      <c r="B68" s="21"/>
    </row>
  </sheetData>
  <mergeCells count="5">
    <mergeCell ref="B46:D47"/>
    <mergeCell ref="B57:C59"/>
    <mergeCell ref="D57:D59"/>
    <mergeCell ref="D7:D9"/>
    <mergeCell ref="B8:B9"/>
  </mergeCells>
  <dataValidations count="13">
    <dataValidation allowBlank="1" showInputMessage="1" showErrorMessage="1" promptTitle="Number of stores" prompt="The number of cases for stores losses, should be one case per store." sqref="E22" xr:uid="{767316D8-4221-4D95-AEC0-5C15FA40413B}"/>
    <dataValidation allowBlank="1" showInputMessage="1" showErrorMessage="1" promptTitle="No. bad debts" prompt="The number of cases for bad debts and claims abandoned should be one case per debtor not each invoice." sqref="E17:E19" xr:uid="{0ED44F12-E994-4AB6-9AC1-C0B4D20BEFD8}"/>
    <dataValidation allowBlank="1" showInputMessage="1" showErrorMessage="1" promptTitle="Ex gratia payments" prompt="Payments that the organisation does not have to make and/or go beyond statutory cover, legal liability or administrative rules." sqref="C28" xr:uid="{81CBEC90-2568-4B91-9B9F-8E55A48DB673}"/>
    <dataValidation allowBlank="1" showInputMessage="1" showErrorMessage="1" promptTitle="Extra contractual payments" prompt="An extra-contractual payment is one which, although not legally due under contract, appears to be an obligation which the courts might uphold. Typically these arise from the organisation’s action or inaction in relation to a contract." sqref="C27" xr:uid="{1AAEA771-92F6-401A-91CF-9966848209C7}"/>
    <dataValidation allowBlank="1" showInputMessage="1" showErrorMessage="1" promptTitle="Extra statutory and regulatory" prompt="These are payments within the broad intention of the statute or regulation, but go beyond a strict interpretation of its terms." sqref="C38" xr:uid="{0B6637F4-4852-43D1-BE20-E7724D2BE695}"/>
    <dataValidation allowBlank="1" showInputMessage="1" showErrorMessage="1" promptTitle="Compensation payments" prompt="Only when liable under court order or legally binding arbitration. Excludes payments within provisions of a contract or statutory scheme. Also excludes payments into court. Also excludes out-of-court settlements, which are ex-gratia." sqref="C26" xr:uid="{1DC6BE13-516B-4AC8-9878-02EF38878B58}"/>
    <dataValidation allowBlank="1" showInputMessage="1" showErrorMessage="1" promptTitle="Damage to property and stores" prompt="Losses of property and other assets should be aggregated to produce a total loss per case." sqref="C20" xr:uid="{4DA5CBB6-D2A3-42D9-978D-E72C52BC0E1E}"/>
    <dataValidation allowBlank="1" showInputMessage="1" showErrorMessage="1" promptTitle="Stores losses" prompt="The total net losses revealed at any one store within the year should be aggregated and treated as one case (e.g. pharmaceutical stores)." sqref="C22" xr:uid="{2BFEB161-5F8E-4B39-B9BE-4F34BB7E7508}"/>
    <dataValidation allowBlank="1" showInputMessage="1" showErrorMessage="1" promptTitle="Special severance payments" prompt="This should be consistent with 'payments requiring HMT approval' in the exit packages note._x000a__x000a_Providers are reminded that HMT approval must be obtained through NHSE for all special severance payments due to their novel and contentious nature." sqref="C37" xr:uid="{34028C9E-09B8-495F-AD2F-CF89D89D6AA1}"/>
    <dataValidation allowBlank="1" showInputMessage="1" showErrorMessage="1" promptTitle="Special severance payments" prompt="Individual special severance payments over £95k that required HMT approval must be recorded in this line and no other." sqref="C52" xr:uid="{27FD1025-16A4-4578-BE95-C2915B8CD294}"/>
    <dataValidation allowBlank="1" showInputMessage="1" showErrorMessage="1" promptTitle="Gifts" prompt="Refer to DHSC GAM (para 5.264) and MPM (Annex 4.12) for the definition of a gift and more information. In the unlikely event your organisation makes a gift over £300k, contact NHSE.  Do not include here any gifts made to other WGA bodies." sqref="C60" xr:uid="{9F4DBAD8-96D7-4C8D-8C43-4268ECFFB838}"/>
    <dataValidation allowBlank="1" showInputMessage="1" showErrorMessage="1" promptTitle="Bad debts and claims abandoned" prompt="Excludes cases between the provider and other NHS bodies.  A case is defined as an individual debtor as opposed to an individual invoice." sqref="C44 C16" xr:uid="{5E8A8511-00CE-4C96-A40E-B40211E10573}"/>
    <dataValidation type="decimal" operator="greaterThanOrEqual" allowBlank="1" showInputMessage="1" showErrorMessage="1" sqref="F62:F66" xr:uid="{435D33B3-8D78-4208-8703-2F9CB3D49E17}">
      <formula1>0</formula1>
    </dataValidation>
  </dataValidations>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74B7-6214-487E-98FB-ACDC0AEE7C28}">
  <sheetPr codeName="Sheet61">
    <tabColor theme="2"/>
    <pageSetUpPr fitToPage="1"/>
  </sheetPr>
  <dimension ref="B1:G59"/>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9.26953125" style="15" customWidth="1"/>
    <col min="4" max="6" width="13.26953125" style="15" customWidth="1"/>
    <col min="7" max="7" width="7.26953125" style="15" customWidth="1"/>
    <col min="8" max="32" width="13.26953125" style="15" customWidth="1"/>
    <col min="33" max="16384" width="9.26953125" style="15"/>
  </cols>
  <sheetData>
    <row r="1" spans="2:7" ht="18.75" customHeight="1" x14ac:dyDescent="0.3">
      <c r="B1" s="308"/>
    </row>
    <row r="2" spans="2:7" ht="18.75" customHeight="1" x14ac:dyDescent="0.35">
      <c r="B2" s="16" t="s">
        <v>0</v>
      </c>
    </row>
    <row r="3" spans="2:7" ht="18.75" customHeight="1" x14ac:dyDescent="0.35">
      <c r="B3" s="16" t="str">
        <f ca="1">MID(CELL("filename",D3),FIND("]",CELL("filename",D4))+1,99)</f>
        <v>TAC03 SoFP</v>
      </c>
    </row>
    <row r="4" spans="2:7" ht="18.75" customHeight="1" thickBot="1" x14ac:dyDescent="0.35">
      <c r="B4" s="17" t="s">
        <v>5</v>
      </c>
    </row>
    <row r="5" spans="2:7" ht="16.149999999999999" customHeight="1" thickTop="1" thickBot="1" x14ac:dyDescent="0.35">
      <c r="B5" s="36"/>
      <c r="C5" s="36"/>
      <c r="D5" s="36"/>
      <c r="E5" s="363" t="s">
        <v>6</v>
      </c>
      <c r="F5" s="364">
        <v>1</v>
      </c>
    </row>
    <row r="6" spans="2:7" ht="16.149999999999999" customHeight="1" thickTop="1" x14ac:dyDescent="0.3">
      <c r="B6" s="37" t="s">
        <v>86</v>
      </c>
      <c r="C6" s="38"/>
      <c r="D6" s="410" t="s">
        <v>87</v>
      </c>
      <c r="E6" s="411" t="s">
        <v>88</v>
      </c>
      <c r="F6" s="412" t="s">
        <v>10</v>
      </c>
      <c r="G6" s="51"/>
    </row>
    <row r="7" spans="2:7" ht="24" customHeight="1" x14ac:dyDescent="0.3">
      <c r="B7" s="39"/>
      <c r="C7" s="581" t="s">
        <v>11</v>
      </c>
      <c r="D7" s="31" t="s">
        <v>89</v>
      </c>
      <c r="E7" s="31" t="s">
        <v>89</v>
      </c>
      <c r="F7"/>
      <c r="G7" s="51"/>
    </row>
    <row r="8" spans="2:7" ht="16.149999999999999" customHeight="1" x14ac:dyDescent="0.3">
      <c r="B8" s="39"/>
      <c r="C8" s="581"/>
      <c r="D8" s="31" t="s">
        <v>90</v>
      </c>
      <c r="E8" s="31" t="s">
        <v>91</v>
      </c>
      <c r="F8"/>
      <c r="G8" s="51"/>
    </row>
    <row r="9" spans="2:7" ht="16.149999999999999" customHeight="1" thickBot="1" x14ac:dyDescent="0.35">
      <c r="B9" s="41"/>
      <c r="C9" s="582"/>
      <c r="D9" s="320" t="s">
        <v>15</v>
      </c>
      <c r="E9" s="320" t="s">
        <v>15</v>
      </c>
      <c r="F9" s="352" t="s">
        <v>16</v>
      </c>
      <c r="G9" s="51"/>
    </row>
    <row r="10" spans="2:7" ht="16.149999999999999" customHeight="1" x14ac:dyDescent="0.25">
      <c r="B10" s="49" t="s">
        <v>92</v>
      </c>
      <c r="C10"/>
      <c r="D10" s="1"/>
      <c r="E10" s="1"/>
      <c r="F10" s="1"/>
      <c r="G10" s="51"/>
    </row>
    <row r="11" spans="2:7" ht="16.149999999999999" customHeight="1" x14ac:dyDescent="0.25">
      <c r="B11" s="48" t="s">
        <v>93</v>
      </c>
      <c r="C11" s="359" t="s">
        <v>18</v>
      </c>
      <c r="D11" s="356">
        <f>'TAC13 Intangibles'!E46</f>
        <v>0</v>
      </c>
      <c r="E11" s="356">
        <f>'TAC13 Intangibles'!E93</f>
        <v>0</v>
      </c>
      <c r="F11" s="352" t="s">
        <v>94</v>
      </c>
      <c r="G11" s="51"/>
    </row>
    <row r="12" spans="2:7" ht="16.149999999999999" customHeight="1" x14ac:dyDescent="0.25">
      <c r="B12" s="48" t="s">
        <v>95</v>
      </c>
      <c r="C12" s="359" t="s">
        <v>18</v>
      </c>
      <c r="D12" s="356">
        <f>'TAC14 PPE'!E114</f>
        <v>0</v>
      </c>
      <c r="E12" s="356">
        <f>'TAC14 PPE'!E125</f>
        <v>0</v>
      </c>
      <c r="F12" s="352" t="s">
        <v>96</v>
      </c>
      <c r="G12" s="51"/>
    </row>
    <row r="13" spans="2:7" ht="16.149999999999999" customHeight="1" x14ac:dyDescent="0.25">
      <c r="B13" s="48" t="s">
        <v>97</v>
      </c>
      <c r="C13" s="359" t="s">
        <v>18</v>
      </c>
      <c r="D13" s="356">
        <f>'TAC14A RoU Assets'!E63</f>
        <v>0</v>
      </c>
      <c r="E13" s="356">
        <f>'TAC14X RoU Assets PY'!E67</f>
        <v>0</v>
      </c>
      <c r="F13" s="352" t="s">
        <v>98</v>
      </c>
      <c r="G13" s="51"/>
    </row>
    <row r="14" spans="2:7" ht="16.149999999999999" customHeight="1" x14ac:dyDescent="0.25">
      <c r="B14" s="43" t="s">
        <v>99</v>
      </c>
      <c r="C14" s="359" t="s">
        <v>18</v>
      </c>
      <c r="D14" s="356">
        <f>'TAC15 Investments &amp; groups'!E25+'TAC15 Investments &amp; groups'!F25+'TAC15 Investments &amp; groups'!G25</f>
        <v>0</v>
      </c>
      <c r="E14" s="356">
        <f>'TAC15 Investments &amp; groups'!E12+'TAC15 Investments &amp; groups'!F12+'TAC15 Investments &amp; groups'!G12</f>
        <v>0</v>
      </c>
      <c r="F14" s="352" t="s">
        <v>100</v>
      </c>
      <c r="G14" s="51"/>
    </row>
    <row r="15" spans="2:7" ht="16.149999999999999" customHeight="1" x14ac:dyDescent="0.25">
      <c r="B15" s="48" t="s">
        <v>101</v>
      </c>
      <c r="C15" s="359" t="s">
        <v>18</v>
      </c>
      <c r="D15" s="356">
        <f>'TAC15 Investments &amp; groups'!E47+'TAC15 Investments &amp; groups'!F47</f>
        <v>0</v>
      </c>
      <c r="E15" s="356">
        <f>'TAC15 Investments &amp; groups'!E34+'TAC15 Investments &amp; groups'!F34</f>
        <v>0</v>
      </c>
      <c r="F15" s="352" t="s">
        <v>102</v>
      </c>
      <c r="G15" s="51"/>
    </row>
    <row r="16" spans="2:7" ht="16.149999999999999" customHeight="1" x14ac:dyDescent="0.25">
      <c r="B16" s="48" t="s">
        <v>103</v>
      </c>
      <c r="C16" s="359" t="s">
        <v>18</v>
      </c>
      <c r="D16" s="356">
        <f>'TAC15 Investments &amp; groups'!E71+'TAC15 Investments &amp; groups'!F71</f>
        <v>0</v>
      </c>
      <c r="E16" s="356">
        <f>'TAC15 Investments &amp; groups'!E56+'TAC15 Investments &amp; groups'!F56</f>
        <v>0</v>
      </c>
      <c r="F16" s="352" t="s">
        <v>104</v>
      </c>
      <c r="G16" s="51"/>
    </row>
    <row r="17" spans="2:7" ht="16.149999999999999" customHeight="1" x14ac:dyDescent="0.25">
      <c r="B17" s="48" t="s">
        <v>105</v>
      </c>
      <c r="C17" s="359" t="s">
        <v>18</v>
      </c>
      <c r="D17" s="356">
        <f>'TAC18 Receivables'!E55</f>
        <v>0</v>
      </c>
      <c r="E17" s="356">
        <f>'TAC18 Receivables'!F55</f>
        <v>0</v>
      </c>
      <c r="F17" s="352" t="s">
        <v>106</v>
      </c>
      <c r="G17" s="51"/>
    </row>
    <row r="18" spans="2:7" ht="16.149999999999999" customHeight="1" thickBot="1" x14ac:dyDescent="0.3">
      <c r="B18" s="43" t="s">
        <v>107</v>
      </c>
      <c r="C18" s="359" t="s">
        <v>18</v>
      </c>
      <c r="D18" s="356">
        <f>'TAC18 Receivables'!E94</f>
        <v>0</v>
      </c>
      <c r="E18" s="356">
        <f>'TAC18 Receivables'!F94</f>
        <v>0</v>
      </c>
      <c r="F18" s="352" t="s">
        <v>108</v>
      </c>
      <c r="G18" s="51"/>
    </row>
    <row r="19" spans="2:7" ht="16.149999999999999" customHeight="1" x14ac:dyDescent="0.25">
      <c r="B19" s="45" t="s">
        <v>109</v>
      </c>
      <c r="C19" s="359" t="s">
        <v>18</v>
      </c>
      <c r="D19" s="325">
        <f>SUM(D11:D18)</f>
        <v>0</v>
      </c>
      <c r="E19" s="325">
        <f>SUM(E11:E18)</f>
        <v>0</v>
      </c>
      <c r="F19" s="352" t="s">
        <v>110</v>
      </c>
      <c r="G19" s="51"/>
    </row>
    <row r="20" spans="2:7" ht="16.149999999999999" customHeight="1" x14ac:dyDescent="0.25">
      <c r="B20" s="45" t="s">
        <v>111</v>
      </c>
      <c r="C20"/>
      <c r="D20" s="1"/>
      <c r="E20" s="1"/>
      <c r="F20" s="1"/>
      <c r="G20" s="51"/>
    </row>
    <row r="21" spans="2:7" ht="16.149999999999999" customHeight="1" x14ac:dyDescent="0.25">
      <c r="B21" s="43" t="s">
        <v>112</v>
      </c>
      <c r="C21" s="359" t="s">
        <v>18</v>
      </c>
      <c r="D21" s="356">
        <f>'TAC17 Inventories'!E21</f>
        <v>0</v>
      </c>
      <c r="E21" s="356">
        <f>'TAC17 Inventories'!E45</f>
        <v>0</v>
      </c>
      <c r="F21" s="352" t="s">
        <v>113</v>
      </c>
      <c r="G21" s="51"/>
    </row>
    <row r="22" spans="2:7" ht="16.149999999999999" customHeight="1" x14ac:dyDescent="0.25">
      <c r="B22" s="73" t="s">
        <v>105</v>
      </c>
      <c r="C22" s="359" t="s">
        <v>18</v>
      </c>
      <c r="D22" s="356">
        <f>'TAC18 Receivables'!E33</f>
        <v>0</v>
      </c>
      <c r="E22" s="356">
        <f>'TAC18 Receivables'!F33</f>
        <v>0</v>
      </c>
      <c r="F22" s="352" t="s">
        <v>114</v>
      </c>
      <c r="G22" s="51"/>
    </row>
    <row r="23" spans="2:7" ht="16.149999999999999" customHeight="1" x14ac:dyDescent="0.25">
      <c r="B23" s="48" t="s">
        <v>103</v>
      </c>
      <c r="C23" s="359" t="s">
        <v>18</v>
      </c>
      <c r="D23" s="356">
        <f>'TAC15 Investments &amp; groups'!E81+'TAC15 Investments &amp; groups'!F81</f>
        <v>0</v>
      </c>
      <c r="E23" s="356">
        <f>'TAC15 Investments &amp; groups'!G81+'TAC15 Investments &amp; groups'!H81</f>
        <v>0</v>
      </c>
      <c r="F23" s="352" t="s">
        <v>115</v>
      </c>
      <c r="G23" s="51"/>
    </row>
    <row r="24" spans="2:7" ht="16.149999999999999" customHeight="1" x14ac:dyDescent="0.25">
      <c r="B24" s="43" t="s">
        <v>107</v>
      </c>
      <c r="C24" s="359" t="s">
        <v>18</v>
      </c>
      <c r="D24" s="356">
        <f>'TAC18 Receivables'!E90</f>
        <v>0</v>
      </c>
      <c r="E24" s="356">
        <f>'TAC18 Receivables'!F90</f>
        <v>0</v>
      </c>
      <c r="F24" s="352" t="s">
        <v>116</v>
      </c>
      <c r="G24" s="51"/>
    </row>
    <row r="25" spans="2:7" ht="16.149999999999999" customHeight="1" x14ac:dyDescent="0.25">
      <c r="B25" s="73" t="s">
        <v>117</v>
      </c>
      <c r="C25" s="359" t="s">
        <v>18</v>
      </c>
      <c r="D25" s="356">
        <f>'TAC16 AHFS'!D19</f>
        <v>0</v>
      </c>
      <c r="E25" s="356">
        <f>'TAC16 AHFS'!D37</f>
        <v>0</v>
      </c>
      <c r="F25" s="352" t="s">
        <v>118</v>
      </c>
      <c r="G25" s="51"/>
    </row>
    <row r="26" spans="2:7" ht="16.149999999999999" customHeight="1" thickBot="1" x14ac:dyDescent="0.3">
      <c r="B26" s="48" t="s">
        <v>119</v>
      </c>
      <c r="C26" s="359" t="s">
        <v>18</v>
      </c>
      <c r="D26" s="356">
        <f>'TAC19 CCE'!D17+'TAC19 CCE'!E17</f>
        <v>0</v>
      </c>
      <c r="E26" s="356">
        <f>'TAC19 CCE'!D12+'TAC19 CCE'!E12</f>
        <v>0</v>
      </c>
      <c r="F26" s="352" t="s">
        <v>120</v>
      </c>
      <c r="G26" s="51"/>
    </row>
    <row r="27" spans="2:7" ht="16.149999999999999" customHeight="1" x14ac:dyDescent="0.25">
      <c r="B27" s="45" t="s">
        <v>121</v>
      </c>
      <c r="C27" s="359" t="s">
        <v>18</v>
      </c>
      <c r="D27" s="325">
        <f>SUM(D21:D26)</f>
        <v>0</v>
      </c>
      <c r="E27" s="325">
        <f>SUM(E21:E26)</f>
        <v>0</v>
      </c>
      <c r="F27" s="352" t="s">
        <v>122</v>
      </c>
      <c r="G27" s="51"/>
    </row>
    <row r="28" spans="2:7" ht="16.149999999999999" customHeight="1" x14ac:dyDescent="0.25">
      <c r="B28" s="45" t="s">
        <v>123</v>
      </c>
      <c r="C28"/>
      <c r="D28" s="1"/>
      <c r="E28" s="1"/>
      <c r="F28" s="1"/>
      <c r="G28" s="51"/>
    </row>
    <row r="29" spans="2:7" ht="16.149999999999999" customHeight="1" x14ac:dyDescent="0.25">
      <c r="B29" s="48" t="s">
        <v>124</v>
      </c>
      <c r="C29" s="359" t="s">
        <v>23</v>
      </c>
      <c r="D29" s="356">
        <f>-'TAC20 Payables'!E23</f>
        <v>0</v>
      </c>
      <c r="E29" s="356">
        <f>-'TAC20 Payables'!F23</f>
        <v>0</v>
      </c>
      <c r="F29" s="352" t="s">
        <v>125</v>
      </c>
      <c r="G29" s="51"/>
    </row>
    <row r="30" spans="2:7" ht="16.149999999999999" customHeight="1" x14ac:dyDescent="0.25">
      <c r="B30" s="43" t="s">
        <v>126</v>
      </c>
      <c r="C30" s="359" t="s">
        <v>23</v>
      </c>
      <c r="D30" s="356">
        <f>-'TAC21 Borrowings'!E22</f>
        <v>0</v>
      </c>
      <c r="E30" s="356">
        <f>-'TAC21 Borrowings'!F22</f>
        <v>0</v>
      </c>
      <c r="F30" s="352" t="s">
        <v>127</v>
      </c>
      <c r="G30" s="51"/>
    </row>
    <row r="31" spans="2:7" ht="16.149999999999999" customHeight="1" x14ac:dyDescent="0.25">
      <c r="B31" s="73" t="s">
        <v>128</v>
      </c>
      <c r="C31" s="359" t="s">
        <v>23</v>
      </c>
      <c r="D31" s="356">
        <f>-'TAC20 Payables'!E78</f>
        <v>0</v>
      </c>
      <c r="E31" s="356">
        <f>-'TAC20 Payables'!F78</f>
        <v>0</v>
      </c>
      <c r="F31" s="352" t="s">
        <v>129</v>
      </c>
      <c r="G31" s="51"/>
    </row>
    <row r="32" spans="2:7" ht="16.149999999999999" customHeight="1" x14ac:dyDescent="0.25">
      <c r="B32" s="73" t="s">
        <v>130</v>
      </c>
      <c r="C32" s="359" t="s">
        <v>23</v>
      </c>
      <c r="D32" s="356">
        <f>-'TAC22 Provisions'!D20</f>
        <v>0</v>
      </c>
      <c r="E32" s="356">
        <f>-'TAC22 Provisions'!E20</f>
        <v>0</v>
      </c>
      <c r="F32" s="352" t="s">
        <v>131</v>
      </c>
      <c r="G32" s="51"/>
    </row>
    <row r="33" spans="2:7" ht="16.149999999999999" customHeight="1" x14ac:dyDescent="0.25">
      <c r="B33" s="48" t="s">
        <v>132</v>
      </c>
      <c r="C33" s="359" t="s">
        <v>23</v>
      </c>
      <c r="D33" s="356">
        <f>-'TAC20 Payables'!E59</f>
        <v>0</v>
      </c>
      <c r="E33" s="356">
        <f>-'TAC20 Payables'!F59</f>
        <v>0</v>
      </c>
      <c r="F33" s="352" t="s">
        <v>133</v>
      </c>
      <c r="G33" s="51"/>
    </row>
    <row r="34" spans="2:7" ht="16.149999999999999" customHeight="1" thickBot="1" x14ac:dyDescent="0.3">
      <c r="B34" s="48" t="s">
        <v>134</v>
      </c>
      <c r="C34" s="359" t="s">
        <v>23</v>
      </c>
      <c r="D34" s="356">
        <f>-'TAC16 AHFS'!D48</f>
        <v>0</v>
      </c>
      <c r="E34" s="356">
        <f>-'TAC16 AHFS'!E48</f>
        <v>0</v>
      </c>
      <c r="F34" s="352" t="s">
        <v>135</v>
      </c>
      <c r="G34" s="51"/>
    </row>
    <row r="35" spans="2:7" ht="16.149999999999999" customHeight="1" thickBot="1" x14ac:dyDescent="0.3">
      <c r="B35" s="45" t="s">
        <v>136</v>
      </c>
      <c r="C35" s="359" t="s">
        <v>23</v>
      </c>
      <c r="D35" s="325">
        <f>SUM(D29:D34)</f>
        <v>0</v>
      </c>
      <c r="E35" s="325">
        <f>SUM(E29:E34)</f>
        <v>0</v>
      </c>
      <c r="F35" s="352" t="s">
        <v>137</v>
      </c>
      <c r="G35" s="51"/>
    </row>
    <row r="36" spans="2:7" ht="16.149999999999999" customHeight="1" x14ac:dyDescent="0.25">
      <c r="B36" s="45" t="s">
        <v>138</v>
      </c>
      <c r="C36" s="359" t="s">
        <v>26</v>
      </c>
      <c r="D36" s="325">
        <f>D27+D19+D35</f>
        <v>0</v>
      </c>
      <c r="E36" s="325">
        <f>E27+E19+E35</f>
        <v>0</v>
      </c>
      <c r="F36" s="352" t="s">
        <v>139</v>
      </c>
      <c r="G36" s="51"/>
    </row>
    <row r="37" spans="2:7" ht="16.149999999999999" customHeight="1" x14ac:dyDescent="0.25">
      <c r="B37" s="45" t="s">
        <v>140</v>
      </c>
      <c r="C37"/>
      <c r="D37" s="1"/>
      <c r="E37" s="1"/>
      <c r="F37" s="1"/>
      <c r="G37" s="51"/>
    </row>
    <row r="38" spans="2:7" ht="16.149999999999999" customHeight="1" x14ac:dyDescent="0.25">
      <c r="B38" s="48" t="s">
        <v>124</v>
      </c>
      <c r="C38" s="359" t="s">
        <v>23</v>
      </c>
      <c r="D38" s="356">
        <f>-'TAC20 Payables'!E34</f>
        <v>0</v>
      </c>
      <c r="E38" s="356">
        <f>-'TAC20 Payables'!F34</f>
        <v>0</v>
      </c>
      <c r="F38" s="352" t="s">
        <v>141</v>
      </c>
      <c r="G38" s="51"/>
    </row>
    <row r="39" spans="2:7" ht="16.149999999999999" customHeight="1" x14ac:dyDescent="0.25">
      <c r="B39" s="43" t="s">
        <v>126</v>
      </c>
      <c r="C39" s="359" t="s">
        <v>23</v>
      </c>
      <c r="D39" s="356">
        <f>-'TAC21 Borrowings'!E31</f>
        <v>0</v>
      </c>
      <c r="E39" s="356">
        <f>-'TAC21 Borrowings'!F31</f>
        <v>0</v>
      </c>
      <c r="F39" s="352" t="s">
        <v>142</v>
      </c>
      <c r="G39" s="51"/>
    </row>
    <row r="40" spans="2:7" ht="16.149999999999999" customHeight="1" x14ac:dyDescent="0.25">
      <c r="B40" s="73" t="s">
        <v>128</v>
      </c>
      <c r="C40" s="359" t="s">
        <v>23</v>
      </c>
      <c r="D40" s="356">
        <f>-'TAC20 Payables'!E82</f>
        <v>0</v>
      </c>
      <c r="E40" s="356">
        <f>-'TAC20 Payables'!F82</f>
        <v>0</v>
      </c>
      <c r="F40" s="352" t="s">
        <v>143</v>
      </c>
      <c r="G40" s="51"/>
    </row>
    <row r="41" spans="2:7" ht="16.149999999999999" customHeight="1" x14ac:dyDescent="0.25">
      <c r="B41" s="73" t="s">
        <v>130</v>
      </c>
      <c r="C41" s="359" t="s">
        <v>23</v>
      </c>
      <c r="D41" s="356">
        <f>-'TAC22 Provisions'!F20</f>
        <v>0</v>
      </c>
      <c r="E41" s="356">
        <f>-'TAC22 Provisions'!G20</f>
        <v>0</v>
      </c>
      <c r="F41" s="352" t="s">
        <v>144</v>
      </c>
      <c r="G41" s="51"/>
    </row>
    <row r="42" spans="2:7" ht="16.149999999999999" customHeight="1" thickBot="1" x14ac:dyDescent="0.3">
      <c r="B42" s="73" t="s">
        <v>132</v>
      </c>
      <c r="C42" s="359" t="s">
        <v>23</v>
      </c>
      <c r="D42" s="356">
        <f>-'TAC20 Payables'!E68</f>
        <v>0</v>
      </c>
      <c r="E42" s="356">
        <f>-'TAC20 Payables'!F68</f>
        <v>0</v>
      </c>
      <c r="F42" s="352" t="s">
        <v>145</v>
      </c>
      <c r="G42" s="51"/>
    </row>
    <row r="43" spans="2:7" ht="16.149999999999999" customHeight="1" thickBot="1" x14ac:dyDescent="0.3">
      <c r="B43" s="45" t="s">
        <v>146</v>
      </c>
      <c r="C43" s="359" t="s">
        <v>23</v>
      </c>
      <c r="D43" s="325">
        <f>SUM(D38:D42)</f>
        <v>0</v>
      </c>
      <c r="E43" s="325">
        <f>SUM(E38:E42)</f>
        <v>0</v>
      </c>
      <c r="F43" s="352" t="s">
        <v>147</v>
      </c>
      <c r="G43" s="51"/>
    </row>
    <row r="44" spans="2:7" ht="16.149999999999999" customHeight="1" x14ac:dyDescent="0.25">
      <c r="B44" s="45" t="s">
        <v>148</v>
      </c>
      <c r="C44" s="359" t="s">
        <v>26</v>
      </c>
      <c r="D44" s="325">
        <f>D36+D43</f>
        <v>0</v>
      </c>
      <c r="E44" s="325">
        <f>E36+E43</f>
        <v>0</v>
      </c>
      <c r="F44" s="352" t="s">
        <v>149</v>
      </c>
      <c r="G44" s="51"/>
    </row>
    <row r="45" spans="2:7" ht="16.149999999999999" customHeight="1" x14ac:dyDescent="0.25">
      <c r="B45" s="74" t="s">
        <v>150</v>
      </c>
      <c r="C45"/>
      <c r="D45" s="1"/>
      <c r="E45" s="1"/>
      <c r="F45" s="1"/>
      <c r="G45" s="51"/>
    </row>
    <row r="46" spans="2:7" ht="16.149999999999999" customHeight="1" x14ac:dyDescent="0.25">
      <c r="B46" s="75" t="s">
        <v>151</v>
      </c>
      <c r="C46"/>
      <c r="D46" s="1"/>
      <c r="E46" s="1"/>
      <c r="F46" s="1"/>
      <c r="G46" s="51"/>
    </row>
    <row r="47" spans="2:7" ht="16.149999999999999" customHeight="1" x14ac:dyDescent="0.25">
      <c r="B47" s="48" t="s">
        <v>152</v>
      </c>
      <c r="C47" s="359" t="s">
        <v>18</v>
      </c>
      <c r="D47" s="356">
        <f>'TAC04 SOCIE'!H40</f>
        <v>0</v>
      </c>
      <c r="E47" s="356">
        <f>'TAC04 SOCIE'!H80</f>
        <v>0</v>
      </c>
      <c r="F47" s="352" t="s">
        <v>153</v>
      </c>
      <c r="G47" s="51"/>
    </row>
    <row r="48" spans="2:7" ht="16.149999999999999" customHeight="1" x14ac:dyDescent="0.25">
      <c r="B48" s="48" t="s">
        <v>154</v>
      </c>
      <c r="C48" s="359" t="s">
        <v>18</v>
      </c>
      <c r="D48" s="356">
        <f>'TAC04 SOCIE'!I40</f>
        <v>0</v>
      </c>
      <c r="E48" s="356">
        <f>'TAC04 SOCIE'!I80</f>
        <v>0</v>
      </c>
      <c r="F48" s="352" t="s">
        <v>155</v>
      </c>
      <c r="G48" s="51"/>
    </row>
    <row r="49" spans="2:7" ht="16.149999999999999" customHeight="1" x14ac:dyDescent="0.25">
      <c r="B49" s="48" t="s">
        <v>156</v>
      </c>
      <c r="C49" s="359" t="s">
        <v>26</v>
      </c>
      <c r="D49" s="356">
        <f>'TAC04 SOCIE'!J40</f>
        <v>0</v>
      </c>
      <c r="E49" s="356">
        <f>'TAC04 SOCIE'!J80</f>
        <v>0</v>
      </c>
      <c r="F49" s="352" t="s">
        <v>157</v>
      </c>
      <c r="G49" s="51"/>
    </row>
    <row r="50" spans="2:7" ht="16.149999999999999" customHeight="1" x14ac:dyDescent="0.25">
      <c r="B50" s="73" t="s">
        <v>158</v>
      </c>
      <c r="C50" s="359" t="s">
        <v>26</v>
      </c>
      <c r="D50" s="356">
        <f>'TAC04 SOCIE'!K40</f>
        <v>0</v>
      </c>
      <c r="E50" s="356">
        <f>'TAC04 SOCIE'!K80</f>
        <v>0</v>
      </c>
      <c r="F50" s="352" t="s">
        <v>159</v>
      </c>
      <c r="G50" s="51"/>
    </row>
    <row r="51" spans="2:7" ht="16.149999999999999" customHeight="1" x14ac:dyDescent="0.25">
      <c r="B51" s="73" t="s">
        <v>160</v>
      </c>
      <c r="C51" s="359" t="s">
        <v>26</v>
      </c>
      <c r="D51" s="356">
        <f>'TAC04 SOCIE'!L40</f>
        <v>0</v>
      </c>
      <c r="E51" s="356">
        <f>'TAC04 SOCIE'!L80</f>
        <v>0</v>
      </c>
      <c r="F51" s="352" t="s">
        <v>161</v>
      </c>
      <c r="G51" s="51"/>
    </row>
    <row r="52" spans="2:7" ht="16.149999999999999" customHeight="1" x14ac:dyDescent="0.25">
      <c r="B52" s="48" t="s">
        <v>162</v>
      </c>
      <c r="C52" s="359" t="s">
        <v>26</v>
      </c>
      <c r="D52" s="356">
        <f>'TAC04 SOCIE'!M40</f>
        <v>0</v>
      </c>
      <c r="E52" s="356">
        <f>'TAC04 SOCIE'!M80</f>
        <v>0</v>
      </c>
      <c r="F52" s="352" t="s">
        <v>163</v>
      </c>
      <c r="G52" s="51"/>
    </row>
    <row r="53" spans="2:7" ht="16.149999999999999" customHeight="1" x14ac:dyDescent="0.25">
      <c r="B53" s="49" t="s">
        <v>164</v>
      </c>
      <c r="C53"/>
      <c r="D53" s="1"/>
      <c r="E53" s="1"/>
      <c r="F53" s="1"/>
      <c r="G53" s="51"/>
    </row>
    <row r="54" spans="2:7" ht="16.149999999999999" customHeight="1" x14ac:dyDescent="0.25">
      <c r="B54" s="48" t="s">
        <v>165</v>
      </c>
      <c r="C54" s="359" t="s">
        <v>18</v>
      </c>
      <c r="D54" s="356">
        <f>'TAC04 SOCIE'!G40</f>
        <v>0</v>
      </c>
      <c r="E54" s="356">
        <f>'TAC04 SOCIE'!G80</f>
        <v>0</v>
      </c>
      <c r="F54" s="352" t="s">
        <v>166</v>
      </c>
      <c r="G54" s="51"/>
    </row>
    <row r="55" spans="2:7" ht="16.149999999999999" customHeight="1" thickBot="1" x14ac:dyDescent="0.3">
      <c r="B55" s="77" t="s">
        <v>167</v>
      </c>
      <c r="C55" s="359" t="s">
        <v>18</v>
      </c>
      <c r="D55" s="356">
        <f>'TAC04 SOCIE'!F40</f>
        <v>0</v>
      </c>
      <c r="E55" s="356">
        <f>'TAC04 SOCIE'!F80</f>
        <v>0</v>
      </c>
      <c r="F55" s="352" t="s">
        <v>168</v>
      </c>
      <c r="G55" s="51"/>
    </row>
    <row r="56" spans="2:7" ht="16.149999999999999" customHeight="1" thickBot="1" x14ac:dyDescent="0.3">
      <c r="B56" s="64" t="s">
        <v>169</v>
      </c>
      <c r="C56" s="385" t="s">
        <v>26</v>
      </c>
      <c r="D56" s="325">
        <f>SUM(D47:D55)</f>
        <v>0</v>
      </c>
      <c r="E56" s="325">
        <f>SUM(E47:E55)</f>
        <v>0</v>
      </c>
      <c r="F56" s="352" t="s">
        <v>170</v>
      </c>
      <c r="G56" s="51"/>
    </row>
    <row r="57" spans="2:7" ht="16.149999999999999" customHeight="1" thickTop="1" x14ac:dyDescent="0.25">
      <c r="B57" s="62"/>
      <c r="C57" s="62"/>
      <c r="D57" s="62"/>
      <c r="E57" s="62"/>
      <c r="F57" s="63"/>
    </row>
    <row r="58" spans="2:7" ht="16.149999999999999" customHeight="1" x14ac:dyDescent="0.25">
      <c r="D58" s="28"/>
      <c r="E58" s="28"/>
    </row>
    <row r="59" spans="2:7" ht="16.149999999999999" customHeight="1" x14ac:dyDescent="0.25">
      <c r="D59" s="79"/>
      <c r="E59" s="79"/>
    </row>
  </sheetData>
  <mergeCells count="1">
    <mergeCell ref="C7:C9"/>
  </mergeCells>
  <conditionalFormatting sqref="D58:E58">
    <cfRule type="cellIs" dxfId="31" priority="2" operator="notEqual">
      <formula>""</formula>
    </cfRule>
  </conditionalFormatting>
  <conditionalFormatting sqref="D59:E59">
    <cfRule type="cellIs" dxfId="30" priority="1" operator="notEqual">
      <formula>0</formula>
    </cfRule>
  </conditionalFormatting>
  <pageMargins left="0.70866141732283472" right="0.7086614173228347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45B3-2814-48B6-A74F-51EDF1ADE4AF}">
  <sheetPr codeName="Sheet62">
    <tabColor theme="2"/>
  </sheetPr>
  <dimension ref="B1:O81"/>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6384" width="13.26953125" style="15"/>
  </cols>
  <sheetData>
    <row r="1" spans="2:15" ht="18.75" customHeight="1" x14ac:dyDescent="0.3">
      <c r="B1" s="308"/>
    </row>
    <row r="2" spans="2:15" ht="18.75" customHeight="1" x14ac:dyDescent="0.35">
      <c r="B2" s="16" t="s">
        <v>0</v>
      </c>
    </row>
    <row r="3" spans="2:15" ht="18.75" customHeight="1" x14ac:dyDescent="0.35">
      <c r="B3" s="16" t="str">
        <f ca="1">MID(CELL("filename",E3),FIND("]",CELL("filename",E4))+1,99)</f>
        <v>TAC04 SOCIE</v>
      </c>
    </row>
    <row r="4" spans="2:15" ht="18.75" customHeight="1" thickBot="1" x14ac:dyDescent="0.35">
      <c r="B4" s="17" t="s">
        <v>5</v>
      </c>
    </row>
    <row r="5" spans="2:15" ht="18.75" customHeight="1" thickTop="1" thickBot="1" x14ac:dyDescent="0.35">
      <c r="B5" s="17"/>
      <c r="L5" s="363" t="s">
        <v>6</v>
      </c>
      <c r="M5" s="364">
        <v>1</v>
      </c>
    </row>
    <row r="6" spans="2:15" ht="16.149999999999999" customHeight="1" thickTop="1" thickBot="1" x14ac:dyDescent="0.3">
      <c r="B6" s="36"/>
      <c r="C6" s="36"/>
      <c r="D6" s="36"/>
      <c r="E6" s="36"/>
      <c r="F6" s="583" t="s">
        <v>164</v>
      </c>
      <c r="G6" s="584"/>
      <c r="H6" s="583" t="s">
        <v>151</v>
      </c>
      <c r="I6" s="585"/>
      <c r="J6" s="585"/>
      <c r="K6" s="585"/>
      <c r="L6" s="585"/>
      <c r="M6" s="584"/>
      <c r="N6" s="36"/>
    </row>
    <row r="7" spans="2:15" ht="16.149999999999999" customHeight="1" thickTop="1" x14ac:dyDescent="0.3">
      <c r="B7" s="37" t="s">
        <v>171</v>
      </c>
      <c r="C7" s="38"/>
      <c r="D7" s="38"/>
      <c r="E7" s="410" t="s">
        <v>172</v>
      </c>
      <c r="F7" s="410" t="s">
        <v>173</v>
      </c>
      <c r="G7" s="410" t="s">
        <v>174</v>
      </c>
      <c r="H7" s="410" t="s">
        <v>175</v>
      </c>
      <c r="I7" s="410" t="s">
        <v>176</v>
      </c>
      <c r="J7" s="410" t="s">
        <v>177</v>
      </c>
      <c r="K7" s="410" t="s">
        <v>178</v>
      </c>
      <c r="L7" s="410" t="s">
        <v>179</v>
      </c>
      <c r="M7" s="410" t="s">
        <v>180</v>
      </c>
      <c r="N7" s="412" t="s">
        <v>10</v>
      </c>
      <c r="O7" s="51"/>
    </row>
    <row r="8" spans="2:15" ht="52" x14ac:dyDescent="0.3">
      <c r="B8" s="39"/>
      <c r="C8"/>
      <c r="D8" s="581" t="s">
        <v>11</v>
      </c>
      <c r="E8" s="30" t="s">
        <v>181</v>
      </c>
      <c r="F8" s="68" t="s">
        <v>167</v>
      </c>
      <c r="G8" s="30" t="s">
        <v>182</v>
      </c>
      <c r="H8" s="30" t="s">
        <v>183</v>
      </c>
      <c r="I8" s="30" t="s">
        <v>154</v>
      </c>
      <c r="J8" s="30" t="s">
        <v>156</v>
      </c>
      <c r="K8" s="30" t="s">
        <v>158</v>
      </c>
      <c r="L8" s="30" t="s">
        <v>160</v>
      </c>
      <c r="M8" s="30" t="s">
        <v>162</v>
      </c>
      <c r="N8" s="40"/>
      <c r="O8" s="51"/>
    </row>
    <row r="9" spans="2:15" ht="16.149999999999999" customHeight="1" x14ac:dyDescent="0.3">
      <c r="B9" s="39"/>
      <c r="C9"/>
      <c r="D9" s="581"/>
      <c r="E9" s="31" t="s">
        <v>13</v>
      </c>
      <c r="F9" s="70" t="s">
        <v>13</v>
      </c>
      <c r="G9" s="31" t="s">
        <v>13</v>
      </c>
      <c r="H9" s="31" t="s">
        <v>13</v>
      </c>
      <c r="I9" s="31" t="s">
        <v>13</v>
      </c>
      <c r="J9" s="31" t="s">
        <v>13</v>
      </c>
      <c r="K9" s="31" t="s">
        <v>13</v>
      </c>
      <c r="L9" s="31" t="s">
        <v>13</v>
      </c>
      <c r="M9" s="31" t="s">
        <v>13</v>
      </c>
      <c r="N9" s="40"/>
      <c r="O9" s="51"/>
    </row>
    <row r="10" spans="2:15" ht="16.149999999999999" customHeight="1" thickBot="1" x14ac:dyDescent="0.35">
      <c r="B10" s="41"/>
      <c r="C10" s="315"/>
      <c r="D10" s="582"/>
      <c r="E10" s="316" t="s">
        <v>15</v>
      </c>
      <c r="F10" s="324" t="s">
        <v>15</v>
      </c>
      <c r="G10" s="316" t="s">
        <v>15</v>
      </c>
      <c r="H10" s="316" t="s">
        <v>15</v>
      </c>
      <c r="I10" s="316" t="s">
        <v>15</v>
      </c>
      <c r="J10" s="316" t="s">
        <v>15</v>
      </c>
      <c r="K10" s="316" t="s">
        <v>15</v>
      </c>
      <c r="L10" s="316" t="s">
        <v>15</v>
      </c>
      <c r="M10" s="316" t="s">
        <v>15</v>
      </c>
      <c r="N10" s="352" t="s">
        <v>16</v>
      </c>
      <c r="O10" s="51"/>
    </row>
    <row r="11" spans="2:15" ht="16.149999999999999" customHeight="1" x14ac:dyDescent="0.25">
      <c r="B11" s="80" t="s">
        <v>184</v>
      </c>
      <c r="C11" s="81"/>
      <c r="D11" s="311" t="s">
        <v>26</v>
      </c>
      <c r="E11" s="353">
        <f>SUM(F11:M11)</f>
        <v>0</v>
      </c>
      <c r="F11" s="353">
        <f>F80</f>
        <v>0</v>
      </c>
      <c r="G11" s="353">
        <f>G80</f>
        <v>0</v>
      </c>
      <c r="H11" s="353">
        <f t="shared" ref="H11:M11" si="0">H80</f>
        <v>0</v>
      </c>
      <c r="I11" s="353">
        <f t="shared" si="0"/>
        <v>0</v>
      </c>
      <c r="J11" s="353">
        <f t="shared" si="0"/>
        <v>0</v>
      </c>
      <c r="K11" s="353">
        <f t="shared" si="0"/>
        <v>0</v>
      </c>
      <c r="L11" s="353">
        <f t="shared" si="0"/>
        <v>0</v>
      </c>
      <c r="M11" s="353">
        <f t="shared" si="0"/>
        <v>0</v>
      </c>
      <c r="N11" s="352" t="s">
        <v>185</v>
      </c>
      <c r="O11" s="51"/>
    </row>
    <row r="12" spans="2:15" ht="16.149999999999999" customHeight="1" x14ac:dyDescent="0.25">
      <c r="B12" s="82" t="s">
        <v>186</v>
      </c>
      <c r="C12" s="34"/>
      <c r="D12" s="357" t="s">
        <v>26</v>
      </c>
      <c r="E12" s="353">
        <f t="shared" ref="E12:E14" si="1">SUM(F12:M12)</f>
        <v>0</v>
      </c>
      <c r="F12" s="396"/>
      <c r="G12" s="396"/>
      <c r="H12" s="396"/>
      <c r="I12" s="396"/>
      <c r="J12" s="396"/>
      <c r="K12" s="396"/>
      <c r="L12" s="396"/>
      <c r="M12" s="396"/>
      <c r="N12" s="352" t="s">
        <v>187</v>
      </c>
      <c r="O12" s="51"/>
    </row>
    <row r="13" spans="2:15" ht="16.149999999999999" customHeight="1" x14ac:dyDescent="0.25">
      <c r="B13" s="82" t="s">
        <v>188</v>
      </c>
      <c r="C13" s="34"/>
      <c r="D13" s="357" t="s">
        <v>26</v>
      </c>
      <c r="E13" s="353">
        <f t="shared" si="1"/>
        <v>0</v>
      </c>
      <c r="F13" s="415"/>
      <c r="G13" s="356">
        <f>'TAC02 SoCI'!E47</f>
        <v>0</v>
      </c>
      <c r="H13" s="413"/>
      <c r="I13" s="413"/>
      <c r="J13" s="413"/>
      <c r="K13" s="413"/>
      <c r="L13" s="413"/>
      <c r="M13" s="356">
        <f>'TAC02 SoCI'!E25-G13-F13</f>
        <v>0</v>
      </c>
      <c r="N13" s="352" t="s">
        <v>189</v>
      </c>
      <c r="O13" s="51"/>
    </row>
    <row r="14" spans="2:15" ht="16.149999999999999" customHeight="1" x14ac:dyDescent="0.25">
      <c r="B14" s="82" t="s">
        <v>190</v>
      </c>
      <c r="C14" s="34"/>
      <c r="D14" s="357" t="s">
        <v>191</v>
      </c>
      <c r="E14" s="414">
        <f t="shared" si="1"/>
        <v>0</v>
      </c>
      <c r="F14" s="413"/>
      <c r="G14" s="415"/>
      <c r="H14" s="415"/>
      <c r="I14" s="415"/>
      <c r="J14" s="415"/>
      <c r="K14" s="415"/>
      <c r="L14" s="415"/>
      <c r="M14" s="416">
        <f>SUM(G14:L14)</f>
        <v>0</v>
      </c>
      <c r="N14" s="417" t="s">
        <v>192</v>
      </c>
      <c r="O14" s="51"/>
    </row>
    <row r="15" spans="2:15" ht="16.149999999999999" customHeight="1" x14ac:dyDescent="0.25">
      <c r="B15" s="84" t="s">
        <v>193</v>
      </c>
      <c r="C15" s="78"/>
      <c r="D15" s="418" t="s">
        <v>191</v>
      </c>
      <c r="E15" s="353">
        <f t="shared" ref="E15:E37" si="2">SUM(F15:M15)</f>
        <v>0</v>
      </c>
      <c r="F15" s="415"/>
      <c r="G15" s="413"/>
      <c r="H15" s="413"/>
      <c r="I15" s="413"/>
      <c r="J15" s="413"/>
      <c r="K15" s="413"/>
      <c r="L15" s="413"/>
      <c r="M15" s="356">
        <f>-F15</f>
        <v>0</v>
      </c>
      <c r="N15" s="352" t="s">
        <v>194</v>
      </c>
      <c r="O15" s="51"/>
    </row>
    <row r="16" spans="2:15" ht="28.5" customHeight="1" x14ac:dyDescent="0.25">
      <c r="B16" s="85" t="s">
        <v>195</v>
      </c>
      <c r="C16" s="34"/>
      <c r="D16" s="418" t="s">
        <v>191</v>
      </c>
      <c r="E16" s="353">
        <f t="shared" si="2"/>
        <v>0</v>
      </c>
      <c r="F16" s="413"/>
      <c r="G16" s="413"/>
      <c r="H16" s="413"/>
      <c r="I16" s="415"/>
      <c r="J16" s="413"/>
      <c r="K16" s="413"/>
      <c r="L16" s="413"/>
      <c r="M16" s="356">
        <f>-I16</f>
        <v>0</v>
      </c>
      <c r="N16" s="352" t="s">
        <v>196</v>
      </c>
      <c r="O16" s="51"/>
    </row>
    <row r="17" spans="2:15" ht="15.75" customHeight="1" x14ac:dyDescent="0.25">
      <c r="B17" s="82" t="s">
        <v>249</v>
      </c>
      <c r="C17" s="34"/>
      <c r="D17" s="542" t="s">
        <v>191</v>
      </c>
      <c r="E17" s="353">
        <f t="shared" si="2"/>
        <v>0</v>
      </c>
      <c r="F17" s="530"/>
      <c r="G17" s="541"/>
      <c r="H17" s="530"/>
      <c r="I17" s="541"/>
      <c r="J17" s="541"/>
      <c r="K17" s="541"/>
      <c r="L17" s="541"/>
      <c r="M17" s="543">
        <f>-SUM(F17:L17)</f>
        <v>0</v>
      </c>
      <c r="N17" s="352" t="s">
        <v>250</v>
      </c>
      <c r="O17" s="51"/>
    </row>
    <row r="18" spans="2:15" ht="16.149999999999999" customHeight="1" x14ac:dyDescent="0.25">
      <c r="B18" s="82" t="s">
        <v>197</v>
      </c>
      <c r="C18" s="34"/>
      <c r="D18" s="418" t="s">
        <v>26</v>
      </c>
      <c r="E18" s="353">
        <f>SUM(F18:M18)</f>
        <v>0</v>
      </c>
      <c r="F18" s="413"/>
      <c r="G18" s="413"/>
      <c r="H18" s="413"/>
      <c r="I18" s="415"/>
      <c r="J18" s="413"/>
      <c r="K18" s="413"/>
      <c r="L18" s="413"/>
      <c r="M18" s="413"/>
      <c r="N18" s="352" t="s">
        <v>198</v>
      </c>
      <c r="O18" s="51"/>
    </row>
    <row r="19" spans="2:15" ht="16.149999999999999" customHeight="1" x14ac:dyDescent="0.25">
      <c r="B19" s="82" t="s">
        <v>251</v>
      </c>
      <c r="C19" s="34"/>
      <c r="D19" s="359" t="s">
        <v>18</v>
      </c>
      <c r="E19" s="353">
        <f t="shared" si="2"/>
        <v>0</v>
      </c>
      <c r="F19" s="530"/>
      <c r="G19" s="530"/>
      <c r="H19" s="530"/>
      <c r="I19" s="541"/>
      <c r="J19" s="530"/>
      <c r="K19" s="530"/>
      <c r="L19" s="530"/>
      <c r="M19" s="530"/>
      <c r="N19" s="515" t="s">
        <v>252</v>
      </c>
      <c r="O19" s="51"/>
    </row>
    <row r="20" spans="2:15" ht="16.149999999999999" customHeight="1" x14ac:dyDescent="0.25">
      <c r="B20" s="82" t="s">
        <v>253</v>
      </c>
      <c r="C20" s="34"/>
      <c r="D20" s="359" t="s">
        <v>18</v>
      </c>
      <c r="E20" s="353">
        <f t="shared" si="2"/>
        <v>0</v>
      </c>
      <c r="F20" s="530"/>
      <c r="G20" s="530"/>
      <c r="H20" s="530"/>
      <c r="I20" s="541"/>
      <c r="J20" s="530"/>
      <c r="K20" s="530"/>
      <c r="L20" s="530"/>
      <c r="M20" s="530"/>
      <c r="N20" s="515" t="s">
        <v>254</v>
      </c>
      <c r="O20" s="51"/>
    </row>
    <row r="21" spans="2:15" ht="16.149999999999999" customHeight="1" x14ac:dyDescent="0.25">
      <c r="B21" s="43" t="s">
        <v>199</v>
      </c>
      <c r="C21" s="34"/>
      <c r="D21" s="359" t="s">
        <v>18</v>
      </c>
      <c r="E21" s="353">
        <f>SUM(F21:M21)</f>
        <v>0</v>
      </c>
      <c r="F21" s="413"/>
      <c r="G21" s="413"/>
      <c r="H21" s="413"/>
      <c r="I21" s="415"/>
      <c r="J21" s="413"/>
      <c r="K21" s="413"/>
      <c r="L21" s="413"/>
      <c r="M21" s="413"/>
      <c r="N21" s="352" t="s">
        <v>200</v>
      </c>
      <c r="O21" s="51"/>
    </row>
    <row r="22" spans="2:15" ht="16.149999999999999" customHeight="1" x14ac:dyDescent="0.25">
      <c r="B22" s="86" t="s">
        <v>201</v>
      </c>
      <c r="C22" s="78"/>
      <c r="D22" s="418" t="s">
        <v>26</v>
      </c>
      <c r="E22" s="353">
        <f t="shared" si="2"/>
        <v>0</v>
      </c>
      <c r="F22" s="415"/>
      <c r="G22" s="413"/>
      <c r="H22" s="413"/>
      <c r="I22" s="413"/>
      <c r="J22" s="413"/>
      <c r="K22" s="413"/>
      <c r="L22" s="413"/>
      <c r="M22" s="413"/>
      <c r="N22" s="352" t="s">
        <v>202</v>
      </c>
      <c r="O22" s="51"/>
    </row>
    <row r="23" spans="2:15" ht="16.149999999999999" customHeight="1" x14ac:dyDescent="0.25">
      <c r="B23" s="82" t="s">
        <v>203</v>
      </c>
      <c r="C23" s="34"/>
      <c r="D23" s="418" t="s">
        <v>191</v>
      </c>
      <c r="E23" s="353">
        <f t="shared" si="2"/>
        <v>0</v>
      </c>
      <c r="F23" s="413"/>
      <c r="G23" s="413"/>
      <c r="H23" s="413"/>
      <c r="I23" s="415"/>
      <c r="J23" s="413"/>
      <c r="K23" s="413"/>
      <c r="L23" s="413"/>
      <c r="M23" s="356">
        <f>-I23</f>
        <v>0</v>
      </c>
      <c r="N23" s="352" t="s">
        <v>204</v>
      </c>
      <c r="O23" s="51"/>
    </row>
    <row r="24" spans="2:15" ht="16.149999999999999" customHeight="1" x14ac:dyDescent="0.25">
      <c r="B24" s="82" t="s">
        <v>56</v>
      </c>
      <c r="C24" s="34"/>
      <c r="D24" s="418" t="s">
        <v>26</v>
      </c>
      <c r="E24" s="353">
        <f t="shared" si="2"/>
        <v>0</v>
      </c>
      <c r="F24" s="413"/>
      <c r="G24" s="413"/>
      <c r="H24" s="413"/>
      <c r="I24" s="413"/>
      <c r="J24" s="413"/>
      <c r="K24" s="413"/>
      <c r="L24" s="413"/>
      <c r="M24" s="356">
        <f>SUM('TAC15 Investments &amp; groups'!E44:F44)</f>
        <v>0</v>
      </c>
      <c r="N24" s="352" t="s">
        <v>205</v>
      </c>
      <c r="O24" s="51"/>
    </row>
    <row r="25" spans="2:15" ht="16.149999999999999" customHeight="1" x14ac:dyDescent="0.25">
      <c r="B25" s="82" t="s">
        <v>206</v>
      </c>
      <c r="C25" s="34"/>
      <c r="D25" s="418" t="s">
        <v>26</v>
      </c>
      <c r="E25" s="353">
        <f t="shared" si="2"/>
        <v>0</v>
      </c>
      <c r="F25" s="415"/>
      <c r="G25" s="413"/>
      <c r="H25" s="413"/>
      <c r="I25" s="413"/>
      <c r="J25" s="356">
        <f>'TAC15 Investments &amp; groups'!E62</f>
        <v>0</v>
      </c>
      <c r="K25" s="413"/>
      <c r="L25" s="413"/>
      <c r="M25" s="413"/>
      <c r="N25" s="352" t="s">
        <v>207</v>
      </c>
      <c r="O25" s="51"/>
    </row>
    <row r="26" spans="2:15" ht="25" x14ac:dyDescent="0.25">
      <c r="B26" s="85" t="s">
        <v>208</v>
      </c>
      <c r="C26" s="44"/>
      <c r="D26" s="418" t="s">
        <v>26</v>
      </c>
      <c r="E26" s="353">
        <f>SUM(F26:M26)</f>
        <v>0</v>
      </c>
      <c r="F26" s="415"/>
      <c r="G26" s="413"/>
      <c r="H26" s="413"/>
      <c r="I26" s="413"/>
      <c r="J26" s="356">
        <f>'TAC15 Investments &amp; groups'!E63</f>
        <v>0</v>
      </c>
      <c r="K26" s="413"/>
      <c r="L26" s="413"/>
      <c r="M26" s="413"/>
      <c r="N26" s="352" t="s">
        <v>209</v>
      </c>
      <c r="O26" s="51"/>
    </row>
    <row r="27" spans="2:15" ht="25" x14ac:dyDescent="0.25">
      <c r="B27" s="85" t="s">
        <v>210</v>
      </c>
      <c r="C27" s="44"/>
      <c r="D27" s="418" t="s">
        <v>26</v>
      </c>
      <c r="E27" s="353">
        <f t="shared" si="2"/>
        <v>0</v>
      </c>
      <c r="F27" s="415"/>
      <c r="G27" s="413"/>
      <c r="H27" s="413"/>
      <c r="I27" s="413"/>
      <c r="J27" s="354"/>
      <c r="K27" s="413"/>
      <c r="L27" s="413"/>
      <c r="M27" s="413"/>
      <c r="N27" s="352" t="s">
        <v>211</v>
      </c>
      <c r="O27" s="51"/>
    </row>
    <row r="28" spans="2:15" ht="16.149999999999999" customHeight="1" x14ac:dyDescent="0.25">
      <c r="B28" s="82" t="s">
        <v>70</v>
      </c>
      <c r="C28" s="358" t="s">
        <v>212</v>
      </c>
      <c r="D28" s="418" t="s">
        <v>26</v>
      </c>
      <c r="E28" s="353">
        <f t="shared" si="2"/>
        <v>0</v>
      </c>
      <c r="F28" s="413"/>
      <c r="G28" s="413"/>
      <c r="H28" s="413"/>
      <c r="I28" s="413"/>
      <c r="J28" s="413"/>
      <c r="K28" s="354"/>
      <c r="L28" s="413"/>
      <c r="M28" s="413"/>
      <c r="N28" s="352" t="s">
        <v>213</v>
      </c>
      <c r="O28" s="51"/>
    </row>
    <row r="29" spans="2:15" ht="16.149999999999999" customHeight="1" x14ac:dyDescent="0.25">
      <c r="B29" s="82" t="s">
        <v>60</v>
      </c>
      <c r="C29" s="81"/>
      <c r="D29" s="418" t="s">
        <v>26</v>
      </c>
      <c r="E29" s="353">
        <f t="shared" si="2"/>
        <v>0</v>
      </c>
      <c r="F29" s="413"/>
      <c r="G29" s="413"/>
      <c r="H29" s="413"/>
      <c r="I29" s="415"/>
      <c r="J29" s="413"/>
      <c r="K29" s="354"/>
      <c r="L29" s="354"/>
      <c r="M29" s="354"/>
      <c r="N29" s="352" t="s">
        <v>214</v>
      </c>
      <c r="O29" s="51"/>
    </row>
    <row r="30" spans="2:15" ht="16.149999999999999" customHeight="1" x14ac:dyDescent="0.25">
      <c r="B30" s="82" t="s">
        <v>215</v>
      </c>
      <c r="C30" s="34"/>
      <c r="D30" s="418" t="s">
        <v>26</v>
      </c>
      <c r="E30" s="353">
        <f t="shared" si="2"/>
        <v>0</v>
      </c>
      <c r="F30" s="413"/>
      <c r="G30" s="413"/>
      <c r="H30" s="413"/>
      <c r="I30" s="413"/>
      <c r="J30" s="413"/>
      <c r="K30" s="354"/>
      <c r="L30" s="413"/>
      <c r="M30" s="354"/>
      <c r="N30" s="352" t="s">
        <v>216</v>
      </c>
      <c r="O30" s="51"/>
    </row>
    <row r="31" spans="2:15" ht="16.149999999999999" customHeight="1" x14ac:dyDescent="0.25">
      <c r="B31" s="82" t="s">
        <v>217</v>
      </c>
      <c r="C31" s="34"/>
      <c r="D31" s="418" t="s">
        <v>18</v>
      </c>
      <c r="E31" s="353">
        <f t="shared" si="2"/>
        <v>0</v>
      </c>
      <c r="F31" s="413"/>
      <c r="G31" s="413"/>
      <c r="H31" s="413"/>
      <c r="I31" s="413"/>
      <c r="J31" s="413"/>
      <c r="K31" s="413"/>
      <c r="L31" s="413"/>
      <c r="M31" s="413"/>
      <c r="N31" s="352" t="s">
        <v>218</v>
      </c>
      <c r="O31" s="51"/>
    </row>
    <row r="32" spans="2:15" ht="16.149999999999999" customHeight="1" x14ac:dyDescent="0.25">
      <c r="B32" s="82" t="s">
        <v>255</v>
      </c>
      <c r="C32" s="34"/>
      <c r="D32" s="418" t="s">
        <v>18</v>
      </c>
      <c r="E32" s="353">
        <f t="shared" si="2"/>
        <v>0</v>
      </c>
      <c r="F32" s="413"/>
      <c r="G32" s="413"/>
      <c r="H32" s="415"/>
      <c r="I32" s="413"/>
      <c r="J32" s="413"/>
      <c r="K32" s="413"/>
      <c r="L32" s="413"/>
      <c r="M32" s="413"/>
      <c r="N32" s="352" t="s">
        <v>219</v>
      </c>
      <c r="O32" s="51"/>
    </row>
    <row r="33" spans="2:15" ht="16.149999999999999" customHeight="1" x14ac:dyDescent="0.25">
      <c r="B33" s="82" t="s">
        <v>256</v>
      </c>
      <c r="C33" s="34"/>
      <c r="D33" s="418" t="s">
        <v>23</v>
      </c>
      <c r="E33" s="353">
        <f t="shared" si="2"/>
        <v>0</v>
      </c>
      <c r="F33" s="413"/>
      <c r="G33" s="413"/>
      <c r="H33" s="415"/>
      <c r="I33" s="413"/>
      <c r="J33" s="413"/>
      <c r="K33" s="413"/>
      <c r="L33" s="413"/>
      <c r="M33" s="413"/>
      <c r="N33" s="352" t="s">
        <v>220</v>
      </c>
      <c r="O33" s="51"/>
    </row>
    <row r="34" spans="2:15" ht="16.149999999999999" customHeight="1" x14ac:dyDescent="0.25">
      <c r="B34" s="82" t="s">
        <v>221</v>
      </c>
      <c r="C34" s="34"/>
      <c r="D34" s="418" t="s">
        <v>191</v>
      </c>
      <c r="E34" s="353">
        <f t="shared" si="2"/>
        <v>0</v>
      </c>
      <c r="F34" s="413"/>
      <c r="G34" s="413"/>
      <c r="H34" s="415"/>
      <c r="I34" s="413"/>
      <c r="J34" s="413"/>
      <c r="K34" s="413"/>
      <c r="L34" s="413"/>
      <c r="M34" s="356">
        <f>-H34</f>
        <v>0</v>
      </c>
      <c r="N34" s="352" t="s">
        <v>222</v>
      </c>
      <c r="O34" s="51"/>
    </row>
    <row r="35" spans="2:15" ht="16.149999999999999" customHeight="1" x14ac:dyDescent="0.25">
      <c r="B35" s="82" t="s">
        <v>2622</v>
      </c>
      <c r="C35" s="34"/>
      <c r="D35" s="418" t="s">
        <v>26</v>
      </c>
      <c r="E35" s="353">
        <f t="shared" si="2"/>
        <v>0</v>
      </c>
      <c r="F35" s="413"/>
      <c r="G35" s="413"/>
      <c r="H35" s="413"/>
      <c r="I35" s="413"/>
      <c r="J35" s="413"/>
      <c r="K35" s="413"/>
      <c r="L35" s="413"/>
      <c r="M35" s="413"/>
      <c r="N35" s="352" t="s">
        <v>223</v>
      </c>
      <c r="O35" s="51"/>
    </row>
    <row r="36" spans="2:15" ht="16.149999999999999" customHeight="1" x14ac:dyDescent="0.25">
      <c r="B36" s="82" t="s">
        <v>2623</v>
      </c>
      <c r="C36" s="34"/>
      <c r="D36" s="418" t="s">
        <v>26</v>
      </c>
      <c r="E36" s="353">
        <f t="shared" si="2"/>
        <v>0</v>
      </c>
      <c r="F36" s="413"/>
      <c r="G36" s="413"/>
      <c r="H36" s="413"/>
      <c r="I36" s="413"/>
      <c r="J36" s="413"/>
      <c r="K36" s="413"/>
      <c r="L36" s="413"/>
      <c r="M36" s="413"/>
      <c r="N36" s="352" t="s">
        <v>224</v>
      </c>
      <c r="O36" s="51"/>
    </row>
    <row r="37" spans="2:15" ht="16.149999999999999" customHeight="1" x14ac:dyDescent="0.25">
      <c r="B37" s="82" t="s">
        <v>63</v>
      </c>
      <c r="C37" s="34"/>
      <c r="D37" s="418" t="s">
        <v>26</v>
      </c>
      <c r="E37" s="353">
        <f t="shared" si="2"/>
        <v>0</v>
      </c>
      <c r="F37" s="354"/>
      <c r="G37" s="413"/>
      <c r="H37" s="354"/>
      <c r="I37" s="354"/>
      <c r="J37" s="354"/>
      <c r="K37" s="354"/>
      <c r="L37" s="354"/>
      <c r="M37" s="354"/>
      <c r="N37" s="352" t="s">
        <v>225</v>
      </c>
      <c r="O37" s="51"/>
    </row>
    <row r="38" spans="2:15" ht="16.149999999999999" customHeight="1" x14ac:dyDescent="0.25">
      <c r="B38" s="77" t="s">
        <v>226</v>
      </c>
      <c r="C38" s="87"/>
      <c r="D38" s="419" t="s">
        <v>26</v>
      </c>
      <c r="E38" s="353">
        <f>SUM(F38:M38)</f>
        <v>0</v>
      </c>
      <c r="F38" s="354"/>
      <c r="G38" s="413"/>
      <c r="H38" s="413"/>
      <c r="I38" s="413"/>
      <c r="J38" s="413"/>
      <c r="K38" s="413"/>
      <c r="L38" s="413"/>
      <c r="M38" s="356">
        <f>-F38</f>
        <v>0</v>
      </c>
      <c r="N38" s="352" t="s">
        <v>227</v>
      </c>
      <c r="O38" s="51"/>
    </row>
    <row r="39" spans="2:15" ht="16.149999999999999" customHeight="1" thickBot="1" x14ac:dyDescent="0.3">
      <c r="B39" s="82" t="s">
        <v>228</v>
      </c>
      <c r="C39" s="34"/>
      <c r="D39" s="418" t="s">
        <v>26</v>
      </c>
      <c r="E39" s="353">
        <f>SUM(F39:M39)</f>
        <v>0</v>
      </c>
      <c r="F39" s="396"/>
      <c r="G39" s="396"/>
      <c r="H39" s="396"/>
      <c r="I39" s="396"/>
      <c r="J39" s="396"/>
      <c r="K39" s="396"/>
      <c r="L39" s="396"/>
      <c r="M39" s="396"/>
      <c r="N39" s="352" t="s">
        <v>229</v>
      </c>
      <c r="O39" s="218"/>
    </row>
    <row r="40" spans="2:15" ht="16.149999999999999" customHeight="1" thickBot="1" x14ac:dyDescent="0.3">
      <c r="B40" s="88" t="s">
        <v>230</v>
      </c>
      <c r="C40" s="65"/>
      <c r="D40" s="377" t="s">
        <v>26</v>
      </c>
      <c r="E40" s="325">
        <f>SUM(F40:M40)</f>
        <v>0</v>
      </c>
      <c r="F40" s="325">
        <f>SUM(F11:F39)</f>
        <v>0</v>
      </c>
      <c r="G40" s="325">
        <f t="shared" ref="G40:M40" si="3">SUM(G11:G39)</f>
        <v>0</v>
      </c>
      <c r="H40" s="325">
        <f t="shared" si="3"/>
        <v>0</v>
      </c>
      <c r="I40" s="325">
        <f t="shared" si="3"/>
        <v>0</v>
      </c>
      <c r="J40" s="325">
        <f t="shared" si="3"/>
        <v>0</v>
      </c>
      <c r="K40" s="325">
        <f t="shared" si="3"/>
        <v>0</v>
      </c>
      <c r="L40" s="325">
        <f t="shared" si="3"/>
        <v>0</v>
      </c>
      <c r="M40" s="325">
        <f t="shared" si="3"/>
        <v>0</v>
      </c>
      <c r="N40" s="352" t="s">
        <v>231</v>
      </c>
      <c r="O40" s="51"/>
    </row>
    <row r="41" spans="2:15" ht="16.149999999999999" customHeight="1" thickTop="1" thickBot="1" x14ac:dyDescent="0.3">
      <c r="B41" s="62"/>
      <c r="C41" s="62"/>
      <c r="D41" s="62"/>
      <c r="E41" s="62"/>
      <c r="F41" s="62"/>
      <c r="G41" s="62"/>
      <c r="H41" s="62"/>
      <c r="I41" s="62"/>
      <c r="J41" s="62"/>
      <c r="K41" s="62"/>
      <c r="L41" s="62"/>
      <c r="M41" s="62"/>
      <c r="N41" s="63"/>
    </row>
    <row r="42" spans="2:15" ht="16.149999999999999" customHeight="1" thickTop="1" thickBot="1" x14ac:dyDescent="0.35">
      <c r="B42" s="21"/>
      <c r="L42" s="363" t="s">
        <v>6</v>
      </c>
      <c r="M42" s="364">
        <v>2</v>
      </c>
    </row>
    <row r="43" spans="2:15" ht="16.149999999999999" customHeight="1" thickTop="1" thickBot="1" x14ac:dyDescent="0.3">
      <c r="B43" s="36"/>
      <c r="C43" s="36"/>
      <c r="D43" s="36"/>
      <c r="E43" s="36"/>
      <c r="F43" s="583" t="s">
        <v>164</v>
      </c>
      <c r="G43" s="584"/>
      <c r="H43" s="583" t="s">
        <v>151</v>
      </c>
      <c r="I43" s="585"/>
      <c r="J43" s="585"/>
      <c r="K43" s="585"/>
      <c r="L43" s="585"/>
      <c r="M43" s="584"/>
      <c r="N43" s="36"/>
    </row>
    <row r="44" spans="2:15" ht="16.149999999999999" customHeight="1" thickTop="1" x14ac:dyDescent="0.3">
      <c r="B44" s="37" t="s">
        <v>232</v>
      </c>
      <c r="C44" s="38"/>
      <c r="D44" s="38"/>
      <c r="E44" s="411" t="s">
        <v>233</v>
      </c>
      <c r="F44" s="411" t="s">
        <v>234</v>
      </c>
      <c r="G44" s="411" t="s">
        <v>235</v>
      </c>
      <c r="H44" s="411" t="s">
        <v>236</v>
      </c>
      <c r="I44" s="411" t="s">
        <v>237</v>
      </c>
      <c r="J44" s="411" t="s">
        <v>238</v>
      </c>
      <c r="K44" s="411" t="s">
        <v>239</v>
      </c>
      <c r="L44" s="411" t="s">
        <v>240</v>
      </c>
      <c r="M44" s="411" t="s">
        <v>241</v>
      </c>
      <c r="N44" s="412" t="s">
        <v>10</v>
      </c>
      <c r="O44" s="51"/>
    </row>
    <row r="45" spans="2:15" ht="52" x14ac:dyDescent="0.3">
      <c r="B45" s="39"/>
      <c r="C45"/>
      <c r="D45" s="581" t="s">
        <v>11</v>
      </c>
      <c r="E45" s="30" t="s">
        <v>181</v>
      </c>
      <c r="F45" s="68" t="s">
        <v>167</v>
      </c>
      <c r="G45" s="30" t="s">
        <v>182</v>
      </c>
      <c r="H45" s="30" t="s">
        <v>183</v>
      </c>
      <c r="I45" s="30" t="s">
        <v>154</v>
      </c>
      <c r="J45" s="30" t="s">
        <v>156</v>
      </c>
      <c r="K45" s="30" t="s">
        <v>158</v>
      </c>
      <c r="L45" s="30" t="s">
        <v>160</v>
      </c>
      <c r="M45" s="30" t="s">
        <v>162</v>
      </c>
      <c r="N45" s="40"/>
      <c r="O45" s="51"/>
    </row>
    <row r="46" spans="2:15" ht="16.149999999999999" customHeight="1" x14ac:dyDescent="0.3">
      <c r="B46" s="39"/>
      <c r="C46"/>
      <c r="D46" s="581"/>
      <c r="E46" s="31" t="s">
        <v>14</v>
      </c>
      <c r="F46" s="70" t="s">
        <v>14</v>
      </c>
      <c r="G46" s="31" t="s">
        <v>14</v>
      </c>
      <c r="H46" s="31" t="s">
        <v>14</v>
      </c>
      <c r="I46" s="31" t="s">
        <v>14</v>
      </c>
      <c r="J46" s="31" t="s">
        <v>14</v>
      </c>
      <c r="K46" s="31" t="s">
        <v>14</v>
      </c>
      <c r="L46" s="31" t="s">
        <v>14</v>
      </c>
      <c r="M46" s="31" t="s">
        <v>14</v>
      </c>
      <c r="N46" s="40"/>
      <c r="O46" s="51"/>
    </row>
    <row r="47" spans="2:15" ht="16.149999999999999" customHeight="1" thickBot="1" x14ac:dyDescent="0.35">
      <c r="B47" s="41"/>
      <c r="C47" s="315"/>
      <c r="D47" s="582"/>
      <c r="E47" s="316" t="s">
        <v>15</v>
      </c>
      <c r="F47" s="324" t="s">
        <v>15</v>
      </c>
      <c r="G47" s="316" t="s">
        <v>15</v>
      </c>
      <c r="H47" s="316" t="s">
        <v>15</v>
      </c>
      <c r="I47" s="316" t="s">
        <v>15</v>
      </c>
      <c r="J47" s="316" t="s">
        <v>15</v>
      </c>
      <c r="K47" s="316" t="s">
        <v>15</v>
      </c>
      <c r="L47" s="316" t="s">
        <v>15</v>
      </c>
      <c r="M47" s="316" t="s">
        <v>15</v>
      </c>
      <c r="N47" s="352" t="s">
        <v>16</v>
      </c>
      <c r="O47" s="51"/>
    </row>
    <row r="48" spans="2:15" ht="16.149999999999999" customHeight="1" x14ac:dyDescent="0.25">
      <c r="B48" s="49" t="s">
        <v>242</v>
      </c>
      <c r="C48"/>
      <c r="D48" s="311" t="s">
        <v>26</v>
      </c>
      <c r="E48" s="353">
        <f>SUM(F48:M48)</f>
        <v>0</v>
      </c>
      <c r="F48" s="355"/>
      <c r="G48" s="355"/>
      <c r="H48" s="355"/>
      <c r="I48" s="355"/>
      <c r="J48" s="355"/>
      <c r="K48" s="355"/>
      <c r="L48" s="355"/>
      <c r="M48" s="355"/>
      <c r="N48" s="352" t="s">
        <v>185</v>
      </c>
      <c r="O48" s="51"/>
    </row>
    <row r="49" spans="2:15" ht="16.149999999999999" customHeight="1" thickBot="1" x14ac:dyDescent="0.3">
      <c r="B49" s="73" t="s">
        <v>243</v>
      </c>
      <c r="C49" s="34"/>
      <c r="D49" s="418" t="s">
        <v>26</v>
      </c>
      <c r="E49" s="353">
        <f>SUM(F49:M49)</f>
        <v>0</v>
      </c>
      <c r="F49" s="413"/>
      <c r="G49" s="355"/>
      <c r="H49" s="355"/>
      <c r="I49" s="355"/>
      <c r="J49" s="355"/>
      <c r="K49" s="355"/>
      <c r="L49" s="355"/>
      <c r="M49" s="355"/>
      <c r="N49" s="352" t="s">
        <v>244</v>
      </c>
      <c r="O49" s="51"/>
    </row>
    <row r="50" spans="2:15" ht="16.149999999999999" customHeight="1" x14ac:dyDescent="0.25">
      <c r="B50" s="45" t="s">
        <v>245</v>
      </c>
      <c r="C50" s="81"/>
      <c r="D50" s="418" t="s">
        <v>26</v>
      </c>
      <c r="E50" s="325">
        <f>SUM(F50:M50)</f>
        <v>0</v>
      </c>
      <c r="F50" s="325">
        <f>SUM(F48:F49)</f>
        <v>0</v>
      </c>
      <c r="G50" s="325">
        <f>SUM(G48:G49)</f>
        <v>0</v>
      </c>
      <c r="H50" s="325">
        <f t="shared" ref="H50:M50" si="4">SUM(H48:H49)</f>
        <v>0</v>
      </c>
      <c r="I50" s="325">
        <f t="shared" si="4"/>
        <v>0</v>
      </c>
      <c r="J50" s="325">
        <f t="shared" si="4"/>
        <v>0</v>
      </c>
      <c r="K50" s="325">
        <f t="shared" si="4"/>
        <v>0</v>
      </c>
      <c r="L50" s="325">
        <f t="shared" si="4"/>
        <v>0</v>
      </c>
      <c r="M50" s="325">
        <f t="shared" si="4"/>
        <v>0</v>
      </c>
      <c r="N50" s="352" t="s">
        <v>246</v>
      </c>
      <c r="O50" s="51"/>
    </row>
    <row r="51" spans="2:15" ht="15.75" customHeight="1" x14ac:dyDescent="0.25">
      <c r="B51" s="48" t="s">
        <v>247</v>
      </c>
      <c r="C51" s="301"/>
      <c r="D51" s="418" t="s">
        <v>26</v>
      </c>
      <c r="E51" s="353">
        <f>SUM(F51:M51)</f>
        <v>0</v>
      </c>
      <c r="F51" s="413"/>
      <c r="G51" s="413"/>
      <c r="H51" s="413"/>
      <c r="I51" s="413"/>
      <c r="J51" s="413"/>
      <c r="K51" s="413"/>
      <c r="L51" s="413"/>
      <c r="M51" s="356">
        <f>-'TAC21 Borrowings'!I158</f>
        <v>0</v>
      </c>
      <c r="N51" s="352" t="s">
        <v>248</v>
      </c>
      <c r="O51" s="51"/>
    </row>
    <row r="52" spans="2:15" ht="16.149999999999999" customHeight="1" x14ac:dyDescent="0.25">
      <c r="B52" s="82" t="s">
        <v>186</v>
      </c>
      <c r="C52" s="34"/>
      <c r="D52" s="357" t="s">
        <v>26</v>
      </c>
      <c r="E52" s="353">
        <f t="shared" ref="E52" si="5">SUM(F52:M52)</f>
        <v>0</v>
      </c>
      <c r="F52" s="580"/>
      <c r="G52" s="580"/>
      <c r="H52" s="580"/>
      <c r="I52" s="580"/>
      <c r="J52" s="580"/>
      <c r="K52" s="580"/>
      <c r="L52" s="580"/>
      <c r="M52" s="580"/>
      <c r="N52" s="352" t="s">
        <v>187</v>
      </c>
      <c r="O52" s="218"/>
    </row>
    <row r="53" spans="2:15" ht="16.149999999999999" customHeight="1" x14ac:dyDescent="0.25">
      <c r="B53" s="48" t="s">
        <v>188</v>
      </c>
      <c r="C53" s="34"/>
      <c r="D53" s="418" t="s">
        <v>26</v>
      </c>
      <c r="E53" s="353">
        <f>SUM(F53:M53)</f>
        <v>0</v>
      </c>
      <c r="F53" s="355"/>
      <c r="G53" s="356">
        <f>'TAC02 SoCI'!F47</f>
        <v>0</v>
      </c>
      <c r="H53" s="413"/>
      <c r="I53" s="413"/>
      <c r="J53" s="413"/>
      <c r="K53" s="413"/>
      <c r="L53" s="413"/>
      <c r="M53" s="356">
        <f>'TAC02 SoCI'!F25-G53-F53</f>
        <v>0</v>
      </c>
      <c r="N53" s="352" t="s">
        <v>189</v>
      </c>
      <c r="O53" s="51"/>
    </row>
    <row r="54" spans="2:15" ht="16.149999999999999" customHeight="1" x14ac:dyDescent="0.25">
      <c r="B54" s="73" t="s">
        <v>190</v>
      </c>
      <c r="C54"/>
      <c r="D54" s="418" t="s">
        <v>191</v>
      </c>
      <c r="E54" s="353">
        <f t="shared" ref="E54:E77" si="6">SUM(F54:M54)</f>
        <v>0</v>
      </c>
      <c r="F54" s="413"/>
      <c r="G54" s="355"/>
      <c r="H54" s="355"/>
      <c r="I54" s="355"/>
      <c r="J54" s="355"/>
      <c r="K54" s="355"/>
      <c r="L54" s="355"/>
      <c r="M54" s="356">
        <f>-SUM(G54:L54)</f>
        <v>0</v>
      </c>
      <c r="N54" s="352" t="s">
        <v>192</v>
      </c>
      <c r="O54" s="51"/>
    </row>
    <row r="55" spans="2:15" ht="16.149999999999999" customHeight="1" x14ac:dyDescent="0.25">
      <c r="B55" s="77" t="s">
        <v>193</v>
      </c>
      <c r="C55" s="89"/>
      <c r="D55" s="418" t="s">
        <v>191</v>
      </c>
      <c r="E55" s="353">
        <f t="shared" si="6"/>
        <v>0</v>
      </c>
      <c r="F55" s="355"/>
      <c r="G55" s="413"/>
      <c r="H55" s="413"/>
      <c r="I55" s="413"/>
      <c r="J55" s="413"/>
      <c r="K55" s="413"/>
      <c r="L55" s="413"/>
      <c r="M55" s="356">
        <f>-F55</f>
        <v>0</v>
      </c>
      <c r="N55" s="352" t="s">
        <v>194</v>
      </c>
      <c r="O55" s="51"/>
    </row>
    <row r="56" spans="2:15" ht="25" x14ac:dyDescent="0.25">
      <c r="B56" s="50" t="s">
        <v>195</v>
      </c>
      <c r="C56" s="34"/>
      <c r="D56" s="418" t="s">
        <v>191</v>
      </c>
      <c r="E56" s="353">
        <f t="shared" si="6"/>
        <v>0</v>
      </c>
      <c r="F56" s="413"/>
      <c r="G56" s="413"/>
      <c r="H56" s="413"/>
      <c r="I56" s="355"/>
      <c r="J56" s="413"/>
      <c r="K56" s="413"/>
      <c r="L56" s="413"/>
      <c r="M56" s="356">
        <f>-I56</f>
        <v>0</v>
      </c>
      <c r="N56" s="352" t="s">
        <v>196</v>
      </c>
      <c r="O56" s="51"/>
    </row>
    <row r="57" spans="2:15" ht="16.149999999999999" customHeight="1" x14ac:dyDescent="0.25">
      <c r="B57" s="48" t="s">
        <v>249</v>
      </c>
      <c r="C57" s="34"/>
      <c r="D57" s="418" t="s">
        <v>191</v>
      </c>
      <c r="E57" s="353">
        <f t="shared" si="6"/>
        <v>0</v>
      </c>
      <c r="F57" s="413"/>
      <c r="G57" s="355"/>
      <c r="H57" s="413"/>
      <c r="I57" s="355"/>
      <c r="J57" s="355"/>
      <c r="K57" s="355"/>
      <c r="L57" s="355"/>
      <c r="M57" s="356">
        <f>-SUM(F57:L57)</f>
        <v>0</v>
      </c>
      <c r="N57" s="352" t="s">
        <v>250</v>
      </c>
      <c r="O57" s="51"/>
    </row>
    <row r="58" spans="2:15" ht="16.149999999999999" customHeight="1" x14ac:dyDescent="0.25">
      <c r="B58" s="43" t="s">
        <v>197</v>
      </c>
      <c r="C58" s="81"/>
      <c r="D58" s="418" t="s">
        <v>26</v>
      </c>
      <c r="E58" s="353">
        <f t="shared" si="6"/>
        <v>0</v>
      </c>
      <c r="F58" s="413"/>
      <c r="G58" s="413"/>
      <c r="H58" s="413"/>
      <c r="I58" s="355"/>
      <c r="J58" s="413"/>
      <c r="K58" s="413"/>
      <c r="L58" s="413"/>
      <c r="M58" s="413"/>
      <c r="N58" s="352" t="s">
        <v>198</v>
      </c>
      <c r="O58" s="51"/>
    </row>
    <row r="59" spans="2:15" ht="16.149999999999999" customHeight="1" x14ac:dyDescent="0.25">
      <c r="B59" s="48" t="s">
        <v>251</v>
      </c>
      <c r="C59" s="81"/>
      <c r="D59" s="418" t="s">
        <v>18</v>
      </c>
      <c r="E59" s="353">
        <f t="shared" si="6"/>
        <v>0</v>
      </c>
      <c r="F59" s="413"/>
      <c r="G59" s="413"/>
      <c r="H59" s="413"/>
      <c r="I59" s="355"/>
      <c r="J59" s="413"/>
      <c r="K59" s="413"/>
      <c r="L59" s="413"/>
      <c r="M59" s="413"/>
      <c r="N59" s="352" t="s">
        <v>252</v>
      </c>
      <c r="O59" s="51"/>
    </row>
    <row r="60" spans="2:15" ht="16.149999999999999" customHeight="1" x14ac:dyDescent="0.25">
      <c r="B60" s="48" t="s">
        <v>253</v>
      </c>
      <c r="C60" s="81"/>
      <c r="D60" s="418" t="s">
        <v>18</v>
      </c>
      <c r="E60" s="353">
        <f t="shared" si="6"/>
        <v>0</v>
      </c>
      <c r="F60" s="413"/>
      <c r="G60" s="413"/>
      <c r="H60" s="413"/>
      <c r="I60" s="355"/>
      <c r="J60" s="413"/>
      <c r="K60" s="413"/>
      <c r="L60" s="413"/>
      <c r="M60" s="413"/>
      <c r="N60" s="352" t="s">
        <v>254</v>
      </c>
      <c r="O60" s="51"/>
    </row>
    <row r="61" spans="2:15" ht="16.149999999999999" customHeight="1" x14ac:dyDescent="0.25">
      <c r="B61" s="48" t="s">
        <v>199</v>
      </c>
      <c r="C61" s="81"/>
      <c r="D61" s="359" t="s">
        <v>18</v>
      </c>
      <c r="E61" s="353">
        <f>SUM(F61:M61)</f>
        <v>0</v>
      </c>
      <c r="F61" s="413"/>
      <c r="G61" s="413"/>
      <c r="H61" s="413"/>
      <c r="I61" s="355"/>
      <c r="J61" s="413"/>
      <c r="K61" s="413"/>
      <c r="L61" s="413"/>
      <c r="M61" s="413"/>
      <c r="N61" s="352" t="s">
        <v>200</v>
      </c>
      <c r="O61" s="51"/>
    </row>
    <row r="62" spans="2:15" ht="16.149999999999999" customHeight="1" x14ac:dyDescent="0.25">
      <c r="B62" s="86" t="s">
        <v>201</v>
      </c>
      <c r="C62" s="78"/>
      <c r="D62" s="418" t="s">
        <v>26</v>
      </c>
      <c r="E62" s="353">
        <f t="shared" si="6"/>
        <v>0</v>
      </c>
      <c r="F62" s="355"/>
      <c r="G62" s="413"/>
      <c r="H62" s="413"/>
      <c r="I62" s="413"/>
      <c r="J62" s="413"/>
      <c r="K62" s="413"/>
      <c r="L62" s="413"/>
      <c r="M62" s="413"/>
      <c r="N62" s="352" t="s">
        <v>202</v>
      </c>
      <c r="O62" s="51"/>
    </row>
    <row r="63" spans="2:15" ht="16.149999999999999" customHeight="1" x14ac:dyDescent="0.25">
      <c r="B63" s="73" t="s">
        <v>203</v>
      </c>
      <c r="C63" s="34"/>
      <c r="D63" s="418" t="s">
        <v>191</v>
      </c>
      <c r="E63" s="353">
        <f t="shared" si="6"/>
        <v>0</v>
      </c>
      <c r="F63" s="413"/>
      <c r="G63" s="413"/>
      <c r="H63" s="413"/>
      <c r="I63" s="355"/>
      <c r="J63" s="413"/>
      <c r="K63" s="413"/>
      <c r="L63" s="413"/>
      <c r="M63" s="356">
        <f>-I63</f>
        <v>0</v>
      </c>
      <c r="N63" s="352" t="s">
        <v>204</v>
      </c>
      <c r="O63" s="51"/>
    </row>
    <row r="64" spans="2:15" ht="16.149999999999999" customHeight="1" x14ac:dyDescent="0.25">
      <c r="B64" s="48" t="s">
        <v>56</v>
      </c>
      <c r="C64" s="34"/>
      <c r="D64" s="418" t="s">
        <v>26</v>
      </c>
      <c r="E64" s="353">
        <f t="shared" si="6"/>
        <v>0</v>
      </c>
      <c r="F64" s="413"/>
      <c r="G64" s="413"/>
      <c r="H64" s="413"/>
      <c r="I64" s="413"/>
      <c r="J64" s="413"/>
      <c r="K64" s="413"/>
      <c r="L64" s="413"/>
      <c r="M64" s="356">
        <f>SUM('TAC15 Investments &amp; groups'!G44:H44)</f>
        <v>0</v>
      </c>
      <c r="N64" s="352" t="s">
        <v>205</v>
      </c>
      <c r="O64" s="51"/>
    </row>
    <row r="65" spans="2:15" ht="16.149999999999999" customHeight="1" x14ac:dyDescent="0.25">
      <c r="B65" s="43" t="s">
        <v>206</v>
      </c>
      <c r="C65" s="34"/>
      <c r="D65" s="418" t="s">
        <v>26</v>
      </c>
      <c r="E65" s="353">
        <f t="shared" si="6"/>
        <v>0</v>
      </c>
      <c r="F65" s="355"/>
      <c r="G65" s="413"/>
      <c r="H65" s="413"/>
      <c r="I65" s="413"/>
      <c r="J65" s="356">
        <f>'TAC15 Investments &amp; groups'!G62</f>
        <v>0</v>
      </c>
      <c r="K65" s="413"/>
      <c r="L65" s="413"/>
      <c r="M65" s="413"/>
      <c r="N65" s="352" t="s">
        <v>207</v>
      </c>
      <c r="O65" s="51"/>
    </row>
    <row r="66" spans="2:15" ht="25" x14ac:dyDescent="0.25">
      <c r="B66" s="50" t="s">
        <v>208</v>
      </c>
      <c r="C66" s="34"/>
      <c r="D66" s="418" t="s">
        <v>26</v>
      </c>
      <c r="E66" s="353">
        <f>SUM(F66:M66)</f>
        <v>0</v>
      </c>
      <c r="F66" s="355"/>
      <c r="G66" s="413"/>
      <c r="H66" s="413"/>
      <c r="I66" s="413"/>
      <c r="J66" s="356">
        <f>'TAC15 Investments &amp; groups'!G63</f>
        <v>0</v>
      </c>
      <c r="K66" s="413"/>
      <c r="L66" s="413"/>
      <c r="M66" s="413"/>
      <c r="N66" s="352" t="s">
        <v>209</v>
      </c>
      <c r="O66" s="51"/>
    </row>
    <row r="67" spans="2:15" ht="25" x14ac:dyDescent="0.25">
      <c r="B67" s="50" t="s">
        <v>210</v>
      </c>
      <c r="C67"/>
      <c r="D67" s="418" t="s">
        <v>26</v>
      </c>
      <c r="E67" s="353">
        <f t="shared" si="6"/>
        <v>0</v>
      </c>
      <c r="F67" s="355"/>
      <c r="G67" s="413"/>
      <c r="H67" s="413"/>
      <c r="I67" s="413"/>
      <c r="J67" s="355"/>
      <c r="K67" s="413"/>
      <c r="L67" s="413"/>
      <c r="M67" s="413"/>
      <c r="N67" s="352" t="s">
        <v>211</v>
      </c>
      <c r="O67" s="51"/>
    </row>
    <row r="68" spans="2:15" ht="16.149999999999999" customHeight="1" x14ac:dyDescent="0.25">
      <c r="B68" s="90" t="s">
        <v>70</v>
      </c>
      <c r="C68" s="358" t="s">
        <v>212</v>
      </c>
      <c r="D68" s="418" t="s">
        <v>26</v>
      </c>
      <c r="E68" s="353">
        <f t="shared" si="6"/>
        <v>0</v>
      </c>
      <c r="F68" s="413"/>
      <c r="G68" s="413"/>
      <c r="H68" s="413"/>
      <c r="I68" s="413"/>
      <c r="J68" s="413"/>
      <c r="K68" s="355"/>
      <c r="L68" s="413"/>
      <c r="M68" s="413"/>
      <c r="N68" s="352" t="s">
        <v>213</v>
      </c>
      <c r="O68" s="51"/>
    </row>
    <row r="69" spans="2:15" ht="16.149999999999999" customHeight="1" x14ac:dyDescent="0.25">
      <c r="B69" s="48" t="s">
        <v>60</v>
      </c>
      <c r="C69" s="420"/>
      <c r="D69" s="418" t="s">
        <v>26</v>
      </c>
      <c r="E69" s="353">
        <f t="shared" si="6"/>
        <v>0</v>
      </c>
      <c r="F69" s="413"/>
      <c r="G69" s="413"/>
      <c r="H69" s="413"/>
      <c r="I69" s="355"/>
      <c r="J69" s="413"/>
      <c r="K69" s="355"/>
      <c r="L69" s="355"/>
      <c r="M69" s="355"/>
      <c r="N69" s="352" t="s">
        <v>214</v>
      </c>
      <c r="O69" s="51"/>
    </row>
    <row r="70" spans="2:15" ht="16.149999999999999" customHeight="1" x14ac:dyDescent="0.25">
      <c r="B70" s="43" t="s">
        <v>215</v>
      </c>
      <c r="C70" s="81"/>
      <c r="D70" s="418" t="s">
        <v>26</v>
      </c>
      <c r="E70" s="353">
        <f t="shared" si="6"/>
        <v>0</v>
      </c>
      <c r="F70" s="413"/>
      <c r="G70" s="413"/>
      <c r="H70" s="413"/>
      <c r="I70" s="413"/>
      <c r="J70" s="413"/>
      <c r="K70" s="355"/>
      <c r="L70" s="413"/>
      <c r="M70" s="355"/>
      <c r="N70" s="352" t="s">
        <v>216</v>
      </c>
      <c r="O70" s="51"/>
    </row>
    <row r="71" spans="2:15" ht="16.149999999999999" customHeight="1" x14ac:dyDescent="0.25">
      <c r="B71" s="48" t="s">
        <v>217</v>
      </c>
      <c r="C71" s="81"/>
      <c r="D71" s="418" t="s">
        <v>18</v>
      </c>
      <c r="E71" s="353">
        <f t="shared" si="6"/>
        <v>0</v>
      </c>
      <c r="F71" s="413"/>
      <c r="G71" s="413"/>
      <c r="H71" s="413"/>
      <c r="I71" s="413"/>
      <c r="J71" s="413"/>
      <c r="K71" s="413"/>
      <c r="L71" s="413"/>
      <c r="M71" s="413"/>
      <c r="N71" s="352" t="s">
        <v>218</v>
      </c>
      <c r="O71" s="51"/>
    </row>
    <row r="72" spans="2:15" ht="16.149999999999999" customHeight="1" x14ac:dyDescent="0.25">
      <c r="B72" s="48" t="s">
        <v>255</v>
      </c>
      <c r="C72" s="81"/>
      <c r="D72" s="418" t="s">
        <v>18</v>
      </c>
      <c r="E72" s="353">
        <f t="shared" si="6"/>
        <v>0</v>
      </c>
      <c r="F72" s="413"/>
      <c r="G72" s="413"/>
      <c r="H72" s="355"/>
      <c r="I72" s="413"/>
      <c r="J72" s="413"/>
      <c r="K72" s="413"/>
      <c r="L72" s="413"/>
      <c r="M72" s="413"/>
      <c r="N72" s="352" t="s">
        <v>219</v>
      </c>
      <c r="O72" s="51"/>
    </row>
    <row r="73" spans="2:15" ht="16.149999999999999" customHeight="1" x14ac:dyDescent="0.25">
      <c r="B73" s="48" t="s">
        <v>256</v>
      </c>
      <c r="C73" s="81"/>
      <c r="D73" s="418" t="s">
        <v>23</v>
      </c>
      <c r="E73" s="353">
        <f t="shared" si="6"/>
        <v>0</v>
      </c>
      <c r="F73" s="413"/>
      <c r="G73" s="413"/>
      <c r="H73" s="355"/>
      <c r="I73" s="413"/>
      <c r="J73" s="413"/>
      <c r="K73" s="413"/>
      <c r="L73" s="413"/>
      <c r="M73" s="413"/>
      <c r="N73" s="352" t="s">
        <v>220</v>
      </c>
      <c r="O73" s="51"/>
    </row>
    <row r="74" spans="2:15" ht="16.149999999999999" customHeight="1" x14ac:dyDescent="0.25">
      <c r="B74" s="43" t="s">
        <v>221</v>
      </c>
      <c r="C74" s="81"/>
      <c r="D74" s="418" t="s">
        <v>191</v>
      </c>
      <c r="E74" s="353">
        <f t="shared" si="6"/>
        <v>0</v>
      </c>
      <c r="F74" s="413"/>
      <c r="G74" s="413"/>
      <c r="H74" s="355"/>
      <c r="I74" s="413"/>
      <c r="J74" s="413"/>
      <c r="K74" s="413"/>
      <c r="L74" s="413"/>
      <c r="M74" s="356">
        <f>-H74</f>
        <v>0</v>
      </c>
      <c r="N74" s="352" t="s">
        <v>222</v>
      </c>
      <c r="O74" s="51"/>
    </row>
    <row r="75" spans="2:15" ht="16.149999999999999" customHeight="1" x14ac:dyDescent="0.25">
      <c r="B75" s="48" t="s">
        <v>257</v>
      </c>
      <c r="C75"/>
      <c r="D75" s="418" t="s">
        <v>26</v>
      </c>
      <c r="E75" s="353">
        <f t="shared" si="6"/>
        <v>0</v>
      </c>
      <c r="F75" s="413"/>
      <c r="G75" s="413"/>
      <c r="H75" s="355"/>
      <c r="I75" s="413"/>
      <c r="J75" s="413"/>
      <c r="K75" s="413"/>
      <c r="L75" s="413"/>
      <c r="M75" s="413"/>
      <c r="N75" s="352" t="s">
        <v>223</v>
      </c>
      <c r="O75" s="51"/>
    </row>
    <row r="76" spans="2:15" ht="16.149999999999999" customHeight="1" x14ac:dyDescent="0.25">
      <c r="B76" s="48" t="s">
        <v>2623</v>
      </c>
      <c r="C76" s="34"/>
      <c r="D76" s="418" t="s">
        <v>26</v>
      </c>
      <c r="E76" s="353">
        <f t="shared" si="6"/>
        <v>0</v>
      </c>
      <c r="F76" s="413"/>
      <c r="G76" s="413"/>
      <c r="H76" s="413"/>
      <c r="I76" s="413"/>
      <c r="J76" s="413"/>
      <c r="K76" s="413"/>
      <c r="L76" s="413"/>
      <c r="M76" s="413"/>
      <c r="N76" s="352" t="s">
        <v>224</v>
      </c>
      <c r="O76" s="51"/>
    </row>
    <row r="77" spans="2:15" ht="16.149999999999999" customHeight="1" x14ac:dyDescent="0.25">
      <c r="B77" s="43" t="s">
        <v>63</v>
      </c>
      <c r="C77" s="34"/>
      <c r="D77" s="418" t="s">
        <v>26</v>
      </c>
      <c r="E77" s="353">
        <f t="shared" si="6"/>
        <v>0</v>
      </c>
      <c r="F77" s="355"/>
      <c r="G77" s="413"/>
      <c r="H77" s="355"/>
      <c r="I77" s="355"/>
      <c r="J77" s="355"/>
      <c r="K77" s="355"/>
      <c r="L77" s="355"/>
      <c r="M77" s="355"/>
      <c r="N77" s="352" t="s">
        <v>225</v>
      </c>
      <c r="O77" s="51"/>
    </row>
    <row r="78" spans="2:15" ht="16.149999999999999" customHeight="1" x14ac:dyDescent="0.25">
      <c r="B78" s="77" t="s">
        <v>226</v>
      </c>
      <c r="C78" s="87"/>
      <c r="D78" s="418" t="s">
        <v>26</v>
      </c>
      <c r="E78" s="353">
        <f>SUM(F78:M78)</f>
        <v>0</v>
      </c>
      <c r="F78" s="355"/>
      <c r="G78" s="413"/>
      <c r="H78" s="413"/>
      <c r="I78" s="413"/>
      <c r="J78" s="413"/>
      <c r="K78" s="413"/>
      <c r="L78" s="413"/>
      <c r="M78" s="356">
        <f>-F78</f>
        <v>0</v>
      </c>
      <c r="N78" s="352" t="s">
        <v>227</v>
      </c>
      <c r="O78" s="51"/>
    </row>
    <row r="79" spans="2:15" ht="16.149999999999999" customHeight="1" thickBot="1" x14ac:dyDescent="0.3">
      <c r="B79" s="82" t="s">
        <v>228</v>
      </c>
      <c r="C79" s="34"/>
      <c r="D79" s="418" t="s">
        <v>26</v>
      </c>
      <c r="E79" s="353">
        <f>SUM(F79:M79)</f>
        <v>0</v>
      </c>
      <c r="F79" s="580"/>
      <c r="G79" s="580"/>
      <c r="H79" s="580"/>
      <c r="I79" s="580"/>
      <c r="J79" s="580"/>
      <c r="K79" s="580"/>
      <c r="L79" s="580"/>
      <c r="M79" s="580"/>
      <c r="N79" s="352" t="s">
        <v>229</v>
      </c>
      <c r="O79" s="218"/>
    </row>
    <row r="80" spans="2:15" ht="16.149999999999999" customHeight="1" thickBot="1" x14ac:dyDescent="0.3">
      <c r="B80" s="64" t="s">
        <v>258</v>
      </c>
      <c r="C80" s="65"/>
      <c r="D80" s="377" t="s">
        <v>26</v>
      </c>
      <c r="E80" s="325">
        <f>SUM(F80:M80)</f>
        <v>0</v>
      </c>
      <c r="F80" s="325">
        <f>SUM(F50:F79)</f>
        <v>0</v>
      </c>
      <c r="G80" s="325">
        <f t="shared" ref="G80:M80" si="7">SUM(G50:G79)</f>
        <v>0</v>
      </c>
      <c r="H80" s="325">
        <f t="shared" si="7"/>
        <v>0</v>
      </c>
      <c r="I80" s="325">
        <f t="shared" si="7"/>
        <v>0</v>
      </c>
      <c r="J80" s="325">
        <f t="shared" si="7"/>
        <v>0</v>
      </c>
      <c r="K80" s="325">
        <f t="shared" si="7"/>
        <v>0</v>
      </c>
      <c r="L80" s="325">
        <f t="shared" si="7"/>
        <v>0</v>
      </c>
      <c r="M80" s="325">
        <f t="shared" si="7"/>
        <v>0</v>
      </c>
      <c r="N80" s="352" t="s">
        <v>231</v>
      </c>
      <c r="O80" s="51"/>
    </row>
    <row r="81" spans="2:14" ht="16.149999999999999" customHeight="1" thickTop="1" x14ac:dyDescent="0.25">
      <c r="B81" s="62"/>
      <c r="C81" s="62"/>
      <c r="D81" s="62"/>
      <c r="E81" s="62"/>
      <c r="F81" s="62"/>
      <c r="G81" s="62"/>
      <c r="H81" s="62"/>
      <c r="I81" s="62"/>
      <c r="J81" s="62"/>
      <c r="K81" s="62"/>
      <c r="L81" s="62"/>
      <c r="M81" s="62"/>
      <c r="N81" s="63"/>
    </row>
  </sheetData>
  <mergeCells count="6">
    <mergeCell ref="D45:D47"/>
    <mergeCell ref="F6:G6"/>
    <mergeCell ref="H6:M6"/>
    <mergeCell ref="D8:D10"/>
    <mergeCell ref="F43:G43"/>
    <mergeCell ref="H43:M43"/>
  </mergeCells>
  <dataValidations disablePrompts="1" count="1">
    <dataValidation allowBlank="1" showInputMessage="1" showErrorMessage="1" promptTitle="Foreign exchange gains/losses" prompt="Foreign exchange gains and losses recognised in OCI should be in accordance with IAS 21. This will include the gains/losses made on retranslation of an investment in an overseas operation denominated in a foreign currency." sqref="C28 C68" xr:uid="{D903B420-3BF2-4441-B3BE-C9A46EEF3BA1}"/>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8BB6-6645-4E96-B079-13BAA86F5FD4}">
  <sheetPr codeName="Sheet63">
    <tabColor theme="2"/>
    <pageSetUpPr fitToPage="1"/>
  </sheetPr>
  <dimension ref="B1:I80"/>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7" width="13.26953125" style="15" customWidth="1"/>
    <col min="8" max="8" width="7.26953125" style="15" customWidth="1"/>
    <col min="9" max="9" width="5.26953125" style="15" customWidth="1"/>
    <col min="10" max="34" width="13.26953125" style="15" customWidth="1"/>
    <col min="35"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TAC05 SoCF</v>
      </c>
    </row>
    <row r="4" spans="2:8" ht="18.75" customHeight="1" thickBot="1" x14ac:dyDescent="0.35">
      <c r="B4" s="17" t="s">
        <v>5</v>
      </c>
    </row>
    <row r="5" spans="2:8" ht="16.149999999999999" customHeight="1" thickTop="1" thickBot="1" x14ac:dyDescent="0.35">
      <c r="B5" s="36"/>
      <c r="C5" s="36"/>
      <c r="D5" s="36"/>
      <c r="E5" s="36"/>
      <c r="F5" s="363" t="s">
        <v>6</v>
      </c>
      <c r="G5" s="364">
        <v>1</v>
      </c>
    </row>
    <row r="6" spans="2:8" ht="16.149999999999999" customHeight="1" thickTop="1" x14ac:dyDescent="0.3">
      <c r="B6" s="37" t="s">
        <v>259</v>
      </c>
      <c r="C6" s="38"/>
      <c r="D6" s="38"/>
      <c r="E6" s="410" t="s">
        <v>260</v>
      </c>
      <c r="F6" s="411" t="s">
        <v>261</v>
      </c>
      <c r="G6" s="412" t="s">
        <v>10</v>
      </c>
      <c r="H6" s="51"/>
    </row>
    <row r="7" spans="2:8" ht="16.149999999999999" customHeight="1" x14ac:dyDescent="0.3">
      <c r="B7" s="39"/>
      <c r="C7"/>
      <c r="D7" s="581" t="s">
        <v>11</v>
      </c>
      <c r="E7" s="31" t="s">
        <v>262</v>
      </c>
      <c r="F7" s="31" t="s">
        <v>262</v>
      </c>
      <c r="G7" s="40"/>
      <c r="H7" s="51"/>
    </row>
    <row r="8" spans="2:8" ht="16.149999999999999" customHeight="1" x14ac:dyDescent="0.3">
      <c r="B8" s="39"/>
      <c r="C8"/>
      <c r="D8" s="581"/>
      <c r="E8" s="31" t="s">
        <v>13</v>
      </c>
      <c r="F8" s="31" t="s">
        <v>14</v>
      </c>
      <c r="G8" s="40"/>
      <c r="H8" s="51"/>
    </row>
    <row r="9" spans="2:8" ht="16.149999999999999" customHeight="1" thickBot="1" x14ac:dyDescent="0.35">
      <c r="B9" s="41"/>
      <c r="C9" s="315"/>
      <c r="D9" s="582"/>
      <c r="E9" s="320" t="s">
        <v>15</v>
      </c>
      <c r="F9" s="320" t="s">
        <v>15</v>
      </c>
      <c r="G9" s="352" t="s">
        <v>16</v>
      </c>
      <c r="H9" s="51"/>
    </row>
    <row r="10" spans="2:8" ht="16.149999999999999" customHeight="1" x14ac:dyDescent="0.25">
      <c r="B10" s="289" t="s">
        <v>263</v>
      </c>
      <c r="C10" s="292"/>
      <c r="D10"/>
      <c r="E10" s="1"/>
      <c r="F10" s="1"/>
      <c r="G10" s="47"/>
      <c r="H10" s="51"/>
    </row>
    <row r="11" spans="2:8" ht="16.149999999999999" customHeight="1" x14ac:dyDescent="0.25">
      <c r="B11" s="48" t="s">
        <v>264</v>
      </c>
      <c r="C11" s="34"/>
      <c r="D11" s="359" t="s">
        <v>26</v>
      </c>
      <c r="E11" s="356">
        <f>'TAC02 SoCI'!E13</f>
        <v>0</v>
      </c>
      <c r="F11" s="356">
        <f>'TAC02 SoCI'!F13</f>
        <v>0</v>
      </c>
      <c r="G11" s="352" t="s">
        <v>265</v>
      </c>
      <c r="H11" s="51"/>
    </row>
    <row r="12" spans="2:8" ht="16.149999999999999" customHeight="1" thickBot="1" x14ac:dyDescent="0.3">
      <c r="B12" s="48" t="s">
        <v>266</v>
      </c>
      <c r="C12" s="34"/>
      <c r="D12" s="359" t="s">
        <v>26</v>
      </c>
      <c r="E12" s="356">
        <f>SUM('TAC11 Finance &amp; other'!E94:E95)</f>
        <v>0</v>
      </c>
      <c r="F12" s="356">
        <f>SUM('TAC11 Finance &amp; other'!F94:F95)</f>
        <v>0</v>
      </c>
      <c r="G12" s="352" t="s">
        <v>267</v>
      </c>
      <c r="H12" s="51"/>
    </row>
    <row r="13" spans="2:8" ht="16.149999999999999" customHeight="1" x14ac:dyDescent="0.25">
      <c r="B13" s="45" t="s">
        <v>268</v>
      </c>
      <c r="C13" s="34"/>
      <c r="D13" s="359" t="s">
        <v>26</v>
      </c>
      <c r="E13" s="325">
        <f>SUM(E11:E12)</f>
        <v>0</v>
      </c>
      <c r="F13" s="325">
        <f>SUM(F11:F12)</f>
        <v>0</v>
      </c>
      <c r="G13" s="352" t="s">
        <v>269</v>
      </c>
      <c r="H13" s="51"/>
    </row>
    <row r="14" spans="2:8" ht="16.149999999999999" customHeight="1" x14ac:dyDescent="0.25">
      <c r="B14" s="49" t="s">
        <v>270</v>
      </c>
      <c r="C14"/>
      <c r="D14"/>
      <c r="E14" s="1"/>
      <c r="F14" s="1"/>
      <c r="G14" s="47"/>
      <c r="H14" s="51"/>
    </row>
    <row r="15" spans="2:8" ht="16.149999999999999" customHeight="1" x14ac:dyDescent="0.25">
      <c r="B15" s="48" t="s">
        <v>271</v>
      </c>
      <c r="C15" s="34"/>
      <c r="D15" s="359" t="s">
        <v>18</v>
      </c>
      <c r="E15" s="356">
        <f>SUM('TAC08 Op Exp'!E29:E30)</f>
        <v>0</v>
      </c>
      <c r="F15" s="356">
        <f>SUM('TAC08 Op Exp'!F29:F30)</f>
        <v>0</v>
      </c>
      <c r="G15" s="352" t="s">
        <v>272</v>
      </c>
      <c r="H15" s="51"/>
    </row>
    <row r="16" spans="2:8" ht="16.149999999999999" customHeight="1" x14ac:dyDescent="0.25">
      <c r="B16" s="48" t="s">
        <v>273</v>
      </c>
      <c r="C16"/>
      <c r="D16" s="359" t="s">
        <v>18</v>
      </c>
      <c r="E16" s="356">
        <f>'TAC08 Op Exp'!E31</f>
        <v>0</v>
      </c>
      <c r="F16" s="356">
        <f>'TAC08 Op Exp'!F31</f>
        <v>0</v>
      </c>
      <c r="G16" s="352" t="s">
        <v>274</v>
      </c>
      <c r="H16" s="51"/>
    </row>
    <row r="17" spans="2:9" ht="28.9" customHeight="1" x14ac:dyDescent="0.25">
      <c r="B17" s="90" t="s">
        <v>275</v>
      </c>
      <c r="C17" s="358" t="s">
        <v>212</v>
      </c>
      <c r="D17" s="359" t="s">
        <v>23</v>
      </c>
      <c r="E17" s="356">
        <f>-SUM('TAC07 Op Inc 2'!E19:E24)</f>
        <v>0</v>
      </c>
      <c r="F17" s="355"/>
      <c r="G17" s="352" t="s">
        <v>276</v>
      </c>
      <c r="H17" s="51"/>
    </row>
    <row r="18" spans="2:9" ht="16.149999999999999" customHeight="1" x14ac:dyDescent="0.25">
      <c r="B18" s="43" t="s">
        <v>277</v>
      </c>
      <c r="C18"/>
      <c r="D18" s="359" t="s">
        <v>23</v>
      </c>
      <c r="E18" s="356">
        <f>-'TAC07 Op Inc 2'!E32</f>
        <v>0</v>
      </c>
      <c r="F18" s="356">
        <f>-'TAC07 Op Inc 2'!F32</f>
        <v>0</v>
      </c>
      <c r="G18" s="352" t="s">
        <v>278</v>
      </c>
      <c r="H18" s="51"/>
    </row>
    <row r="19" spans="2:9" ht="25" x14ac:dyDescent="0.25">
      <c r="B19" s="90" t="s">
        <v>279</v>
      </c>
      <c r="C19" s="358" t="s">
        <v>212</v>
      </c>
      <c r="D19" s="359" t="s">
        <v>26</v>
      </c>
      <c r="E19" s="356">
        <f>-'TAC26 Pension'!E36-'TAC26 Pension'!E63</f>
        <v>0</v>
      </c>
      <c r="F19" s="356">
        <f>-'TAC26 Pension'!F36-'TAC26 Pension'!F63</f>
        <v>0</v>
      </c>
      <c r="G19" s="352" t="s">
        <v>280</v>
      </c>
      <c r="H19" s="51"/>
    </row>
    <row r="20" spans="2:9" ht="16.149999999999999" customHeight="1" x14ac:dyDescent="0.25">
      <c r="B20" s="42" t="s">
        <v>281</v>
      </c>
      <c r="C20" s="81"/>
      <c r="D20" s="359" t="s">
        <v>26</v>
      </c>
      <c r="E20" s="354"/>
      <c r="F20" s="355"/>
      <c r="G20" s="352" t="s">
        <v>282</v>
      </c>
      <c r="H20" s="51"/>
    </row>
    <row r="21" spans="2:9" ht="16.149999999999999" customHeight="1" x14ac:dyDescent="0.25">
      <c r="B21" s="48" t="s">
        <v>283</v>
      </c>
      <c r="C21" s="34"/>
      <c r="D21" s="359" t="s">
        <v>26</v>
      </c>
      <c r="E21" s="354"/>
      <c r="F21" s="355"/>
      <c r="G21" s="352" t="s">
        <v>284</v>
      </c>
      <c r="H21" s="51"/>
    </row>
    <row r="22" spans="2:9" ht="16.149999999999999" customHeight="1" x14ac:dyDescent="0.25">
      <c r="B22" s="48" t="s">
        <v>2580</v>
      </c>
      <c r="C22" s="34"/>
      <c r="D22" s="359" t="s">
        <v>26</v>
      </c>
      <c r="E22" s="354"/>
      <c r="F22" s="355"/>
      <c r="G22" s="352" t="s">
        <v>285</v>
      </c>
      <c r="H22" s="51"/>
    </row>
    <row r="23" spans="2:9" ht="16.149999999999999" customHeight="1" x14ac:dyDescent="0.25">
      <c r="B23" s="48" t="s">
        <v>286</v>
      </c>
      <c r="C23" s="34"/>
      <c r="D23" s="359" t="s">
        <v>26</v>
      </c>
      <c r="E23" s="354"/>
      <c r="F23" s="355"/>
      <c r="G23" s="352" t="s">
        <v>287</v>
      </c>
      <c r="H23" s="51"/>
    </row>
    <row r="24" spans="2:9" ht="16.149999999999999" customHeight="1" x14ac:dyDescent="0.25">
      <c r="B24" s="43" t="s">
        <v>288</v>
      </c>
      <c r="C24"/>
      <c r="D24" s="359" t="s">
        <v>26</v>
      </c>
      <c r="E24" s="354"/>
      <c r="F24" s="355"/>
      <c r="G24" s="352" t="s">
        <v>289</v>
      </c>
      <c r="H24" s="51"/>
    </row>
    <row r="25" spans="2:9" ht="16.149999999999999" customHeight="1" x14ac:dyDescent="0.25">
      <c r="B25" s="48" t="s">
        <v>290</v>
      </c>
      <c r="C25" s="34"/>
      <c r="D25" s="359" t="s">
        <v>26</v>
      </c>
      <c r="E25" s="354"/>
      <c r="F25" s="355"/>
      <c r="G25" s="352" t="s">
        <v>291</v>
      </c>
      <c r="H25" s="51"/>
    </row>
    <row r="26" spans="2:9" ht="16.149999999999999" customHeight="1" x14ac:dyDescent="0.25">
      <c r="B26" s="77" t="s">
        <v>292</v>
      </c>
      <c r="C26" s="78"/>
      <c r="D26" s="359" t="s">
        <v>26</v>
      </c>
      <c r="E26" s="354"/>
      <c r="F26" s="355"/>
      <c r="G26" s="352" t="s">
        <v>293</v>
      </c>
      <c r="H26" s="51"/>
    </row>
    <row r="27" spans="2:9" ht="16.149999999999999" customHeight="1" x14ac:dyDescent="0.25">
      <c r="B27" s="48" t="s">
        <v>294</v>
      </c>
      <c r="C27" s="34"/>
      <c r="D27" s="359" t="s">
        <v>26</v>
      </c>
      <c r="E27" s="354"/>
      <c r="F27" s="355"/>
      <c r="G27" s="352" t="s">
        <v>295</v>
      </c>
      <c r="H27" s="51"/>
    </row>
    <row r="28" spans="2:9" ht="16.149999999999999" customHeight="1" x14ac:dyDescent="0.25">
      <c r="B28" s="50" t="s">
        <v>296</v>
      </c>
      <c r="C28" s="34"/>
      <c r="D28" s="359" t="s">
        <v>26</v>
      </c>
      <c r="E28" s="354"/>
      <c r="F28" s="355"/>
      <c r="G28" s="352" t="s">
        <v>297</v>
      </c>
      <c r="H28" s="51"/>
    </row>
    <row r="29" spans="2:9" ht="16.149999999999999" customHeight="1" x14ac:dyDescent="0.25">
      <c r="B29" s="77" t="s">
        <v>298</v>
      </c>
      <c r="C29" s="78"/>
      <c r="D29" s="359" t="s">
        <v>26</v>
      </c>
      <c r="E29" s="354"/>
      <c r="F29" s="355"/>
      <c r="G29" s="352" t="s">
        <v>299</v>
      </c>
      <c r="H29" s="51"/>
    </row>
    <row r="30" spans="2:9" ht="16.149999999999999" customHeight="1" thickBot="1" x14ac:dyDescent="0.3">
      <c r="B30" s="48" t="s">
        <v>300</v>
      </c>
      <c r="C30" s="34"/>
      <c r="D30" s="359" t="s">
        <v>26</v>
      </c>
      <c r="E30" s="354"/>
      <c r="F30" s="355"/>
      <c r="G30" s="352" t="s">
        <v>301</v>
      </c>
      <c r="H30" s="51"/>
      <c r="I30" s="20">
        <f>IF(AND(E30&lt;&gt;0,ISBLANK(#REF!)),"Please provide details",1)</f>
        <v>1</v>
      </c>
    </row>
    <row r="31" spans="2:9" ht="16.149999999999999" customHeight="1" x14ac:dyDescent="0.25">
      <c r="B31" s="45" t="s">
        <v>302</v>
      </c>
      <c r="C31" s="34"/>
      <c r="D31" s="359" t="s">
        <v>26</v>
      </c>
      <c r="E31" s="325">
        <f>SUM(E13:E30)</f>
        <v>0</v>
      </c>
      <c r="F31" s="325">
        <f>SUM(F13:F30)</f>
        <v>0</v>
      </c>
      <c r="G31" s="352" t="s">
        <v>303</v>
      </c>
      <c r="H31" s="51"/>
    </row>
    <row r="32" spans="2:9" ht="16.149999999999999" customHeight="1" x14ac:dyDescent="0.25">
      <c r="B32" s="45" t="s">
        <v>2581</v>
      </c>
      <c r="C32" s="32"/>
      <c r="D32"/>
      <c r="E32" s="1"/>
      <c r="F32" s="1"/>
      <c r="G32" s="47"/>
      <c r="H32" s="51"/>
    </row>
    <row r="33" spans="2:9" ht="16.149999999999999" customHeight="1" x14ac:dyDescent="0.25">
      <c r="B33" s="48" t="s">
        <v>2618</v>
      </c>
      <c r="C33" s="34"/>
      <c r="D33" s="359" t="s">
        <v>18</v>
      </c>
      <c r="E33" s="354"/>
      <c r="F33" s="355"/>
      <c r="G33" s="352" t="s">
        <v>304</v>
      </c>
      <c r="H33" s="51"/>
    </row>
    <row r="34" spans="2:9" ht="16.149999999999999" customHeight="1" x14ac:dyDescent="0.25">
      <c r="B34" s="48" t="s">
        <v>305</v>
      </c>
      <c r="C34" s="34"/>
      <c r="D34" s="359" t="s">
        <v>23</v>
      </c>
      <c r="E34" s="354"/>
      <c r="F34" s="355"/>
      <c r="G34" s="352" t="s">
        <v>306</v>
      </c>
      <c r="H34" s="51"/>
    </row>
    <row r="35" spans="2:9" ht="16.149999999999999" customHeight="1" x14ac:dyDescent="0.25">
      <c r="B35" s="48" t="s">
        <v>307</v>
      </c>
      <c r="C35" s="358" t="s">
        <v>212</v>
      </c>
      <c r="D35" s="359" t="s">
        <v>18</v>
      </c>
      <c r="E35" s="354"/>
      <c r="F35" s="355"/>
      <c r="G35" s="352" t="s">
        <v>308</v>
      </c>
      <c r="H35" s="51"/>
    </row>
    <row r="36" spans="2:9" ht="16.149999999999999" customHeight="1" x14ac:dyDescent="0.25">
      <c r="B36" s="48" t="s">
        <v>309</v>
      </c>
      <c r="C36" s="34"/>
      <c r="D36" s="359" t="s">
        <v>23</v>
      </c>
      <c r="E36" s="354"/>
      <c r="F36" s="355"/>
      <c r="G36" s="352" t="s">
        <v>310</v>
      </c>
      <c r="H36" s="51"/>
    </row>
    <row r="37" spans="2:9" ht="16.149999999999999" customHeight="1" x14ac:dyDescent="0.25">
      <c r="B37" s="48" t="s">
        <v>311</v>
      </c>
      <c r="C37" s="34"/>
      <c r="D37" s="359" t="s">
        <v>18</v>
      </c>
      <c r="E37" s="354"/>
      <c r="F37" s="355"/>
      <c r="G37" s="352" t="s">
        <v>312</v>
      </c>
      <c r="H37" s="51"/>
    </row>
    <row r="38" spans="2:9" ht="16.149999999999999" customHeight="1" x14ac:dyDescent="0.25">
      <c r="B38" s="48" t="s">
        <v>313</v>
      </c>
      <c r="C38" s="34"/>
      <c r="D38" s="359" t="s">
        <v>23</v>
      </c>
      <c r="E38" s="354"/>
      <c r="F38" s="355"/>
      <c r="G38" s="352" t="s">
        <v>314</v>
      </c>
      <c r="H38" s="51"/>
    </row>
    <row r="39" spans="2:9" ht="25" x14ac:dyDescent="0.25">
      <c r="B39" s="50" t="s">
        <v>315</v>
      </c>
      <c r="C39"/>
      <c r="D39" s="359" t="s">
        <v>18</v>
      </c>
      <c r="E39" s="354"/>
      <c r="F39" s="355"/>
      <c r="G39" s="352" t="s">
        <v>316</v>
      </c>
      <c r="H39" s="51"/>
    </row>
    <row r="40" spans="2:9" ht="27" customHeight="1" x14ac:dyDescent="0.25">
      <c r="B40" s="50" t="s">
        <v>317</v>
      </c>
      <c r="C40" s="34"/>
      <c r="D40" s="359" t="s">
        <v>23</v>
      </c>
      <c r="E40" s="354"/>
      <c r="F40" s="355"/>
      <c r="G40" s="352" t="s">
        <v>318</v>
      </c>
      <c r="H40" s="51"/>
    </row>
    <row r="41" spans="2:9" ht="16.149999999999999" customHeight="1" x14ac:dyDescent="0.25">
      <c r="B41" s="48" t="s">
        <v>319</v>
      </c>
      <c r="C41" s="34"/>
      <c r="D41" s="359" t="s">
        <v>18</v>
      </c>
      <c r="E41" s="354"/>
      <c r="F41" s="355"/>
      <c r="G41" s="352" t="s">
        <v>320</v>
      </c>
      <c r="H41" s="51"/>
    </row>
    <row r="42" spans="2:9" ht="16.149999999999999" customHeight="1" x14ac:dyDescent="0.25">
      <c r="B42" s="48" t="s">
        <v>321</v>
      </c>
      <c r="C42" s="358" t="s">
        <v>212</v>
      </c>
      <c r="D42" s="359" t="s">
        <v>23</v>
      </c>
      <c r="E42" s="354"/>
      <c r="F42" s="355"/>
      <c r="G42" s="352" t="s">
        <v>322</v>
      </c>
      <c r="H42" s="51"/>
    </row>
    <row r="43" spans="2:9" ht="16.149999999999999" customHeight="1" x14ac:dyDescent="0.25">
      <c r="B43" s="92" t="s">
        <v>323</v>
      </c>
      <c r="C43" s="358" t="s">
        <v>212</v>
      </c>
      <c r="D43" s="359" t="s">
        <v>18</v>
      </c>
      <c r="E43" s="354"/>
      <c r="F43" s="355"/>
      <c r="G43" s="352" t="s">
        <v>324</v>
      </c>
      <c r="H43" s="51"/>
    </row>
    <row r="44" spans="2:9" ht="16.149999999999999" customHeight="1" x14ac:dyDescent="0.25">
      <c r="B44" s="48" t="s">
        <v>325</v>
      </c>
      <c r="C44" s="34"/>
      <c r="D44" s="359" t="s">
        <v>23</v>
      </c>
      <c r="E44" s="354"/>
      <c r="F44" s="355"/>
      <c r="G44" s="352" t="s">
        <v>326</v>
      </c>
      <c r="H44" s="51"/>
    </row>
    <row r="45" spans="2:9" ht="16.149999999999999" customHeight="1" x14ac:dyDescent="0.25">
      <c r="B45" s="48" t="s">
        <v>327</v>
      </c>
      <c r="C45" s="34"/>
      <c r="D45" s="359" t="s">
        <v>18</v>
      </c>
      <c r="E45" s="356">
        <f>-'TAC18 Receivables'!E153</f>
        <v>0</v>
      </c>
      <c r="F45" s="356">
        <f>-'TAC18 Receivables'!E175</f>
        <v>0</v>
      </c>
      <c r="G45" s="352" t="s">
        <v>328</v>
      </c>
      <c r="H45" s="51"/>
    </row>
    <row r="46" spans="2:9" ht="16.149999999999999" customHeight="1" x14ac:dyDescent="0.25">
      <c r="B46" s="77" t="s">
        <v>329</v>
      </c>
      <c r="C46" s="78"/>
      <c r="D46" s="359" t="s">
        <v>26</v>
      </c>
      <c r="E46" s="354"/>
      <c r="F46" s="355"/>
      <c r="G46" s="352" t="s">
        <v>330</v>
      </c>
      <c r="H46" s="51"/>
    </row>
    <row r="47" spans="2:9" ht="16.149999999999999" customHeight="1" x14ac:dyDescent="0.25">
      <c r="B47" s="48" t="s">
        <v>331</v>
      </c>
      <c r="C47" s="34"/>
      <c r="D47" s="359" t="s">
        <v>26</v>
      </c>
      <c r="E47" s="354"/>
      <c r="F47" s="355"/>
      <c r="G47" s="352" t="s">
        <v>332</v>
      </c>
      <c r="H47" s="51"/>
      <c r="I47" s="24"/>
    </row>
    <row r="48" spans="2:9" ht="25" x14ac:dyDescent="0.25">
      <c r="B48" s="50" t="s">
        <v>333</v>
      </c>
      <c r="C48" s="34"/>
      <c r="D48" s="359" t="s">
        <v>26</v>
      </c>
      <c r="E48" s="354"/>
      <c r="F48" s="355"/>
      <c r="G48" s="352" t="s">
        <v>334</v>
      </c>
      <c r="H48" s="51"/>
      <c r="I48" s="20">
        <f>IF(AND(E48&lt;&gt;0,ISBLANK(#REF!)),"Please provide details",1)</f>
        <v>1</v>
      </c>
    </row>
    <row r="49" spans="2:9" ht="25.5" thickBot="1" x14ac:dyDescent="0.3">
      <c r="B49" s="50" t="s">
        <v>335</v>
      </c>
      <c r="C49" s="34"/>
      <c r="D49" s="359" t="s">
        <v>26</v>
      </c>
      <c r="E49" s="354"/>
      <c r="F49" s="355"/>
      <c r="G49" s="352" t="s">
        <v>336</v>
      </c>
      <c r="H49" s="51"/>
      <c r="I49" s="20">
        <f>IF(AND(E49&lt;&gt;0,ISBLANK(#REF!)),"Please provide details",1)</f>
        <v>1</v>
      </c>
    </row>
    <row r="50" spans="2:9" ht="16.149999999999999" customHeight="1" x14ac:dyDescent="0.25">
      <c r="B50" s="45" t="s">
        <v>337</v>
      </c>
      <c r="C50" s="34"/>
      <c r="D50" s="359" t="s">
        <v>26</v>
      </c>
      <c r="E50" s="325">
        <f>SUM(E33:E49)</f>
        <v>0</v>
      </c>
      <c r="F50" s="325">
        <f>SUM(F33:F49)</f>
        <v>0</v>
      </c>
      <c r="G50" s="352" t="s">
        <v>338</v>
      </c>
      <c r="H50" s="51"/>
    </row>
    <row r="51" spans="2:9" ht="16.149999999999999" customHeight="1" x14ac:dyDescent="0.25">
      <c r="B51" s="45" t="s">
        <v>339</v>
      </c>
      <c r="C51" s="32"/>
      <c r="D51"/>
      <c r="E51" s="1"/>
      <c r="F51" s="1"/>
      <c r="G51" s="47"/>
      <c r="H51" s="51"/>
    </row>
    <row r="52" spans="2:9" ht="16.149999999999999" customHeight="1" x14ac:dyDescent="0.25">
      <c r="B52" s="43" t="s">
        <v>255</v>
      </c>
      <c r="C52"/>
      <c r="D52" s="359" t="s">
        <v>18</v>
      </c>
      <c r="E52" s="356">
        <f>'TAC04 SOCIE'!E32</f>
        <v>0</v>
      </c>
      <c r="F52" s="356">
        <f>'TAC04 SOCIE'!E72</f>
        <v>0</v>
      </c>
      <c r="G52" s="352" t="s">
        <v>340</v>
      </c>
      <c r="H52" s="51"/>
    </row>
    <row r="53" spans="2:9" ht="16.149999999999999" customHeight="1" x14ac:dyDescent="0.25">
      <c r="B53" s="48" t="s">
        <v>256</v>
      </c>
      <c r="C53" s="34"/>
      <c r="D53" s="359" t="s">
        <v>23</v>
      </c>
      <c r="E53" s="356">
        <f>'TAC04 SOCIE'!E33</f>
        <v>0</v>
      </c>
      <c r="F53" s="356">
        <f>'TAC04 SOCIE'!E73</f>
        <v>0</v>
      </c>
      <c r="G53" s="352" t="s">
        <v>341</v>
      </c>
      <c r="H53" s="51"/>
    </row>
    <row r="54" spans="2:9" ht="16.149999999999999" customHeight="1" x14ac:dyDescent="0.25">
      <c r="B54" s="43" t="s">
        <v>342</v>
      </c>
      <c r="C54"/>
      <c r="D54" s="359" t="s">
        <v>26</v>
      </c>
      <c r="E54" s="354"/>
      <c r="F54" s="355"/>
      <c r="G54" s="352" t="s">
        <v>343</v>
      </c>
      <c r="H54" s="51"/>
    </row>
    <row r="55" spans="2:9" ht="16.149999999999999" customHeight="1" x14ac:dyDescent="0.25">
      <c r="B55" s="48" t="s">
        <v>344</v>
      </c>
      <c r="C55" s="34"/>
      <c r="D55" s="359" t="s">
        <v>26</v>
      </c>
      <c r="E55" s="354"/>
      <c r="F55" s="355"/>
      <c r="G55" s="352" t="s">
        <v>345</v>
      </c>
      <c r="H55" s="51"/>
    </row>
    <row r="56" spans="2:9" ht="16.149999999999999" customHeight="1" x14ac:dyDescent="0.25">
      <c r="B56" s="48" t="s">
        <v>346</v>
      </c>
      <c r="C56" s="34"/>
      <c r="D56" s="359" t="s">
        <v>18</v>
      </c>
      <c r="E56" s="354"/>
      <c r="F56" s="355"/>
      <c r="G56" s="352" t="s">
        <v>347</v>
      </c>
      <c r="H56" s="51"/>
      <c r="I56" s="20">
        <f>IF(AND(E56&lt;&gt;0,ISBLANK(#REF!)),"Please provide details",1)</f>
        <v>1</v>
      </c>
    </row>
    <row r="57" spans="2:9" ht="16.149999999999999" customHeight="1" x14ac:dyDescent="0.25">
      <c r="B57" s="76" t="s">
        <v>348</v>
      </c>
      <c r="C57" s="358" t="s">
        <v>212</v>
      </c>
      <c r="D57" s="359" t="s">
        <v>23</v>
      </c>
      <c r="E57" s="356">
        <f>'TAC21 Borrowings'!E72</f>
        <v>0</v>
      </c>
      <c r="F57" s="356">
        <f>'TAC21 Borrowings'!E101</f>
        <v>0</v>
      </c>
      <c r="G57" s="352" t="s">
        <v>349</v>
      </c>
      <c r="H57" s="51"/>
    </row>
    <row r="58" spans="2:9" ht="16.149999999999999" customHeight="1" x14ac:dyDescent="0.25">
      <c r="B58" s="93" t="s">
        <v>350</v>
      </c>
      <c r="C58" s="34"/>
      <c r="D58" s="359" t="s">
        <v>23</v>
      </c>
      <c r="E58" s="354"/>
      <c r="F58" s="355"/>
      <c r="G58" s="352" t="s">
        <v>351</v>
      </c>
      <c r="H58" s="51"/>
    </row>
    <row r="59" spans="2:9" ht="16.149999999999999" customHeight="1" x14ac:dyDescent="0.25">
      <c r="B59" s="93" t="s">
        <v>352</v>
      </c>
      <c r="C59" s="34"/>
      <c r="D59" s="359" t="s">
        <v>23</v>
      </c>
      <c r="E59" s="354"/>
      <c r="F59" s="355"/>
      <c r="G59" s="352" t="s">
        <v>353</v>
      </c>
      <c r="H59" s="51"/>
    </row>
    <row r="60" spans="2:9" ht="16.149999999999999" customHeight="1" x14ac:dyDescent="0.25">
      <c r="B60" s="93" t="s">
        <v>354</v>
      </c>
      <c r="C60" s="34"/>
      <c r="D60" s="359" t="s">
        <v>23</v>
      </c>
      <c r="E60" s="354"/>
      <c r="F60" s="355"/>
      <c r="G60" s="352" t="s">
        <v>355</v>
      </c>
      <c r="H60" s="51"/>
    </row>
    <row r="61" spans="2:9" ht="16.149999999999999" customHeight="1" x14ac:dyDescent="0.25">
      <c r="B61" s="93" t="s">
        <v>356</v>
      </c>
      <c r="C61" s="34"/>
      <c r="D61" s="359" t="s">
        <v>23</v>
      </c>
      <c r="E61" s="354"/>
      <c r="F61" s="355"/>
      <c r="G61" s="352" t="s">
        <v>357</v>
      </c>
      <c r="H61" s="51"/>
    </row>
    <row r="62" spans="2:9" ht="16.149999999999999" customHeight="1" x14ac:dyDescent="0.25">
      <c r="B62" s="76" t="s">
        <v>358</v>
      </c>
      <c r="C62" s="358" t="s">
        <v>212</v>
      </c>
      <c r="D62" s="359" t="s">
        <v>23</v>
      </c>
      <c r="E62" s="356">
        <f>'TAC21 Borrowings'!E73</f>
        <v>0</v>
      </c>
      <c r="F62" s="356">
        <f>'TAC21 Borrowings'!E102</f>
        <v>0</v>
      </c>
      <c r="G62" s="352" t="s">
        <v>359</v>
      </c>
      <c r="H62" s="51"/>
    </row>
    <row r="63" spans="2:9" ht="16" customHeight="1" x14ac:dyDescent="0.25">
      <c r="B63" s="90" t="s">
        <v>360</v>
      </c>
      <c r="C63" s="358" t="s">
        <v>212</v>
      </c>
      <c r="D63" s="359" t="s">
        <v>23</v>
      </c>
      <c r="E63" s="354"/>
      <c r="F63" s="355"/>
      <c r="G63" s="352" t="s">
        <v>361</v>
      </c>
      <c r="H63" s="51"/>
    </row>
    <row r="64" spans="2:9" ht="16.149999999999999" customHeight="1" x14ac:dyDescent="0.25">
      <c r="B64" s="42" t="s">
        <v>362</v>
      </c>
      <c r="C64" s="81"/>
      <c r="D64" s="359" t="s">
        <v>26</v>
      </c>
      <c r="E64" s="354"/>
      <c r="F64" s="355"/>
      <c r="G64" s="352" t="s">
        <v>363</v>
      </c>
      <c r="H64" s="51"/>
    </row>
    <row r="65" spans="2:9" ht="16.149999999999999" customHeight="1" x14ac:dyDescent="0.25">
      <c r="B65" s="48" t="s">
        <v>364</v>
      </c>
      <c r="C65" s="34"/>
      <c r="D65" s="359" t="s">
        <v>26</v>
      </c>
      <c r="E65" s="354"/>
      <c r="F65" s="355"/>
      <c r="G65" s="352" t="s">
        <v>365</v>
      </c>
      <c r="H65" s="51"/>
    </row>
    <row r="66" spans="2:9" ht="16.149999999999999" customHeight="1" x14ac:dyDescent="0.25">
      <c r="B66" s="94" t="s">
        <v>366</v>
      </c>
      <c r="C66" s="95"/>
      <c r="D66" s="359" t="s">
        <v>26</v>
      </c>
      <c r="E66" s="354"/>
      <c r="F66" s="355"/>
      <c r="G66" s="352" t="s">
        <v>367</v>
      </c>
      <c r="H66" s="51"/>
    </row>
    <row r="67" spans="2:9" ht="16.149999999999999" customHeight="1" thickBot="1" x14ac:dyDescent="0.3">
      <c r="B67" s="92" t="s">
        <v>368</v>
      </c>
      <c r="C67" s="358" t="s">
        <v>212</v>
      </c>
      <c r="D67" s="359" t="s">
        <v>26</v>
      </c>
      <c r="E67" s="354"/>
      <c r="F67" s="355"/>
      <c r="G67" s="352" t="s">
        <v>369</v>
      </c>
      <c r="H67" s="51"/>
      <c r="I67" s="20">
        <f>IF(AND(E67&lt;&gt;0,ISBLANK(#REF!)),"Please provide details",1)</f>
        <v>1</v>
      </c>
    </row>
    <row r="68" spans="2:9" ht="16.149999999999999" customHeight="1" thickBot="1" x14ac:dyDescent="0.3">
      <c r="B68" s="75" t="s">
        <v>370</v>
      </c>
      <c r="C68" s="81"/>
      <c r="D68" s="359" t="s">
        <v>26</v>
      </c>
      <c r="E68" s="325">
        <f>SUM(E52:E67)</f>
        <v>0</v>
      </c>
      <c r="F68" s="325">
        <f>SUM(F52:F67)</f>
        <v>0</v>
      </c>
      <c r="G68" s="352" t="s">
        <v>371</v>
      </c>
      <c r="H68" s="51"/>
    </row>
    <row r="69" spans="2:9" ht="16.149999999999999" customHeight="1" x14ac:dyDescent="0.25">
      <c r="B69" s="45" t="s">
        <v>372</v>
      </c>
      <c r="C69" s="34"/>
      <c r="D69" s="359" t="s">
        <v>26</v>
      </c>
      <c r="E69" s="325">
        <f>E31+E50+E68</f>
        <v>0</v>
      </c>
      <c r="F69" s="325">
        <f>F31+F50+F68</f>
        <v>0</v>
      </c>
      <c r="G69" s="352" t="s">
        <v>373</v>
      </c>
      <c r="H69" s="51"/>
    </row>
    <row r="70" spans="2:9" ht="16.149999999999999" customHeight="1" x14ac:dyDescent="0.25">
      <c r="B70" s="48"/>
      <c r="C70" s="32"/>
      <c r="D70"/>
      <c r="E70" s="1"/>
      <c r="F70" s="1"/>
      <c r="G70" s="47"/>
      <c r="H70" s="51"/>
    </row>
    <row r="71" spans="2:9" ht="16.149999999999999" customHeight="1" x14ac:dyDescent="0.25">
      <c r="B71" s="45" t="s">
        <v>374</v>
      </c>
      <c r="C71" s="34"/>
      <c r="D71" s="359" t="s">
        <v>26</v>
      </c>
      <c r="E71" s="356">
        <f>F78</f>
        <v>0</v>
      </c>
      <c r="F71" s="355"/>
      <c r="G71" s="352" t="s">
        <v>375</v>
      </c>
      <c r="H71" s="51"/>
    </row>
    <row r="72" spans="2:9" ht="16.149999999999999" customHeight="1" thickBot="1" x14ac:dyDescent="0.3">
      <c r="B72" s="43" t="s">
        <v>376</v>
      </c>
      <c r="C72"/>
      <c r="D72" s="359" t="s">
        <v>26</v>
      </c>
      <c r="E72" s="413"/>
      <c r="F72" s="355"/>
      <c r="G72" s="352" t="s">
        <v>377</v>
      </c>
      <c r="H72" s="51"/>
    </row>
    <row r="73" spans="2:9" ht="16.149999999999999" customHeight="1" x14ac:dyDescent="0.25">
      <c r="B73" s="45" t="s">
        <v>2582</v>
      </c>
      <c r="C73" s="34"/>
      <c r="D73" s="359" t="s">
        <v>26</v>
      </c>
      <c r="E73" s="325">
        <f>SUM(E71:E72)</f>
        <v>0</v>
      </c>
      <c r="F73" s="325">
        <f>SUM(F71:F72)</f>
        <v>0</v>
      </c>
      <c r="G73" s="352" t="s">
        <v>378</v>
      </c>
      <c r="H73" s="51"/>
    </row>
    <row r="74" spans="2:9" ht="16.149999999999999" customHeight="1" x14ac:dyDescent="0.25">
      <c r="B74" s="42" t="s">
        <v>379</v>
      </c>
      <c r="C74" s="81"/>
      <c r="D74" s="359" t="s">
        <v>26</v>
      </c>
      <c r="E74" s="421"/>
      <c r="F74" s="580"/>
      <c r="G74" s="352" t="s">
        <v>380</v>
      </c>
      <c r="H74" s="218"/>
    </row>
    <row r="75" spans="2:9" ht="16.149999999999999" customHeight="1" x14ac:dyDescent="0.25">
      <c r="B75" s="92" t="s">
        <v>381</v>
      </c>
      <c r="C75" s="358" t="s">
        <v>212</v>
      </c>
      <c r="D75" s="359" t="s">
        <v>26</v>
      </c>
      <c r="E75" s="354"/>
      <c r="F75" s="355"/>
      <c r="G75" s="352" t="s">
        <v>382</v>
      </c>
      <c r="H75" s="51"/>
    </row>
    <row r="76" spans="2:9" ht="16.149999999999999" customHeight="1" x14ac:dyDescent="0.25">
      <c r="B76" s="42" t="s">
        <v>383</v>
      </c>
      <c r="C76" s="81"/>
      <c r="D76" s="359" t="s">
        <v>26</v>
      </c>
      <c r="E76" s="354"/>
      <c r="F76" s="355"/>
      <c r="G76" s="352" t="s">
        <v>384</v>
      </c>
      <c r="H76" s="51"/>
    </row>
    <row r="77" spans="2:9" ht="16.149999999999999" customHeight="1" thickBot="1" x14ac:dyDescent="0.3">
      <c r="B77" s="42" t="s">
        <v>385</v>
      </c>
      <c r="C77" s="81"/>
      <c r="D77" s="359" t="s">
        <v>26</v>
      </c>
      <c r="E77" s="421"/>
      <c r="F77" s="580"/>
      <c r="G77" s="352" t="s">
        <v>386</v>
      </c>
      <c r="H77" s="218"/>
    </row>
    <row r="78" spans="2:9" ht="16.149999999999999" customHeight="1" thickBot="1" x14ac:dyDescent="0.3">
      <c r="B78" s="64" t="s">
        <v>387</v>
      </c>
      <c r="C78" s="61"/>
      <c r="D78" s="385" t="s">
        <v>26</v>
      </c>
      <c r="E78" s="325">
        <f>SUM(E69,E73:E77)</f>
        <v>0</v>
      </c>
      <c r="F78" s="325">
        <f>SUM(F69,F73:F77)</f>
        <v>0</v>
      </c>
      <c r="G78" s="352" t="s">
        <v>388</v>
      </c>
      <c r="H78" s="51"/>
    </row>
    <row r="79" spans="2:9" ht="16.149999999999999" customHeight="1" thickTop="1" x14ac:dyDescent="0.25">
      <c r="B79" s="62"/>
      <c r="C79" s="62"/>
      <c r="D79" s="62"/>
      <c r="E79" s="96"/>
      <c r="F79" s="96"/>
      <c r="G79" s="63"/>
    </row>
    <row r="80" spans="2:9" ht="16.149999999999999" customHeight="1" x14ac:dyDescent="0.25">
      <c r="E80" s="79"/>
      <c r="F80" s="79"/>
    </row>
  </sheetData>
  <mergeCells count="1">
    <mergeCell ref="D7:D9"/>
  </mergeCells>
  <conditionalFormatting sqref="E79:F79">
    <cfRule type="cellIs" dxfId="29" priority="16" operator="notEqual">
      <formula>""</formula>
    </cfRule>
  </conditionalFormatting>
  <conditionalFormatting sqref="E80:F80">
    <cfRule type="cellIs" dxfId="28" priority="15" operator="notEqual">
      <formula>0</formula>
    </cfRule>
  </conditionalFormatting>
  <conditionalFormatting sqref="I30 I67">
    <cfRule type="cellIs" dxfId="27" priority="14" operator="notEqual">
      <formula>1</formula>
    </cfRule>
  </conditionalFormatting>
  <conditionalFormatting sqref="I48:I49">
    <cfRule type="cellIs" dxfId="26" priority="2" operator="notEqual">
      <formula>1</formula>
    </cfRule>
  </conditionalFormatting>
  <conditionalFormatting sqref="I56">
    <cfRule type="cellIs" dxfId="25" priority="1" operator="notEqual">
      <formula>1</formula>
    </cfRule>
  </conditionalFormatting>
  <dataValidations count="9">
    <dataValidation allowBlank="1" showInputMessage="1" showErrorMessage="1" promptTitle="lease repayments" prompt="The cash outflows for lease repayments are now fed from the movement in the lease liability. Please enter this cash flow split by leasing counterparty on TAC21." sqref="C57 C62" xr:uid="{ABD558E3-8C6E-440C-BA91-47EF48C55F32}"/>
    <dataValidation allowBlank="1" showInputMessage="1" showErrorMessage="1" promptTitle="Proceeds from financial assets" prompt="This should include the cash inflows when financial assets mature. In addition this will include repayments received on any loans issued (including those made to joint ventures and associates) recorded within investments (not necessarily a sale)." sqref="C35" xr:uid="{29415DCC-1740-445E-952B-1051BF7795DC}"/>
    <dataValidation allowBlank="1" showInputMessage="1" showErrorMessage="1" promptTitle="Capital donations" prompt="This deducts donations of assets and assets purchased from donated cash (both non-operating). Cash donated for purchasing assets is added back as investing activity below." sqref="C17" xr:uid="{01387786-83EF-4902-9E4A-32ED92A59585}"/>
    <dataValidation allowBlank="1" showInputMessage="1" showErrorMessage="1" promptTitle="On-SoFP pension contributions" prompt="Calculated from TAC26 Pension" sqref="C19" xr:uid="{83D5D922-3966-4C4F-9451-3464903D9567}"/>
    <dataValidation allowBlank="1" showInputMessage="1" showErrorMessage="1" promptTitle="Cash donations" prompt="This row adds in cash donations for purchasing assets. In rare circumstances timing differences (where the income credit relates to a receivable, not cash) can be adjusted." sqref="C43" xr:uid="{4BC93C32-EBB2-4641-B24A-64F0956DBAE4}"/>
    <dataValidation allowBlank="1" showInputMessage="1" showErrorMessage="1" promptTitle="Interest element of PFI, LIFT" prompt="This should include any contingent rent charges on the PFI scheme." sqref="C63" xr:uid="{20629933-B2A6-43EF-ADAB-E8602F58E14C}"/>
    <dataValidation allowBlank="1" showInputMessage="1" showErrorMessage="1" promptTitle="Cash flows from other financing" prompt="This should not include PFI contingent rents; these should be included in subcode SCF0300 above." sqref="C67" xr:uid="{F02A65D4-961C-4E8A-BFCD-5ECE2409956C}"/>
    <dataValidation allowBlank="1" showInputMessage="1" showErrorMessage="1" promptTitle="Absorption transfer: CCE" prompt="This line represents the physical transfer of cash and cash equivalents in an absorption transfer only. Transfers of working capital are deducted from movements in working capital in operating cash flows above." sqref="C75" xr:uid="{B85D3693-6C2C-42C4-96E9-26E8F938E0B4}"/>
    <dataValidation allowBlank="1" showInputMessage="1" showErrorMessage="1" promptTitle="Lease termination fees" prompt="Where the termination of the lease was not foreseen in the assessing the lease term / lease payments then any termination fees due form part of the gain/loss on disposal and the cash flow should be included here." sqref="C42" xr:uid="{EEF2B36D-8B8B-4D1C-8F82-9BC8F1124039}"/>
  </dataValidations>
  <pageMargins left="0.70866141732283472" right="0.70866141732283472" top="0.74803149606299213" bottom="0.74803149606299213" header="0.31496062992125984" footer="0.31496062992125984"/>
  <pageSetup paperSize="9" scale="65" fitToHeight="3" orientation="portrait" r:id="rId1"/>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A1FB-4681-40F3-8E69-4D49908754B5}">
  <sheetPr codeName="Sheet65">
    <tabColor theme="2"/>
    <pageSetUpPr fitToPage="1"/>
  </sheetPr>
  <dimension ref="B1:J66"/>
  <sheetViews>
    <sheetView showGridLines="0" zoomScale="85" zoomScaleNormal="85" workbookViewId="0"/>
  </sheetViews>
  <sheetFormatPr defaultColWidth="13.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6384" width="13.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TAC06 Op Inc 1</v>
      </c>
    </row>
    <row r="4" spans="2:8" ht="18.75" customHeight="1" thickBot="1" x14ac:dyDescent="0.35">
      <c r="B4" s="17" t="s">
        <v>5</v>
      </c>
    </row>
    <row r="5" spans="2:8" ht="16.149999999999999" customHeight="1" thickTop="1" thickBot="1" x14ac:dyDescent="0.35">
      <c r="B5" s="36"/>
      <c r="C5" s="36"/>
      <c r="D5" s="36"/>
      <c r="E5" s="36"/>
      <c r="F5" s="363" t="s">
        <v>6</v>
      </c>
      <c r="G5" s="364">
        <v>1</v>
      </c>
    </row>
    <row r="6" spans="2:8" ht="16.149999999999999" customHeight="1" thickTop="1" x14ac:dyDescent="0.25">
      <c r="B6" s="106" t="s">
        <v>389</v>
      </c>
      <c r="C6" s="38"/>
      <c r="D6" s="38"/>
      <c r="E6" s="410" t="s">
        <v>390</v>
      </c>
      <c r="F6" s="411" t="s">
        <v>391</v>
      </c>
      <c r="G6" s="412" t="s">
        <v>10</v>
      </c>
      <c r="H6" s="51"/>
    </row>
    <row r="7" spans="2:8" ht="15.75" customHeight="1" x14ac:dyDescent="0.3">
      <c r="B7" s="107"/>
      <c r="C7"/>
      <c r="D7" s="581" t="s">
        <v>11</v>
      </c>
      <c r="E7" s="30" t="s">
        <v>181</v>
      </c>
      <c r="F7" s="30" t="s">
        <v>181</v>
      </c>
      <c r="G7" s="40"/>
      <c r="H7" s="51"/>
    </row>
    <row r="8" spans="2:8" ht="16.149999999999999" customHeight="1" x14ac:dyDescent="0.3">
      <c r="B8" s="39"/>
      <c r="C8"/>
      <c r="D8" s="581"/>
      <c r="E8" s="31" t="s">
        <v>13</v>
      </c>
      <c r="F8" s="31" t="s">
        <v>14</v>
      </c>
      <c r="G8" s="40"/>
      <c r="H8" s="51"/>
    </row>
    <row r="9" spans="2:8" ht="16.149999999999999" customHeight="1" thickBot="1" x14ac:dyDescent="0.35">
      <c r="B9" s="108" t="s">
        <v>392</v>
      </c>
      <c r="C9" s="315"/>
      <c r="D9" s="582"/>
      <c r="E9" s="316" t="s">
        <v>15</v>
      </c>
      <c r="F9" s="316" t="s">
        <v>15</v>
      </c>
      <c r="G9" s="352" t="s">
        <v>16</v>
      </c>
      <c r="H9" s="51"/>
    </row>
    <row r="10" spans="2:8" ht="16.149999999999999" customHeight="1" x14ac:dyDescent="0.25">
      <c r="B10" s="49" t="s">
        <v>393</v>
      </c>
      <c r="C10"/>
      <c r="D10"/>
      <c r="E10" s="1"/>
      <c r="F10" s="327"/>
      <c r="G10" s="47"/>
      <c r="H10" s="51"/>
    </row>
    <row r="11" spans="2:8" ht="16.149999999999999" customHeight="1" x14ac:dyDescent="0.25">
      <c r="B11" s="109" t="s">
        <v>394</v>
      </c>
      <c r="C11" s="422" t="s">
        <v>212</v>
      </c>
      <c r="D11" s="418" t="s">
        <v>18</v>
      </c>
      <c r="E11" s="415"/>
      <c r="F11" s="328"/>
      <c r="G11" s="352" t="s">
        <v>395</v>
      </c>
      <c r="H11" s="51"/>
    </row>
    <row r="12" spans="2:8" ht="27" customHeight="1" x14ac:dyDescent="0.25">
      <c r="B12" s="109" t="s">
        <v>396</v>
      </c>
      <c r="C12" s="422" t="s">
        <v>212</v>
      </c>
      <c r="D12" s="418" t="s">
        <v>18</v>
      </c>
      <c r="E12" s="415"/>
      <c r="F12" s="328"/>
      <c r="G12" s="352" t="s">
        <v>397</v>
      </c>
      <c r="H12" s="51"/>
    </row>
    <row r="13" spans="2:8" ht="16.149999999999999" customHeight="1" x14ac:dyDescent="0.25">
      <c r="B13" s="109" t="s">
        <v>398</v>
      </c>
      <c r="C13" s="422" t="s">
        <v>212</v>
      </c>
      <c r="D13" s="418" t="s">
        <v>18</v>
      </c>
      <c r="E13" s="415"/>
      <c r="F13" s="328"/>
      <c r="G13" s="352" t="s">
        <v>399</v>
      </c>
      <c r="H13" s="51"/>
    </row>
    <row r="14" spans="2:8" ht="16.149999999999999" customHeight="1" x14ac:dyDescent="0.25">
      <c r="B14" s="110" t="s">
        <v>2560</v>
      </c>
      <c r="C14" s="32"/>
      <c r="D14" s="418" t="s">
        <v>18</v>
      </c>
      <c r="E14" s="415"/>
      <c r="F14" s="328"/>
      <c r="G14" s="352" t="s">
        <v>400</v>
      </c>
      <c r="H14" s="51"/>
    </row>
    <row r="15" spans="2:8" ht="16.149999999999999" customHeight="1" x14ac:dyDescent="0.25">
      <c r="B15" s="111" t="s">
        <v>401</v>
      </c>
      <c r="C15" s="32"/>
      <c r="D15" s="3"/>
      <c r="E15" s="1"/>
      <c r="F15" s="1"/>
      <c r="G15" s="47"/>
      <c r="H15" s="51"/>
    </row>
    <row r="16" spans="2:8" ht="16.149999999999999" customHeight="1" x14ac:dyDescent="0.25">
      <c r="B16" s="112" t="s">
        <v>402</v>
      </c>
      <c r="C16" s="422" t="s">
        <v>212</v>
      </c>
      <c r="D16" s="418" t="s">
        <v>18</v>
      </c>
      <c r="E16" s="415"/>
      <c r="F16" s="328"/>
      <c r="G16" s="352" t="s">
        <v>403</v>
      </c>
      <c r="H16" s="51"/>
    </row>
    <row r="17" spans="2:8" ht="16.149999999999999" customHeight="1" x14ac:dyDescent="0.25">
      <c r="B17" s="82" t="s">
        <v>404</v>
      </c>
      <c r="C17" s="422" t="s">
        <v>212</v>
      </c>
      <c r="D17" s="418" t="s">
        <v>18</v>
      </c>
      <c r="E17" s="415"/>
      <c r="F17" s="328"/>
      <c r="G17" s="352" t="s">
        <v>405</v>
      </c>
      <c r="H17" s="51"/>
    </row>
    <row r="18" spans="2:8" ht="27" customHeight="1" x14ac:dyDescent="0.25">
      <c r="B18" s="85" t="s">
        <v>406</v>
      </c>
      <c r="C18" s="422" t="s">
        <v>212</v>
      </c>
      <c r="D18" s="418" t="s">
        <v>18</v>
      </c>
      <c r="E18" s="415"/>
      <c r="F18" s="328"/>
      <c r="G18" s="352" t="s">
        <v>407</v>
      </c>
      <c r="H18" s="51"/>
    </row>
    <row r="19" spans="2:8" ht="27" customHeight="1" x14ac:dyDescent="0.25">
      <c r="B19" s="113" t="s">
        <v>408</v>
      </c>
      <c r="C19" s="32"/>
      <c r="D19" s="418" t="s">
        <v>18</v>
      </c>
      <c r="E19" s="415"/>
      <c r="F19" s="328"/>
      <c r="G19" s="352" t="s">
        <v>409</v>
      </c>
      <c r="H19" s="51"/>
    </row>
    <row r="20" spans="2:8" ht="16.149999999999999" customHeight="1" x14ac:dyDescent="0.25">
      <c r="B20" s="50" t="s">
        <v>410</v>
      </c>
      <c r="C20" s="32"/>
      <c r="D20" s="418" t="s">
        <v>18</v>
      </c>
      <c r="E20" s="415"/>
      <c r="F20" s="328"/>
      <c r="G20" s="352" t="s">
        <v>411</v>
      </c>
      <c r="H20" s="51"/>
    </row>
    <row r="21" spans="2:8" ht="16.149999999999999" customHeight="1" x14ac:dyDescent="0.25">
      <c r="B21" s="48" t="s">
        <v>412</v>
      </c>
      <c r="C21" s="32"/>
      <c r="D21" s="418" t="s">
        <v>18</v>
      </c>
      <c r="E21" s="415"/>
      <c r="F21" s="328"/>
      <c r="G21" s="352" t="s">
        <v>413</v>
      </c>
      <c r="H21" s="51"/>
    </row>
    <row r="22" spans="2:8" ht="16.149999999999999" customHeight="1" x14ac:dyDescent="0.25">
      <c r="B22" s="45" t="s">
        <v>2619</v>
      </c>
      <c r="C22" s="32"/>
      <c r="D22" s="3"/>
      <c r="E22" s="1"/>
      <c r="F22" s="1"/>
      <c r="G22" s="47"/>
      <c r="H22" s="51"/>
    </row>
    <row r="23" spans="2:8" ht="16.149999999999999" customHeight="1" x14ac:dyDescent="0.25">
      <c r="B23" s="48" t="s">
        <v>414</v>
      </c>
      <c r="C23" s="32"/>
      <c r="D23" s="418" t="s">
        <v>18</v>
      </c>
      <c r="E23" s="415"/>
      <c r="F23" s="328"/>
      <c r="G23" s="352" t="s">
        <v>415</v>
      </c>
      <c r="H23" s="51"/>
    </row>
    <row r="24" spans="2:8" ht="16.149999999999999" customHeight="1" x14ac:dyDescent="0.25">
      <c r="B24" s="48" t="s">
        <v>416</v>
      </c>
      <c r="C24" s="32"/>
      <c r="D24" s="418" t="s">
        <v>18</v>
      </c>
      <c r="E24" s="415"/>
      <c r="F24" s="328"/>
      <c r="G24" s="352" t="s">
        <v>417</v>
      </c>
      <c r="H24" s="51"/>
    </row>
    <row r="25" spans="2:8" ht="16.149999999999999" customHeight="1" x14ac:dyDescent="0.25">
      <c r="B25" s="48" t="s">
        <v>418</v>
      </c>
      <c r="C25" s="32"/>
      <c r="D25" s="418" t="s">
        <v>18</v>
      </c>
      <c r="E25" s="415"/>
      <c r="F25" s="328"/>
      <c r="G25" s="352" t="s">
        <v>419</v>
      </c>
      <c r="H25" s="51"/>
    </row>
    <row r="26" spans="2:8" ht="16.149999999999999" customHeight="1" x14ac:dyDescent="0.25">
      <c r="B26" s="45" t="s">
        <v>420</v>
      </c>
      <c r="C26" s="32"/>
      <c r="D26" s="11"/>
      <c r="E26" s="1"/>
      <c r="F26" s="1"/>
      <c r="G26" s="47"/>
      <c r="H26" s="51"/>
    </row>
    <row r="27" spans="2:8" ht="16.149999999999999" customHeight="1" x14ac:dyDescent="0.25">
      <c r="B27" s="112" t="s">
        <v>402</v>
      </c>
      <c r="C27" s="422" t="s">
        <v>212</v>
      </c>
      <c r="D27" s="418" t="s">
        <v>18</v>
      </c>
      <c r="E27" s="415"/>
      <c r="F27" s="328"/>
      <c r="G27" s="352" t="s">
        <v>421</v>
      </c>
      <c r="H27" s="51"/>
    </row>
    <row r="28" spans="2:8" ht="16.149999999999999" customHeight="1" x14ac:dyDescent="0.25">
      <c r="B28" s="48" t="s">
        <v>422</v>
      </c>
      <c r="C28" s="32"/>
      <c r="D28" s="418" t="s">
        <v>18</v>
      </c>
      <c r="E28" s="415"/>
      <c r="F28" s="328"/>
      <c r="G28" s="352" t="s">
        <v>423</v>
      </c>
      <c r="H28" s="51"/>
    </row>
    <row r="29" spans="2:8" ht="15.65" customHeight="1" x14ac:dyDescent="0.25">
      <c r="B29" s="45" t="s">
        <v>424</v>
      </c>
      <c r="C29" s="32"/>
      <c r="D29" s="3"/>
      <c r="E29" s="1"/>
      <c r="F29" s="1"/>
      <c r="G29" s="47"/>
      <c r="H29" s="51"/>
    </row>
    <row r="30" spans="2:8" ht="16.149999999999999" customHeight="1" x14ac:dyDescent="0.25">
      <c r="B30" s="48" t="s">
        <v>425</v>
      </c>
      <c r="C30" s="32"/>
      <c r="D30" s="418" t="s">
        <v>18</v>
      </c>
      <c r="E30" s="415"/>
      <c r="F30" s="328"/>
      <c r="G30" s="352" t="s">
        <v>426</v>
      </c>
      <c r="H30" s="51"/>
    </row>
    <row r="31" spans="2:8" ht="16.149999999999999" customHeight="1" x14ac:dyDescent="0.25">
      <c r="B31" s="93" t="s">
        <v>427</v>
      </c>
      <c r="C31" s="422" t="s">
        <v>212</v>
      </c>
      <c r="D31" s="418" t="s">
        <v>18</v>
      </c>
      <c r="E31" s="415"/>
      <c r="F31" s="328"/>
      <c r="G31" s="352" t="s">
        <v>428</v>
      </c>
      <c r="H31" s="51"/>
    </row>
    <row r="32" spans="2:8" ht="16.149999999999999" customHeight="1" x14ac:dyDescent="0.25">
      <c r="B32" s="48" t="s">
        <v>2583</v>
      </c>
      <c r="C32" s="422" t="s">
        <v>212</v>
      </c>
      <c r="D32" s="418" t="s">
        <v>18</v>
      </c>
      <c r="E32" s="416">
        <f>'TAC09 Staff'!E15</f>
        <v>0</v>
      </c>
      <c r="F32" s="416">
        <f>'TAC09 Staff'!H15</f>
        <v>0</v>
      </c>
      <c r="G32" s="352" t="s">
        <v>429</v>
      </c>
      <c r="H32" s="51"/>
    </row>
    <row r="33" spans="2:8" ht="16.149999999999999" customHeight="1" thickBot="1" x14ac:dyDescent="0.3">
      <c r="B33" s="48" t="s">
        <v>2584</v>
      </c>
      <c r="C33" s="32"/>
      <c r="D33" s="418" t="s">
        <v>18</v>
      </c>
      <c r="E33" s="415"/>
      <c r="F33" s="328"/>
      <c r="G33" s="352" t="s">
        <v>430</v>
      </c>
      <c r="H33" s="51"/>
    </row>
    <row r="34" spans="2:8" ht="16.149999999999999" customHeight="1" thickBot="1" x14ac:dyDescent="0.3">
      <c r="B34" s="45" t="s">
        <v>431</v>
      </c>
      <c r="C34" s="72"/>
      <c r="D34" s="418" t="s">
        <v>18</v>
      </c>
      <c r="E34" s="325">
        <f>SUM(E11:E33)</f>
        <v>0</v>
      </c>
      <c r="F34" s="329">
        <f>SUM(F11:F33)</f>
        <v>0</v>
      </c>
      <c r="G34" s="352" t="s">
        <v>432</v>
      </c>
      <c r="H34" s="51"/>
    </row>
    <row r="35" spans="2:8" ht="16.149999999999999" customHeight="1" thickTop="1" thickBot="1" x14ac:dyDescent="0.3">
      <c r="B35" s="62"/>
      <c r="C35" s="62"/>
      <c r="D35" s="62"/>
      <c r="E35" s="62"/>
      <c r="F35" s="62"/>
      <c r="G35" s="63"/>
    </row>
    <row r="36" spans="2:8" ht="16.149999999999999" customHeight="1" thickTop="1" thickBot="1" x14ac:dyDescent="0.35">
      <c r="B36" s="36"/>
      <c r="C36" s="36"/>
      <c r="D36" s="36"/>
      <c r="E36" s="36"/>
      <c r="F36" s="363" t="s">
        <v>6</v>
      </c>
      <c r="G36" s="364">
        <v>2</v>
      </c>
    </row>
    <row r="37" spans="2:8" ht="16.149999999999999" customHeight="1" thickTop="1" x14ac:dyDescent="0.25">
      <c r="B37" s="106" t="s">
        <v>433</v>
      </c>
      <c r="C37" s="38"/>
      <c r="D37" s="38"/>
      <c r="E37" s="410" t="s">
        <v>390</v>
      </c>
      <c r="F37" s="411" t="s">
        <v>391</v>
      </c>
      <c r="G37" s="412" t="s">
        <v>10</v>
      </c>
      <c r="H37" s="51"/>
    </row>
    <row r="38" spans="2:8" ht="16.5" customHeight="1" x14ac:dyDescent="0.3">
      <c r="B38" s="114"/>
      <c r="C38"/>
      <c r="D38" s="581" t="s">
        <v>11</v>
      </c>
      <c r="E38" s="30" t="s">
        <v>181</v>
      </c>
      <c r="F38" s="30" t="s">
        <v>181</v>
      </c>
      <c r="G38" s="40"/>
      <c r="H38" s="51"/>
    </row>
    <row r="39" spans="2:8" ht="16.149999999999999" customHeight="1" x14ac:dyDescent="0.3">
      <c r="B39" s="39"/>
      <c r="C39"/>
      <c r="D39" s="581"/>
      <c r="E39" s="31" t="s">
        <v>13</v>
      </c>
      <c r="F39" s="31" t="s">
        <v>14</v>
      </c>
      <c r="G39" s="40"/>
      <c r="H39" s="51"/>
    </row>
    <row r="40" spans="2:8" ht="16.149999999999999" customHeight="1" thickBot="1" x14ac:dyDescent="0.35">
      <c r="B40" s="108" t="s">
        <v>392</v>
      </c>
      <c r="C40" s="315"/>
      <c r="D40" s="582"/>
      <c r="E40" s="316" t="s">
        <v>15</v>
      </c>
      <c r="F40" s="316" t="s">
        <v>15</v>
      </c>
      <c r="G40" s="352" t="s">
        <v>16</v>
      </c>
      <c r="H40" s="51"/>
    </row>
    <row r="41" spans="2:8" ht="16.149999999999999" customHeight="1" x14ac:dyDescent="0.25">
      <c r="B41" s="296" t="s">
        <v>434</v>
      </c>
      <c r="C41" s="290"/>
      <c r="D41" s="418" t="s">
        <v>18</v>
      </c>
      <c r="E41" s="415"/>
      <c r="F41" s="423"/>
      <c r="G41" s="352" t="s">
        <v>435</v>
      </c>
      <c r="H41" s="51"/>
    </row>
    <row r="42" spans="2:8" ht="16.149999999999999" customHeight="1" x14ac:dyDescent="0.25">
      <c r="B42" s="73" t="s">
        <v>436</v>
      </c>
      <c r="C42" s="34"/>
      <c r="D42" s="418" t="s">
        <v>18</v>
      </c>
      <c r="E42" s="415"/>
      <c r="F42" s="423"/>
      <c r="G42" s="352" t="s">
        <v>437</v>
      </c>
      <c r="H42" s="51"/>
    </row>
    <row r="43" spans="2:8" ht="16.149999999999999" customHeight="1" x14ac:dyDescent="0.25">
      <c r="B43" s="48" t="s">
        <v>438</v>
      </c>
      <c r="C43" s="34"/>
      <c r="D43" s="418" t="s">
        <v>18</v>
      </c>
      <c r="E43" s="415"/>
      <c r="F43" s="423"/>
      <c r="G43" s="352" t="s">
        <v>439</v>
      </c>
      <c r="H43" s="51"/>
    </row>
    <row r="44" spans="2:8" ht="16.149999999999999" customHeight="1" x14ac:dyDescent="0.25">
      <c r="B44" s="43" t="s">
        <v>440</v>
      </c>
      <c r="C44" s="34"/>
      <c r="D44" s="418" t="s">
        <v>18</v>
      </c>
      <c r="E44" s="415"/>
      <c r="F44" s="423"/>
      <c r="G44" s="352" t="s">
        <v>441</v>
      </c>
      <c r="H44" s="51"/>
    </row>
    <row r="45" spans="2:8" ht="16.149999999999999" customHeight="1" x14ac:dyDescent="0.25">
      <c r="B45" s="73" t="s">
        <v>442</v>
      </c>
      <c r="C45" s="34"/>
      <c r="D45" s="418" t="s">
        <v>18</v>
      </c>
      <c r="E45" s="415"/>
      <c r="F45" s="423"/>
      <c r="G45" s="352" t="s">
        <v>443</v>
      </c>
      <c r="H45" s="51"/>
    </row>
    <row r="46" spans="2:8" ht="16.149999999999999" customHeight="1" x14ac:dyDescent="0.25">
      <c r="B46" s="73" t="s">
        <v>444</v>
      </c>
      <c r="C46" s="34"/>
      <c r="D46" s="418" t="s">
        <v>18</v>
      </c>
      <c r="E46" s="415"/>
      <c r="F46" s="423"/>
      <c r="G46" s="352" t="s">
        <v>445</v>
      </c>
      <c r="H46" s="51"/>
    </row>
    <row r="47" spans="2:8" ht="16.149999999999999" customHeight="1" x14ac:dyDescent="0.25">
      <c r="B47" s="73" t="s">
        <v>446</v>
      </c>
      <c r="C47" s="34"/>
      <c r="D47" s="418" t="s">
        <v>18</v>
      </c>
      <c r="E47" s="415"/>
      <c r="F47" s="423"/>
      <c r="G47" s="352" t="s">
        <v>447</v>
      </c>
      <c r="H47" s="51"/>
    </row>
    <row r="48" spans="2:8" ht="16.149999999999999" customHeight="1" x14ac:dyDescent="0.25">
      <c r="B48" s="48" t="s">
        <v>448</v>
      </c>
      <c r="C48" s="34"/>
      <c r="D48" s="418" t="s">
        <v>18</v>
      </c>
      <c r="E48" s="415"/>
      <c r="F48" s="423"/>
      <c r="G48" s="352" t="s">
        <v>449</v>
      </c>
      <c r="H48" s="51"/>
    </row>
    <row r="49" spans="2:10" ht="16.149999999999999" customHeight="1" x14ac:dyDescent="0.25">
      <c r="B49" s="43" t="s">
        <v>450</v>
      </c>
      <c r="C49" s="34"/>
      <c r="D49" s="418" t="s">
        <v>18</v>
      </c>
      <c r="E49" s="415"/>
      <c r="F49" s="423"/>
      <c r="G49" s="352" t="s">
        <v>451</v>
      </c>
      <c r="H49" s="51"/>
    </row>
    <row r="50" spans="2:10" ht="16.149999999999999" customHeight="1" x14ac:dyDescent="0.25">
      <c r="B50" s="48" t="s">
        <v>452</v>
      </c>
      <c r="C50" s="34"/>
      <c r="D50" s="418" t="s">
        <v>18</v>
      </c>
      <c r="E50" s="415"/>
      <c r="F50" s="423"/>
      <c r="G50" s="352" t="s">
        <v>453</v>
      </c>
      <c r="H50" s="51"/>
    </row>
    <row r="51" spans="2:10" ht="16.149999999999999" customHeight="1" thickBot="1" x14ac:dyDescent="0.3">
      <c r="B51" s="43" t="s">
        <v>2561</v>
      </c>
      <c r="C51" s="34"/>
      <c r="D51" s="418" t="s">
        <v>18</v>
      </c>
      <c r="E51" s="415"/>
      <c r="F51" s="423"/>
      <c r="G51" s="352" t="s">
        <v>454</v>
      </c>
      <c r="H51" s="51"/>
    </row>
    <row r="52" spans="2:10" ht="16.149999999999999" customHeight="1" x14ac:dyDescent="0.25">
      <c r="B52" s="74" t="s">
        <v>431</v>
      </c>
      <c r="C52" s="44"/>
      <c r="D52" s="418" t="s">
        <v>18</v>
      </c>
      <c r="E52" s="325">
        <f>SUM(E41:E51)</f>
        <v>0</v>
      </c>
      <c r="F52" s="325">
        <f>SUM(F41:F51)</f>
        <v>0</v>
      </c>
      <c r="G52" s="352" t="s">
        <v>455</v>
      </c>
      <c r="H52" s="51"/>
    </row>
    <row r="53" spans="2:10" ht="16.149999999999999" customHeight="1" x14ac:dyDescent="0.25">
      <c r="B53" s="116" t="s">
        <v>456</v>
      </c>
      <c r="C53" s="72"/>
      <c r="D53" s="3"/>
      <c r="E53" s="1"/>
      <c r="F53" s="1"/>
      <c r="G53" s="1"/>
      <c r="H53" s="51"/>
    </row>
    <row r="54" spans="2:10" ht="16.149999999999999" customHeight="1" x14ac:dyDescent="0.25">
      <c r="B54" s="48" t="s">
        <v>457</v>
      </c>
      <c r="C54" s="32"/>
      <c r="D54" s="418" t="s">
        <v>18</v>
      </c>
      <c r="E54" s="416">
        <f>E52-E55</f>
        <v>0</v>
      </c>
      <c r="F54" s="416">
        <f>F52-F55</f>
        <v>0</v>
      </c>
      <c r="G54" s="352" t="s">
        <v>458</v>
      </c>
      <c r="H54" s="51"/>
    </row>
    <row r="55" spans="2:10" ht="16.149999999999999" customHeight="1" thickBot="1" x14ac:dyDescent="0.3">
      <c r="B55" s="117" t="s">
        <v>459</v>
      </c>
      <c r="C55" s="118"/>
      <c r="D55" s="377" t="s">
        <v>18</v>
      </c>
      <c r="E55" s="415"/>
      <c r="F55" s="423"/>
      <c r="G55" s="352" t="s">
        <v>460</v>
      </c>
      <c r="H55" s="51"/>
    </row>
    <row r="56" spans="2:10" ht="16.149999999999999" customHeight="1" thickTop="1" thickBot="1" x14ac:dyDescent="0.3">
      <c r="B56" s="62"/>
      <c r="C56" s="62"/>
      <c r="D56" s="62"/>
      <c r="E56" s="62"/>
      <c r="F56" s="62"/>
      <c r="G56" s="62"/>
      <c r="J56" s="155"/>
    </row>
    <row r="57" spans="2:10" ht="16.149999999999999" customHeight="1" thickTop="1" thickBot="1" x14ac:dyDescent="0.35">
      <c r="B57" s="36"/>
      <c r="C57" s="36"/>
      <c r="D57" s="36"/>
      <c r="E57" s="36"/>
      <c r="F57" s="363" t="s">
        <v>6</v>
      </c>
      <c r="G57" s="364">
        <v>3</v>
      </c>
    </row>
    <row r="58" spans="2:10" ht="16.149999999999999" customHeight="1" thickTop="1" x14ac:dyDescent="0.25">
      <c r="B58" s="586" t="s">
        <v>461</v>
      </c>
      <c r="C58" s="38"/>
      <c r="D58" s="38"/>
      <c r="E58" s="410" t="s">
        <v>390</v>
      </c>
      <c r="F58" s="411" t="s">
        <v>391</v>
      </c>
      <c r="G58" s="412" t="s">
        <v>10</v>
      </c>
      <c r="H58" s="51"/>
    </row>
    <row r="59" spans="2:10" ht="16.149999999999999" customHeight="1" x14ac:dyDescent="0.3">
      <c r="B59" s="587"/>
      <c r="C59"/>
      <c r="D59" s="581" t="s">
        <v>11</v>
      </c>
      <c r="E59" s="30" t="s">
        <v>181</v>
      </c>
      <c r="F59" s="30" t="s">
        <v>181</v>
      </c>
      <c r="G59" s="40"/>
      <c r="H59" s="51"/>
    </row>
    <row r="60" spans="2:10" ht="16.149999999999999" customHeight="1" x14ac:dyDescent="0.3">
      <c r="B60" s="39"/>
      <c r="C60"/>
      <c r="D60" s="581"/>
      <c r="E60" s="31" t="s">
        <v>13</v>
      </c>
      <c r="F60" s="31" t="s">
        <v>14</v>
      </c>
      <c r="G60" s="40"/>
      <c r="H60" s="51"/>
    </row>
    <row r="61" spans="2:10" ht="16.149999999999999" customHeight="1" thickBot="1" x14ac:dyDescent="0.35">
      <c r="B61" s="41"/>
      <c r="C61" s="315"/>
      <c r="D61" s="582"/>
      <c r="E61" s="316" t="s">
        <v>15</v>
      </c>
      <c r="F61" s="316" t="s">
        <v>15</v>
      </c>
      <c r="G61" s="352" t="s">
        <v>16</v>
      </c>
      <c r="H61" s="51"/>
    </row>
    <row r="62" spans="2:10" ht="16.149999999999999" customHeight="1" x14ac:dyDescent="0.25">
      <c r="B62" s="119" t="s">
        <v>462</v>
      </c>
      <c r="C62" s="422" t="s">
        <v>212</v>
      </c>
      <c r="D62" s="418" t="s">
        <v>18</v>
      </c>
      <c r="E62" s="414">
        <f>E49</f>
        <v>0</v>
      </c>
      <c r="F62" s="414">
        <f>F49</f>
        <v>0</v>
      </c>
      <c r="G62" s="352" t="s">
        <v>463</v>
      </c>
      <c r="H62" s="51"/>
    </row>
    <row r="63" spans="2:10" ht="25" x14ac:dyDescent="0.25">
      <c r="B63" s="120" t="s">
        <v>464</v>
      </c>
      <c r="C63" s="422" t="s">
        <v>212</v>
      </c>
      <c r="D63" s="418" t="s">
        <v>18</v>
      </c>
      <c r="E63" s="415"/>
      <c r="F63" s="423"/>
      <c r="G63" s="352" t="s">
        <v>465</v>
      </c>
      <c r="H63" s="51"/>
    </row>
    <row r="64" spans="2:10" ht="25" x14ac:dyDescent="0.25">
      <c r="B64" s="120" t="s">
        <v>466</v>
      </c>
      <c r="C64" s="422" t="s">
        <v>212</v>
      </c>
      <c r="D64" s="418" t="s">
        <v>18</v>
      </c>
      <c r="E64" s="415"/>
      <c r="F64" s="423"/>
      <c r="G64" s="352" t="s">
        <v>467</v>
      </c>
      <c r="H64" s="51"/>
    </row>
    <row r="65" spans="2:8" ht="25.5" thickBot="1" x14ac:dyDescent="0.3">
      <c r="B65" s="121" t="s">
        <v>468</v>
      </c>
      <c r="C65" s="65"/>
      <c r="D65" s="377" t="s">
        <v>18</v>
      </c>
      <c r="E65" s="414">
        <f>'TAC29 Losses+SP'!F18</f>
        <v>0</v>
      </c>
      <c r="F65" s="414">
        <f>'TAC29 Losses+SP'!H18</f>
        <v>0</v>
      </c>
      <c r="G65" s="352" t="s">
        <v>469</v>
      </c>
      <c r="H65" s="51"/>
    </row>
    <row r="66" spans="2:8" ht="16.149999999999999" customHeight="1" thickTop="1" x14ac:dyDescent="0.25">
      <c r="B66" s="62"/>
      <c r="C66" s="62"/>
      <c r="D66" s="62"/>
      <c r="E66" s="62"/>
      <c r="F66" s="62"/>
      <c r="G66" s="63"/>
    </row>
  </sheetData>
  <mergeCells count="4">
    <mergeCell ref="D7:D9"/>
    <mergeCell ref="D38:D40"/>
    <mergeCell ref="B58:B59"/>
    <mergeCell ref="D59:D61"/>
  </mergeCells>
  <dataValidations count="14">
    <dataValidation allowBlank="1" showInputMessage="1" showErrorMessage="1" promptTitle="MH collab: commissioning income" prompt="For use by lead providers only for element of income related to onward commissioning from OTHER providers. Where services are delivered by the trust itself, the commissioning income must be eliminated against the purchase of healthcare." sqref="C18" xr:uid="{BA38DA23-F070-48A2-A388-76543DB82ECC}"/>
    <dataValidation allowBlank="1" showInputMessage="1" showErrorMessage="1" promptTitle="MH collab: services provided" prompt="Income earned for the provision of services in provider collaboratives. This includes income recognised by the lead provider for services the trust has delivered itself. It should not include income for external commissioning (use row below)" sqref="C17" xr:uid="{CC1B74AD-D5AF-428E-8FEB-4201E89598B1}"/>
    <dataValidation operator="greaterThanOrEqual" allowBlank="1" showInputMessage="1" sqref="F63:F64" xr:uid="{1BBEFFBC-B078-43B5-858E-33E921CA80EE}"/>
    <dataValidation allowBlank="1" showInputMessage="1" showErrorMessage="1" promptTitle="Information" prompt="In note 1.2 below this should be included in subcode INC1100 (NHS England)" sqref="C31" xr:uid="{E04A76E7-276D-4CCC-9242-7A3EDDCD0B36}"/>
    <dataValidation allowBlank="1" showInputMessage="1" showErrorMessage="1" promptTitle="Cash payments received" prompt="This relates to gross cash received from the patients. It should not include any cash received from an ICB in connection to risk sharing arrangements." sqref="C63" xr:uid="{F952C105-BE56-401C-9FAB-DCDB1CB86ED4}"/>
    <dataValidation allowBlank="1" showInputMessage="1" showErrorMessage="1" promptTitle="Income recognised" prompt="This relates to amounts charged directly to the patient. It is the gross amounts invoiced (or accrued) in year." sqref="C62" xr:uid="{3803DF92-2033-4D0A-BDA6-30593CA343CD}"/>
    <dataValidation allowBlank="1" showInputMessage="1" showErrorMessage="1" promptTitle="High cost drugs and devices" prompt="This should include all income for NHSPS excluded HCDDs that are subject to cost and volume reimbursement. This includes baseline income as well as subsequent variations for actual usage and should also include drugs reimbursed on a fixed payment basis" sqref="C13" xr:uid="{9D8BD293-7044-416C-ABC5-CF79AC570BC2}"/>
    <dataValidation allowBlank="1" showInputMessage="1" showErrorMessage="1" promptTitle="Additional pension funding" prompt="Notional income for additional employer pension contributions paid by NHSE will be populated here by entering the notional cost in TAC09." sqref="C32" xr:uid="{9FFAC785-A6DD-49D3-8AE2-86FF540C9BEA}"/>
    <dataValidation allowBlank="1" showInputMessage="1" showErrorMessage="1" promptTitle="Amounts added to allowance" prompt="This row requires only gross amounts added to the provision. It should not be net of reversals. It must therefore be a positive number." sqref="C64" xr:uid="{5E5B968C-D1E4-4EE0-BBBF-FEF488FCAFB6}"/>
    <dataValidation type="decimal" operator="greaterThanOrEqual" allowBlank="1" showInputMessage="1" showErrorMessage="1" error="Cash receipts must be a postive number" sqref="E63" xr:uid="{22CA7330-540E-47DC-ACB0-75597AA1DA08}">
      <formula1>0</formula1>
    </dataValidation>
    <dataValidation type="decimal" operator="greaterThanOrEqual" allowBlank="1" showInputMessage="1" showErrorMessage="1" error="Gross amounts added to the provision must be a postive number" sqref="E64" xr:uid="{5F536996-B2FC-4231-8BB1-FE3DF4B6528E}">
      <formula1>0</formula1>
    </dataValidation>
    <dataValidation allowBlank="1" showInputMessage="1" showErrorMessage="1" promptTitle="API contract income - variable" prompt="For 2023-25 this covers elective ordinary and day case, outpatient procedures with an NHSPS unit price, outpatient first attendances, diagnostic imaging and nuclear medicine and chemotherapy delivery." sqref="C11" xr:uid="{B27F27F5-933D-4A2A-B054-7C6A11B8F26D}"/>
    <dataValidation allowBlank="1" showInputMessage="1" showErrorMessage="1" promptTitle="API contract income - fixed" prompt="Funding for all other expected activity (excluding elective outlined above) with main commissioners. Incudes BPT and CQUIN. Excludes LVAs." sqref="C12" xr:uid="{A4A1C99F-D476-4DD0-B054-928227314CA7}"/>
    <dataValidation allowBlank="1" showInputMessage="1" showErrorMessage="1" promptTitle="API contract income" prompt="Income from main commissioners in respect of API contracts including BPT and CQUIN. Excludes LVAs." sqref="C27 C16" xr:uid="{981253AB-8FE2-45AF-A3B2-41AB39098148}"/>
  </dataValidations>
  <pageMargins left="0.70866141732283472" right="0.70866141732283472" top="0.74803149606299213" bottom="0.74803149606299213" header="0.31496062992125984" footer="0.31496062992125984"/>
  <pageSetup paperSize="9" scale="83"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C6FA-7E46-45EC-B0DD-CBCB52706F90}">
  <sheetPr codeName="Sheet66">
    <tabColor theme="2"/>
    <pageSetUpPr fitToPage="1"/>
  </sheetPr>
  <dimension ref="B1:H72"/>
  <sheetViews>
    <sheetView showGridLines="0" zoomScale="85" zoomScaleNormal="85" workbookViewId="0"/>
  </sheetViews>
  <sheetFormatPr defaultColWidth="13.26953125" defaultRowHeight="16.149999999999999" customHeight="1" x14ac:dyDescent="0.25"/>
  <cols>
    <col min="1" max="1" width="4.453125" style="15" customWidth="1"/>
    <col min="2" max="2" width="62.7265625" style="15" customWidth="1"/>
    <col min="3" max="3" width="5.26953125" style="15" customWidth="1"/>
    <col min="4" max="4" width="9.26953125" style="15" customWidth="1"/>
    <col min="5" max="16384" width="13.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TAC07 Op Inc 2</v>
      </c>
    </row>
    <row r="4" spans="2:8" ht="18.75" customHeight="1" thickBot="1" x14ac:dyDescent="0.35">
      <c r="B4" s="17" t="s">
        <v>5</v>
      </c>
    </row>
    <row r="5" spans="2:8" ht="16.149999999999999" customHeight="1" thickTop="1" thickBot="1" x14ac:dyDescent="0.35">
      <c r="B5" s="36"/>
      <c r="C5" s="36"/>
      <c r="D5" s="36"/>
      <c r="E5" s="36"/>
      <c r="F5" s="363" t="s">
        <v>6</v>
      </c>
      <c r="G5" s="374">
        <v>1</v>
      </c>
    </row>
    <row r="6" spans="2:8" ht="16.149999999999999" customHeight="1" thickTop="1" x14ac:dyDescent="0.25">
      <c r="B6" s="106" t="s">
        <v>470</v>
      </c>
      <c r="C6" s="38"/>
      <c r="D6" s="38"/>
      <c r="E6" s="410" t="s">
        <v>471</v>
      </c>
      <c r="F6" s="411" t="s">
        <v>472</v>
      </c>
      <c r="G6" s="412" t="s">
        <v>10</v>
      </c>
      <c r="H6" s="51"/>
    </row>
    <row r="7" spans="2:8" ht="15.75" customHeight="1" x14ac:dyDescent="0.3">
      <c r="B7" s="114"/>
      <c r="C7"/>
      <c r="D7" s="581" t="s">
        <v>11</v>
      </c>
      <c r="E7" s="30" t="s">
        <v>181</v>
      </c>
      <c r="F7" s="30" t="s">
        <v>181</v>
      </c>
      <c r="G7" s="40"/>
      <c r="H7" s="51"/>
    </row>
    <row r="8" spans="2:8" ht="16.149999999999999" customHeight="1" x14ac:dyDescent="0.3">
      <c r="B8" s="39"/>
      <c r="C8"/>
      <c r="D8" s="581"/>
      <c r="E8" s="31" t="s">
        <v>13</v>
      </c>
      <c r="F8" s="31" t="s">
        <v>14</v>
      </c>
      <c r="G8" s="40"/>
      <c r="H8" s="51"/>
    </row>
    <row r="9" spans="2:8" ht="16.149999999999999" customHeight="1" thickBot="1" x14ac:dyDescent="0.35">
      <c r="B9" s="41"/>
      <c r="C9" s="315"/>
      <c r="D9" s="582"/>
      <c r="E9" s="316" t="s">
        <v>15</v>
      </c>
      <c r="F9" s="316" t="s">
        <v>15</v>
      </c>
      <c r="G9" s="417" t="s">
        <v>16</v>
      </c>
      <c r="H9" s="51"/>
    </row>
    <row r="10" spans="2:8" ht="16.149999999999999" customHeight="1" x14ac:dyDescent="0.3">
      <c r="B10" s="122" t="s">
        <v>473</v>
      </c>
      <c r="C10" s="123"/>
      <c r="D10" s="14"/>
      <c r="E10" s="124"/>
      <c r="F10" s="330"/>
      <c r="G10" s="2"/>
      <c r="H10" s="51"/>
    </row>
    <row r="11" spans="2:8" ht="16.149999999999999" customHeight="1" x14ac:dyDescent="0.25">
      <c r="B11" s="125" t="s">
        <v>474</v>
      </c>
      <c r="C11" s="72"/>
      <c r="D11" s="418" t="s">
        <v>18</v>
      </c>
      <c r="E11" s="415"/>
      <c r="F11" s="424"/>
      <c r="G11" s="417" t="s">
        <v>475</v>
      </c>
      <c r="H11" s="51"/>
    </row>
    <row r="12" spans="2:8" ht="15.65" customHeight="1" x14ac:dyDescent="0.25">
      <c r="B12" s="48" t="s">
        <v>476</v>
      </c>
      <c r="C12" s="422" t="s">
        <v>212</v>
      </c>
      <c r="D12" s="418" t="s">
        <v>18</v>
      </c>
      <c r="E12" s="415"/>
      <c r="F12" s="424"/>
      <c r="G12" s="417" t="s">
        <v>477</v>
      </c>
      <c r="H12" s="51"/>
    </row>
    <row r="13" spans="2:8" ht="16.149999999999999" customHeight="1" x14ac:dyDescent="0.25">
      <c r="B13" s="125" t="s">
        <v>478</v>
      </c>
      <c r="C13" s="32"/>
      <c r="D13" s="418" t="s">
        <v>18</v>
      </c>
      <c r="E13" s="415"/>
      <c r="F13" s="424"/>
      <c r="G13" s="417" t="s">
        <v>479</v>
      </c>
      <c r="H13" s="51"/>
    </row>
    <row r="14" spans="2:8" ht="16.149999999999999" customHeight="1" x14ac:dyDescent="0.25">
      <c r="B14" s="113" t="s">
        <v>480</v>
      </c>
      <c r="C14" s="32"/>
      <c r="D14" s="418" t="s">
        <v>18</v>
      </c>
      <c r="E14" s="415"/>
      <c r="F14" s="424"/>
      <c r="G14" s="417" t="s">
        <v>481</v>
      </c>
      <c r="H14" s="51"/>
    </row>
    <row r="15" spans="2:8" ht="15.65" customHeight="1" x14ac:dyDescent="0.25">
      <c r="B15" s="113" t="s">
        <v>482</v>
      </c>
      <c r="C15" s="422" t="s">
        <v>212</v>
      </c>
      <c r="D15" s="418" t="s">
        <v>18</v>
      </c>
      <c r="E15" s="415"/>
      <c r="F15" s="424"/>
      <c r="G15" s="417" t="s">
        <v>483</v>
      </c>
      <c r="H15" s="51"/>
    </row>
    <row r="16" spans="2:8" ht="16.149999999999999" customHeight="1" x14ac:dyDescent="0.3">
      <c r="B16" s="45" t="s">
        <v>484</v>
      </c>
      <c r="C16"/>
      <c r="D16" s="14"/>
      <c r="E16" s="124"/>
      <c r="F16" s="425"/>
      <c r="G16" s="2"/>
      <c r="H16" s="51"/>
    </row>
    <row r="17" spans="2:8" ht="16.149999999999999" customHeight="1" x14ac:dyDescent="0.25">
      <c r="B17" s="50" t="s">
        <v>485</v>
      </c>
      <c r="C17" s="32"/>
      <c r="D17" s="418" t="s">
        <v>18</v>
      </c>
      <c r="E17" s="415"/>
      <c r="F17" s="424"/>
      <c r="G17" s="417" t="s">
        <v>486</v>
      </c>
      <c r="H17" s="51"/>
    </row>
    <row r="18" spans="2:8" ht="16.149999999999999" customHeight="1" x14ac:dyDescent="0.25">
      <c r="B18" s="50" t="s">
        <v>487</v>
      </c>
      <c r="C18" s="422" t="s">
        <v>212</v>
      </c>
      <c r="D18" s="418" t="s">
        <v>18</v>
      </c>
      <c r="E18" s="415"/>
      <c r="F18" s="424"/>
      <c r="G18" s="417" t="s">
        <v>488</v>
      </c>
      <c r="H18" s="51"/>
    </row>
    <row r="19" spans="2:8" ht="25" x14ac:dyDescent="0.25">
      <c r="B19" s="50" t="s">
        <v>489</v>
      </c>
      <c r="C19" s="422" t="s">
        <v>212</v>
      </c>
      <c r="D19" s="418" t="s">
        <v>18</v>
      </c>
      <c r="E19" s="415"/>
      <c r="F19" s="424"/>
      <c r="G19" s="417" t="s">
        <v>490</v>
      </c>
      <c r="H19" s="51"/>
    </row>
    <row r="20" spans="2:8" ht="25" x14ac:dyDescent="0.25">
      <c r="B20" s="125" t="s">
        <v>491</v>
      </c>
      <c r="C20" s="426"/>
      <c r="D20" s="418" t="s">
        <v>18</v>
      </c>
      <c r="E20" s="415"/>
      <c r="F20" s="424"/>
      <c r="G20" s="417" t="s">
        <v>492</v>
      </c>
      <c r="H20" s="51"/>
    </row>
    <row r="21" spans="2:8" ht="16.149999999999999" customHeight="1" x14ac:dyDescent="0.25">
      <c r="B21" s="50" t="s">
        <v>493</v>
      </c>
      <c r="C21" s="97"/>
      <c r="D21" s="427" t="s">
        <v>18</v>
      </c>
      <c r="E21" s="415"/>
      <c r="F21" s="424"/>
      <c r="G21" s="417" t="s">
        <v>494</v>
      </c>
      <c r="H21" s="51"/>
    </row>
    <row r="22" spans="2:8" ht="25" x14ac:dyDescent="0.25">
      <c r="B22" s="50" t="s">
        <v>2587</v>
      </c>
      <c r="C22" s="422" t="s">
        <v>212</v>
      </c>
      <c r="D22" s="418" t="s">
        <v>18</v>
      </c>
      <c r="E22" s="415"/>
      <c r="F22" s="424"/>
      <c r="G22" s="417" t="s">
        <v>495</v>
      </c>
      <c r="H22" s="51"/>
    </row>
    <row r="23" spans="2:8" ht="25" x14ac:dyDescent="0.25">
      <c r="B23" s="50" t="s">
        <v>496</v>
      </c>
      <c r="C23" s="32"/>
      <c r="D23" s="418" t="s">
        <v>18</v>
      </c>
      <c r="E23" s="415"/>
      <c r="F23" s="424"/>
      <c r="G23" s="417" t="s">
        <v>497</v>
      </c>
      <c r="H23" s="51"/>
    </row>
    <row r="24" spans="2:8" ht="25.5" customHeight="1" x14ac:dyDescent="0.25">
      <c r="B24" s="50" t="s">
        <v>498</v>
      </c>
      <c r="C24" s="32"/>
      <c r="D24" s="418" t="s">
        <v>18</v>
      </c>
      <c r="E24" s="415"/>
      <c r="F24" s="424"/>
      <c r="G24" s="417" t="s">
        <v>499</v>
      </c>
      <c r="H24" s="51"/>
    </row>
    <row r="25" spans="2:8" ht="25" x14ac:dyDescent="0.25">
      <c r="B25" s="50" t="s">
        <v>500</v>
      </c>
      <c r="C25" s="422" t="s">
        <v>212</v>
      </c>
      <c r="D25" s="418" t="s">
        <v>18</v>
      </c>
      <c r="E25" s="415"/>
      <c r="F25" s="424"/>
      <c r="G25" s="417" t="s">
        <v>501</v>
      </c>
      <c r="H25" s="51"/>
    </row>
    <row r="26" spans="2:8" ht="25" x14ac:dyDescent="0.25">
      <c r="B26" s="50" t="s">
        <v>502</v>
      </c>
      <c r="C26" s="32"/>
      <c r="D26" s="418" t="s">
        <v>18</v>
      </c>
      <c r="E26" s="415"/>
      <c r="F26" s="424"/>
      <c r="G26" s="417" t="s">
        <v>503</v>
      </c>
      <c r="H26" s="51"/>
    </row>
    <row r="27" spans="2:8" ht="25" x14ac:dyDescent="0.25">
      <c r="B27" s="126" t="s">
        <v>504</v>
      </c>
      <c r="C27" s="12"/>
      <c r="D27" s="418" t="s">
        <v>18</v>
      </c>
      <c r="E27" s="530"/>
      <c r="F27" s="424"/>
      <c r="G27" s="417" t="s">
        <v>505</v>
      </c>
      <c r="H27" s="51"/>
    </row>
    <row r="28" spans="2:8" ht="16.149999999999999" customHeight="1" x14ac:dyDescent="0.25">
      <c r="B28" s="113" t="s">
        <v>506</v>
      </c>
      <c r="C28" s="422" t="s">
        <v>212</v>
      </c>
      <c r="D28" s="418" t="s">
        <v>18</v>
      </c>
      <c r="E28" s="415"/>
      <c r="F28" s="424"/>
      <c r="G28" s="417" t="s">
        <v>507</v>
      </c>
      <c r="H28" s="51"/>
    </row>
    <row r="29" spans="2:8" ht="16.899999999999999" customHeight="1" x14ac:dyDescent="0.25">
      <c r="B29" s="127" t="s">
        <v>508</v>
      </c>
      <c r="C29" s="32"/>
      <c r="D29" s="418" t="s">
        <v>18</v>
      </c>
      <c r="E29" s="415"/>
      <c r="F29" s="424"/>
      <c r="G29" s="417" t="s">
        <v>509</v>
      </c>
      <c r="H29" s="51"/>
    </row>
    <row r="30" spans="2:8" ht="16.5" customHeight="1" x14ac:dyDescent="0.25">
      <c r="B30" s="128" t="s">
        <v>510</v>
      </c>
      <c r="C30" s="32"/>
      <c r="D30" s="418" t="s">
        <v>18</v>
      </c>
      <c r="E30" s="415"/>
      <c r="F30" s="424"/>
      <c r="G30" s="417" t="s">
        <v>511</v>
      </c>
      <c r="H30" s="51"/>
    </row>
    <row r="31" spans="2:8" ht="16.5" customHeight="1" x14ac:dyDescent="0.25">
      <c r="B31" s="113" t="s">
        <v>512</v>
      </c>
      <c r="C31" s="32"/>
      <c r="D31" s="418" t="s">
        <v>18</v>
      </c>
      <c r="E31" s="415"/>
      <c r="F31" s="424"/>
      <c r="G31" s="417" t="s">
        <v>513</v>
      </c>
      <c r="H31" s="51"/>
    </row>
    <row r="32" spans="2:8" ht="15.65" customHeight="1" x14ac:dyDescent="0.25">
      <c r="B32" s="113" t="s">
        <v>2585</v>
      </c>
      <c r="C32" s="32"/>
      <c r="D32" s="418" t="s">
        <v>18</v>
      </c>
      <c r="E32" s="415"/>
      <c r="F32" s="424"/>
      <c r="G32" s="417" t="s">
        <v>514</v>
      </c>
      <c r="H32" s="51"/>
    </row>
    <row r="33" spans="2:8" ht="16.149999999999999" customHeight="1" x14ac:dyDescent="0.25">
      <c r="B33" s="129" t="s">
        <v>2586</v>
      </c>
      <c r="C33" s="422" t="s">
        <v>212</v>
      </c>
      <c r="D33" s="418" t="s">
        <v>18</v>
      </c>
      <c r="E33" s="415"/>
      <c r="F33" s="424"/>
      <c r="G33" s="417" t="s">
        <v>515</v>
      </c>
      <c r="H33" s="51"/>
    </row>
    <row r="34" spans="2:8" ht="16.149999999999999" customHeight="1" thickBot="1" x14ac:dyDescent="0.3">
      <c r="B34" s="113" t="s">
        <v>516</v>
      </c>
      <c r="C34" s="422" t="s">
        <v>212</v>
      </c>
      <c r="D34" s="418" t="s">
        <v>18</v>
      </c>
      <c r="E34" s="415"/>
      <c r="F34" s="424"/>
      <c r="G34" s="417" t="s">
        <v>517</v>
      </c>
      <c r="H34" s="51"/>
    </row>
    <row r="35" spans="2:8" ht="16.149999999999999" customHeight="1" x14ac:dyDescent="0.25">
      <c r="B35" s="74" t="s">
        <v>518</v>
      </c>
      <c r="C35" s="32"/>
      <c r="D35" s="418" t="s">
        <v>18</v>
      </c>
      <c r="E35" s="325">
        <f>SUM(E11:E34)</f>
        <v>0</v>
      </c>
      <c r="F35" s="325">
        <f>SUM(F11:F34)</f>
        <v>0</v>
      </c>
      <c r="G35" s="417" t="s">
        <v>519</v>
      </c>
      <c r="H35" s="51"/>
    </row>
    <row r="36" spans="2:8" ht="16.149999999999999" customHeight="1" x14ac:dyDescent="0.25">
      <c r="B36" s="45" t="s">
        <v>520</v>
      </c>
      <c r="C36" s="32"/>
      <c r="D36" s="3"/>
      <c r="E36" s="1"/>
      <c r="F36" s="1"/>
      <c r="G36" s="130"/>
      <c r="H36" s="51"/>
    </row>
    <row r="37" spans="2:8" ht="16.149999999999999" customHeight="1" x14ac:dyDescent="0.25">
      <c r="B37" s="48" t="s">
        <v>457</v>
      </c>
      <c r="C37" s="32"/>
      <c r="D37" s="418" t="s">
        <v>18</v>
      </c>
      <c r="E37" s="528">
        <f>E35-E38</f>
        <v>0</v>
      </c>
      <c r="F37" s="528">
        <f>F35-F38</f>
        <v>0</v>
      </c>
      <c r="G37" s="417" t="s">
        <v>521</v>
      </c>
      <c r="H37" s="51"/>
    </row>
    <row r="38" spans="2:8" ht="16.149999999999999" customHeight="1" x14ac:dyDescent="0.25">
      <c r="B38" s="48" t="s">
        <v>459</v>
      </c>
      <c r="C38" s="32"/>
      <c r="D38" s="418" t="s">
        <v>18</v>
      </c>
      <c r="E38" s="415"/>
      <c r="F38" s="424"/>
      <c r="G38" s="417" t="s">
        <v>522</v>
      </c>
      <c r="H38" s="51"/>
    </row>
    <row r="39" spans="2:8" ht="16.149999999999999" customHeight="1" x14ac:dyDescent="0.25">
      <c r="B39" s="42"/>
      <c r="C39" s="72"/>
      <c r="D39" s="3"/>
      <c r="E39" s="1"/>
      <c r="F39" s="1"/>
      <c r="G39" s="428"/>
      <c r="H39" s="51"/>
    </row>
    <row r="40" spans="2:8" ht="16.149999999999999" customHeight="1" thickBot="1" x14ac:dyDescent="0.3">
      <c r="B40" s="116" t="str">
        <f ca="1">"Total income from patient care activities (from "&amp;LEFT('TAC06 Op Inc 1'!B3,5)&amp;")"</f>
        <v>Total income from patient care activities (from TAC06)</v>
      </c>
      <c r="C40" s="72"/>
      <c r="D40" s="418" t="s">
        <v>18</v>
      </c>
      <c r="E40" s="414">
        <f>'TAC06 Op Inc 1'!E34</f>
        <v>0</v>
      </c>
      <c r="F40" s="414">
        <f>'TAC06 Op Inc 1'!F34</f>
        <v>0</v>
      </c>
      <c r="G40" s="417" t="s">
        <v>523</v>
      </c>
      <c r="H40" s="51"/>
    </row>
    <row r="41" spans="2:8" ht="16.149999999999999" customHeight="1" thickBot="1" x14ac:dyDescent="0.3">
      <c r="B41" s="64" t="s">
        <v>524</v>
      </c>
      <c r="C41" s="118"/>
      <c r="D41" s="377" t="s">
        <v>18</v>
      </c>
      <c r="E41" s="325">
        <f>E35+E40</f>
        <v>0</v>
      </c>
      <c r="F41" s="325">
        <f>F35+F40</f>
        <v>0</v>
      </c>
      <c r="G41" s="417" t="s">
        <v>525</v>
      </c>
      <c r="H41" s="51"/>
    </row>
    <row r="42" spans="2:8" ht="16.149999999999999" customHeight="1" thickTop="1" thickBot="1" x14ac:dyDescent="0.3">
      <c r="B42" s="62"/>
      <c r="C42" s="62"/>
      <c r="D42" s="62"/>
      <c r="E42" s="62"/>
      <c r="F42" s="62"/>
      <c r="G42" s="62"/>
    </row>
    <row r="43" spans="2:8" ht="16.149999999999999" customHeight="1" thickTop="1" thickBot="1" x14ac:dyDescent="0.35">
      <c r="F43" s="375" t="s">
        <v>6</v>
      </c>
      <c r="G43" s="364">
        <v>3</v>
      </c>
    </row>
    <row r="44" spans="2:8" ht="16.149999999999999" customHeight="1" thickTop="1" x14ac:dyDescent="0.25">
      <c r="B44" s="586" t="s">
        <v>526</v>
      </c>
      <c r="C44" s="38"/>
      <c r="D44" s="38"/>
      <c r="E44" s="286" t="s">
        <v>471</v>
      </c>
      <c r="F44" s="411" t="s">
        <v>472</v>
      </c>
      <c r="G44" s="429" t="s">
        <v>10</v>
      </c>
      <c r="H44" s="51"/>
    </row>
    <row r="45" spans="2:8" ht="16.149999999999999" customHeight="1" x14ac:dyDescent="0.3">
      <c r="B45" s="587"/>
      <c r="C45"/>
      <c r="D45" s="581" t="s">
        <v>11</v>
      </c>
      <c r="E45" s="30" t="s">
        <v>181</v>
      </c>
      <c r="F45" s="30" t="s">
        <v>181</v>
      </c>
      <c r="G45" s="40"/>
    </row>
    <row r="46" spans="2:8" ht="16.149999999999999" customHeight="1" x14ac:dyDescent="0.3">
      <c r="B46" s="587"/>
      <c r="C46"/>
      <c r="D46" s="581"/>
      <c r="E46" s="31" t="s">
        <v>13</v>
      </c>
      <c r="F46" s="31" t="s">
        <v>14</v>
      </c>
      <c r="G46" s="40"/>
    </row>
    <row r="47" spans="2:8" ht="16.149999999999999" customHeight="1" thickBot="1" x14ac:dyDescent="0.35">
      <c r="B47" s="41"/>
      <c r="C47" s="315"/>
      <c r="D47" s="582"/>
      <c r="E47" s="316" t="s">
        <v>15</v>
      </c>
      <c r="F47" s="316" t="s">
        <v>15</v>
      </c>
      <c r="G47" s="417" t="s">
        <v>16</v>
      </c>
      <c r="H47" s="51"/>
    </row>
    <row r="48" spans="2:8" ht="16.149999999999999" customHeight="1" x14ac:dyDescent="0.25">
      <c r="B48" s="132" t="s">
        <v>527</v>
      </c>
      <c r="C48" s="133"/>
      <c r="D48" s="418" t="s">
        <v>18</v>
      </c>
      <c r="E48" s="430"/>
      <c r="F48" s="431"/>
      <c r="G48" s="417" t="s">
        <v>528</v>
      </c>
      <c r="H48" s="51"/>
    </row>
    <row r="49" spans="2:8" ht="16.149999999999999" customHeight="1" thickBot="1" x14ac:dyDescent="0.3">
      <c r="B49" s="134" t="s">
        <v>529</v>
      </c>
      <c r="C49" s="101"/>
      <c r="D49" s="427" t="s">
        <v>23</v>
      </c>
      <c r="E49" s="430"/>
      <c r="F49" s="431"/>
      <c r="G49" s="417" t="s">
        <v>530</v>
      </c>
      <c r="H49" s="51"/>
    </row>
    <row r="50" spans="2:8" ht="16.149999999999999" customHeight="1" thickBot="1" x14ac:dyDescent="0.3">
      <c r="B50" s="135" t="s">
        <v>531</v>
      </c>
      <c r="C50" s="61"/>
      <c r="D50" s="385" t="s">
        <v>26</v>
      </c>
      <c r="E50" s="325">
        <f>E48+E49</f>
        <v>0</v>
      </c>
      <c r="F50" s="325">
        <f>F48+F49</f>
        <v>0</v>
      </c>
      <c r="G50" s="417" t="s">
        <v>532</v>
      </c>
      <c r="H50" s="51"/>
    </row>
    <row r="51" spans="2:8" ht="16.149999999999999" customHeight="1" thickTop="1" thickBot="1" x14ac:dyDescent="0.3">
      <c r="B51" s="62"/>
      <c r="C51" s="62"/>
      <c r="D51" s="62"/>
      <c r="E51" s="62"/>
      <c r="F51" s="62"/>
      <c r="G51" s="63"/>
    </row>
    <row r="52" spans="2:8" ht="16.149999999999999" customHeight="1" thickTop="1" thickBot="1" x14ac:dyDescent="0.35">
      <c r="B52" s="36"/>
      <c r="C52" s="36"/>
      <c r="D52" s="36"/>
      <c r="E52" s="36"/>
      <c r="F52" s="363" t="s">
        <v>6</v>
      </c>
      <c r="G52" s="374">
        <v>4</v>
      </c>
    </row>
    <row r="53" spans="2:8" ht="16.149999999999999" customHeight="1" thickTop="1" x14ac:dyDescent="0.25">
      <c r="B53" s="588" t="s">
        <v>533</v>
      </c>
      <c r="C53" s="38"/>
      <c r="D53" s="38"/>
      <c r="E53" s="411" t="s">
        <v>471</v>
      </c>
      <c r="F53" s="411" t="s">
        <v>472</v>
      </c>
      <c r="G53" s="412" t="s">
        <v>10</v>
      </c>
      <c r="H53" s="51"/>
    </row>
    <row r="54" spans="2:8" ht="16.5" customHeight="1" x14ac:dyDescent="0.3">
      <c r="B54" s="589"/>
      <c r="C54"/>
      <c r="D54" s="581" t="s">
        <v>11</v>
      </c>
      <c r="E54" s="30" t="s">
        <v>181</v>
      </c>
      <c r="F54" s="30" t="s">
        <v>181</v>
      </c>
      <c r="G54" s="40"/>
      <c r="H54" s="51"/>
    </row>
    <row r="55" spans="2:8" ht="16.149999999999999" customHeight="1" x14ac:dyDescent="0.3">
      <c r="B55" s="39"/>
      <c r="C55"/>
      <c r="D55" s="581"/>
      <c r="E55" s="31" t="s">
        <v>90</v>
      </c>
      <c r="F55" s="31" t="s">
        <v>91</v>
      </c>
      <c r="G55" s="40"/>
      <c r="H55" s="51"/>
    </row>
    <row r="56" spans="2:8" ht="16.149999999999999" customHeight="1" thickBot="1" x14ac:dyDescent="0.35">
      <c r="B56" s="41"/>
      <c r="C56" s="315"/>
      <c r="D56" s="582"/>
      <c r="E56" s="316" t="s">
        <v>15</v>
      </c>
      <c r="F56" s="316" t="s">
        <v>15</v>
      </c>
      <c r="G56" s="417" t="s">
        <v>16</v>
      </c>
      <c r="H56" s="51"/>
    </row>
    <row r="57" spans="2:8" ht="16.149999999999999" customHeight="1" x14ac:dyDescent="0.25">
      <c r="B57" s="289" t="s">
        <v>534</v>
      </c>
      <c r="C57"/>
      <c r="D57"/>
      <c r="E57" s="1"/>
      <c r="F57" s="1"/>
      <c r="G57" s="47"/>
      <c r="H57" s="51"/>
    </row>
    <row r="58" spans="2:8" ht="16.149999999999999" customHeight="1" x14ac:dyDescent="0.25">
      <c r="B58" s="48" t="s">
        <v>535</v>
      </c>
      <c r="C58" s="32"/>
      <c r="D58" s="427" t="s">
        <v>18</v>
      </c>
      <c r="E58" s="416">
        <f>E30</f>
        <v>0</v>
      </c>
      <c r="F58" s="416">
        <f>F30</f>
        <v>0</v>
      </c>
      <c r="G58" s="417" t="s">
        <v>536</v>
      </c>
      <c r="H58" s="51"/>
    </row>
    <row r="59" spans="2:8" ht="16.149999999999999" customHeight="1" thickBot="1" x14ac:dyDescent="0.3">
      <c r="B59" s="43" t="s">
        <v>537</v>
      </c>
      <c r="C59" s="32"/>
      <c r="D59" s="427" t="s">
        <v>18</v>
      </c>
      <c r="E59" s="416">
        <f>E31</f>
        <v>0</v>
      </c>
      <c r="F59" s="416">
        <f>F31</f>
        <v>0</v>
      </c>
      <c r="G59" s="417" t="s">
        <v>538</v>
      </c>
      <c r="H59" s="51"/>
    </row>
    <row r="60" spans="2:8" ht="16.149999999999999" customHeight="1" x14ac:dyDescent="0.25">
      <c r="B60" s="45" t="s">
        <v>539</v>
      </c>
      <c r="C60" s="32"/>
      <c r="D60" s="427" t="s">
        <v>18</v>
      </c>
      <c r="E60" s="325">
        <f>SUM(E58:E59)</f>
        <v>0</v>
      </c>
      <c r="F60" s="325">
        <f t="shared" ref="F60" si="0">SUM(F58:F59)</f>
        <v>0</v>
      </c>
      <c r="G60" s="417" t="s">
        <v>540</v>
      </c>
      <c r="H60" s="51"/>
    </row>
    <row r="61" spans="2:8" ht="16.149999999999999" customHeight="1" x14ac:dyDescent="0.25">
      <c r="B61" s="75" t="s">
        <v>520</v>
      </c>
      <c r="C61" s="72"/>
      <c r="D61" s="136"/>
      <c r="E61" s="6"/>
      <c r="F61" s="6"/>
      <c r="G61" s="2"/>
      <c r="H61" s="51"/>
    </row>
    <row r="62" spans="2:8" ht="16.149999999999999" customHeight="1" x14ac:dyDescent="0.25">
      <c r="B62" s="42" t="s">
        <v>541</v>
      </c>
      <c r="C62" s="72"/>
      <c r="D62" s="427" t="s">
        <v>18</v>
      </c>
      <c r="E62" s="416">
        <f>E60-E63</f>
        <v>0</v>
      </c>
      <c r="F62" s="416">
        <f>F60-F63</f>
        <v>0</v>
      </c>
      <c r="G62" s="417" t="s">
        <v>542</v>
      </c>
      <c r="H62" s="51"/>
    </row>
    <row r="63" spans="2:8" ht="16.149999999999999" customHeight="1" x14ac:dyDescent="0.25">
      <c r="B63" s="42" t="s">
        <v>543</v>
      </c>
      <c r="C63" s="72"/>
      <c r="D63" s="427" t="s">
        <v>18</v>
      </c>
      <c r="E63" s="430"/>
      <c r="F63" s="423"/>
      <c r="G63" s="417" t="s">
        <v>544</v>
      </c>
      <c r="H63" s="51"/>
    </row>
    <row r="64" spans="2:8" ht="16.149999999999999" customHeight="1" x14ac:dyDescent="0.25">
      <c r="B64" s="75" t="s">
        <v>545</v>
      </c>
      <c r="C64" s="72"/>
      <c r="D64" s="72"/>
      <c r="E64" s="137"/>
      <c r="F64" s="137"/>
      <c r="G64" s="138"/>
      <c r="H64" s="51"/>
    </row>
    <row r="65" spans="2:8" ht="16.149999999999999" customHeight="1" x14ac:dyDescent="0.25">
      <c r="B65" s="48" t="s">
        <v>546</v>
      </c>
      <c r="C65" s="32"/>
      <c r="D65" s="427" t="s">
        <v>18</v>
      </c>
      <c r="E65" s="430"/>
      <c r="F65" s="423"/>
      <c r="G65" s="417" t="s">
        <v>547</v>
      </c>
      <c r="H65" s="51"/>
    </row>
    <row r="66" spans="2:8" ht="16.149999999999999" customHeight="1" x14ac:dyDescent="0.25">
      <c r="B66" s="139" t="s">
        <v>548</v>
      </c>
      <c r="C66" s="32"/>
      <c r="D66" s="427" t="s">
        <v>18</v>
      </c>
      <c r="E66" s="430"/>
      <c r="F66" s="423"/>
      <c r="G66" s="417" t="s">
        <v>549</v>
      </c>
      <c r="H66" s="51"/>
    </row>
    <row r="67" spans="2:8" ht="16.149999999999999" customHeight="1" x14ac:dyDescent="0.25">
      <c r="B67" s="139" t="s">
        <v>550</v>
      </c>
      <c r="C67" s="32"/>
      <c r="D67" s="427" t="s">
        <v>18</v>
      </c>
      <c r="E67" s="430"/>
      <c r="F67" s="423"/>
      <c r="G67" s="417" t="s">
        <v>551</v>
      </c>
      <c r="H67" s="51"/>
    </row>
    <row r="68" spans="2:8" ht="16.149999999999999" customHeight="1" x14ac:dyDescent="0.25">
      <c r="B68" s="139" t="s">
        <v>552</v>
      </c>
      <c r="C68" s="32"/>
      <c r="D68" s="427" t="s">
        <v>18</v>
      </c>
      <c r="E68" s="430"/>
      <c r="F68" s="423"/>
      <c r="G68" s="417" t="s">
        <v>553</v>
      </c>
      <c r="H68" s="51"/>
    </row>
    <row r="69" spans="2:8" ht="16.149999999999999" customHeight="1" x14ac:dyDescent="0.25">
      <c r="B69" s="139" t="s">
        <v>554</v>
      </c>
      <c r="C69" s="32"/>
      <c r="D69" s="427" t="s">
        <v>18</v>
      </c>
      <c r="E69" s="430"/>
      <c r="F69" s="423"/>
      <c r="G69" s="417" t="s">
        <v>555</v>
      </c>
      <c r="H69" s="51"/>
    </row>
    <row r="70" spans="2:8" ht="16.149999999999999" customHeight="1" thickBot="1" x14ac:dyDescent="0.3">
      <c r="B70" s="48" t="s">
        <v>556</v>
      </c>
      <c r="C70" s="32"/>
      <c r="D70" s="427" t="s">
        <v>18</v>
      </c>
      <c r="E70" s="430"/>
      <c r="F70" s="423"/>
      <c r="G70" s="417" t="s">
        <v>557</v>
      </c>
      <c r="H70" s="51"/>
    </row>
    <row r="71" spans="2:8" ht="16.149999999999999" customHeight="1" thickBot="1" x14ac:dyDescent="0.3">
      <c r="B71" s="49" t="s">
        <v>181</v>
      </c>
      <c r="C71" s="32"/>
      <c r="D71" s="427" t="s">
        <v>18</v>
      </c>
      <c r="E71" s="325">
        <f>SUM(E65:E70)</f>
        <v>0</v>
      </c>
      <c r="F71" s="325">
        <f>SUM(F65:F70)</f>
        <v>0</v>
      </c>
      <c r="G71" s="417" t="s">
        <v>558</v>
      </c>
      <c r="H71" s="51"/>
    </row>
    <row r="72" spans="2:8" ht="16.149999999999999" customHeight="1" thickTop="1" x14ac:dyDescent="0.25">
      <c r="B72" s="62"/>
      <c r="C72" s="62"/>
      <c r="D72" s="62"/>
      <c r="E72" s="62"/>
      <c r="F72" s="62"/>
      <c r="G72" s="62"/>
    </row>
  </sheetData>
  <mergeCells count="5">
    <mergeCell ref="D7:D9"/>
    <mergeCell ref="B44:B46"/>
    <mergeCell ref="D45:D47"/>
    <mergeCell ref="B53:B54"/>
    <mergeCell ref="D54:D56"/>
  </mergeCells>
  <dataValidations count="12">
    <dataValidation allowBlank="1" showInputMessage="1" showErrorMessage="1" promptTitle="Other" prompt="This line is broken down further in table 2A below as 'other' is material to the consolidated accounts. Where 'other' is material locally, the provider should consider including categories from table 2A in their local accounts." sqref="C15" xr:uid="{BAF47B49-AE67-49D4-A32D-27B4A33CEF05}"/>
    <dataValidation allowBlank="1" showInputMessage="1" showErrorMessage="1" promptTitle="Other (non IFRS 15 income)" prompt="It is expected that income in this line should be minimal. Most income streams recognised in accordance with other standards are already separately identified." sqref="C34" xr:uid="{6301B7C9-B6CF-4436-A143-34C080975C9F}"/>
    <dataValidation allowBlank="1" showInputMessage="1" showErrorMessage="1" promptTitle="Charitable fund income" prompt="Under DHSC Group accounting policies, the TACs assume that charitable fund incoming resources are recognised under IAS 20 (adapted by the FReM). If material amounts are recognised in accordance with other standards please reclassify in local accounts." sqref="C33" xr:uid="{781E0D21-55FB-44AA-91C1-FE4BAD1C1914}"/>
    <dataValidation allowBlank="1" showInputMessage="1" showErrorMessage="1" promptTitle="Notional income: apprenticeships" prompt="Used to recognise the benefit received from apprenticeship training funded through the trust's digital apprenticeship fund. Should match notional expenditure in EXP0330B. Registered training providers receiving cash benefits should use INC1240A above." sqref="C18" xr:uid="{AA501C23-C7BA-4679-B8FC-7B1ED12D1D96}"/>
    <dataValidation allowBlank="1" showInputMessage="1" showErrorMessage="1" promptTitle="Support from DHSC for mergers" prompt="This row should be used for support received from DHSC associated with merger or acquisition transactions." sqref="C28" xr:uid="{2F20AE87-CF00-47E5-8CEB-871A2CA66D2A}"/>
    <dataValidation type="decimal" operator="greaterThanOrEqual" allowBlank="1" showErrorMessage="1" error="Input must be positive" sqref="E48 E63 E65:E70" xr:uid="{02496ECD-0200-4E63-A867-D032251DBEE6}">
      <formula1>0</formula1>
    </dataValidation>
    <dataValidation type="decimal" operator="lessThanOrEqual" allowBlank="1" showInputMessage="1" showErrorMessage="1" error="Input must be negative" sqref="E49:F49" xr:uid="{825E0143-D8B4-4812-B8B3-3FDF676622EB}">
      <formula1>0</formula1>
    </dataValidation>
    <dataValidation allowBlank="1" showInputMessage="1" showErrorMessage="1" promptTitle="Information" prompt="Approved/registered training providers receiving CASH income from the levy fund should record such income here. Notional (non-cash) benefits should be recorded in INC1240B below." sqref="C12" xr:uid="{1923D2D0-D78E-46CC-AAD7-6CC3A14D9A5F}"/>
    <dataValidation type="decimal" operator="greaterThanOrEqual" allowBlank="1" showInputMessage="1" showErrorMessage="1" error="Input must be positive" sqref="F48" xr:uid="{8C52F558-5751-4547-AD72-EF4B26D4DC9C}">
      <formula1>0</formula1>
    </dataValidation>
    <dataValidation allowBlank="1" showInputMessage="1" showErrorMessage="1" promptTitle="Contributions to expenditure" prompt="This row should only include income from NHS charities consolidated by the Department therefore any charity reported on TAC40 or TAC41. Independent charities should be included on the row below" sqref="C25" xr:uid="{F13420E0-FFA0-465A-BFE8-78B51E1083CC}"/>
    <dataValidation allowBlank="1" showInputMessage="1" showErrorMessage="1" promptTitle="Donations of physical asset" prompt="This row should only include income from NHS charities consolidated by the Department therefore any charity reported on TAC40 or TAC41. Independent charities should be included on the row below" sqref="C19" xr:uid="{851F933E-BABF-4EA6-A6A4-18827CAB9001}"/>
    <dataValidation allowBlank="1" showInputMessage="1" showErrorMessage="1" promptTitle="Cash donations" prompt="This row should only include income from NHS charities consolidated by the Department therefore any charity reported on TAC40 or TAC41. Independent charities should be included on the row below" sqref="C22" xr:uid="{4FFD32FA-6112-4A0A-874E-11676C79DD0B}"/>
  </dataValidation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A5DA-692B-462E-9075-D66A4E23CD0F}">
  <sheetPr codeName="Sheet67">
    <tabColor theme="2"/>
    <pageSetUpPr fitToPage="1"/>
  </sheetPr>
  <dimension ref="B1:H97"/>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23" width="13.26953125" style="15" customWidth="1"/>
    <col min="24" max="24" width="8.7265625" style="15" customWidth="1"/>
    <col min="25" max="35" width="13.26953125" style="15" customWidth="1"/>
    <col min="36" max="16384" width="9.26953125" style="15"/>
  </cols>
  <sheetData>
    <row r="1" spans="2:8" ht="18.75" customHeight="1" x14ac:dyDescent="0.3">
      <c r="B1" s="308"/>
    </row>
    <row r="2" spans="2:8" ht="18.75" customHeight="1" x14ac:dyDescent="0.35">
      <c r="B2" s="16" t="s">
        <v>0</v>
      </c>
    </row>
    <row r="3" spans="2:8" ht="18.75" customHeight="1" x14ac:dyDescent="0.35">
      <c r="B3" s="16" t="str">
        <f ca="1">MID(CELL("filename",E3),FIND("]",CELL("filename",E4))+1,99)</f>
        <v>TAC08 Op Exp</v>
      </c>
    </row>
    <row r="4" spans="2:8" ht="18.75" customHeight="1" thickBot="1" x14ac:dyDescent="0.35">
      <c r="B4" s="17" t="s">
        <v>5</v>
      </c>
    </row>
    <row r="5" spans="2:8" ht="16.149999999999999" customHeight="1" thickTop="1" thickBot="1" x14ac:dyDescent="0.35">
      <c r="B5" s="36"/>
      <c r="C5" s="36"/>
      <c r="D5" s="36"/>
      <c r="E5" s="36"/>
      <c r="F5" s="363" t="s">
        <v>6</v>
      </c>
      <c r="G5" s="374">
        <v>1</v>
      </c>
    </row>
    <row r="6" spans="2:8" ht="16.149999999999999" customHeight="1" thickTop="1" x14ac:dyDescent="0.25">
      <c r="B6" s="106" t="s">
        <v>559</v>
      </c>
      <c r="C6" s="38"/>
      <c r="D6" s="38"/>
      <c r="E6" s="410" t="s">
        <v>560</v>
      </c>
      <c r="F6" s="411" t="s">
        <v>561</v>
      </c>
      <c r="G6" s="412" t="s">
        <v>10</v>
      </c>
      <c r="H6" s="51"/>
    </row>
    <row r="7" spans="2:8" ht="15.75" customHeight="1" x14ac:dyDescent="0.3">
      <c r="B7" s="114"/>
      <c r="C7"/>
      <c r="D7" s="581" t="s">
        <v>11</v>
      </c>
      <c r="E7" s="30" t="s">
        <v>181</v>
      </c>
      <c r="F7" s="30" t="s">
        <v>181</v>
      </c>
      <c r="G7" s="40"/>
      <c r="H7" s="51"/>
    </row>
    <row r="8" spans="2:8" ht="16.149999999999999" customHeight="1" x14ac:dyDescent="0.3">
      <c r="B8" s="39"/>
      <c r="C8"/>
      <c r="D8" s="581"/>
      <c r="E8" s="31" t="s">
        <v>13</v>
      </c>
      <c r="F8" s="31" t="s">
        <v>14</v>
      </c>
      <c r="G8" s="40"/>
      <c r="H8" s="51"/>
    </row>
    <row r="9" spans="2:8" ht="16.149999999999999" customHeight="1" thickBot="1" x14ac:dyDescent="0.35">
      <c r="B9" s="41"/>
      <c r="C9" s="315"/>
      <c r="D9" s="582"/>
      <c r="E9" s="316" t="s">
        <v>15</v>
      </c>
      <c r="F9" s="316" t="s">
        <v>15</v>
      </c>
      <c r="G9" s="417" t="s">
        <v>16</v>
      </c>
      <c r="H9" s="51"/>
    </row>
    <row r="10" spans="2:8" ht="29.9" customHeight="1" x14ac:dyDescent="0.25">
      <c r="B10" s="298" t="s">
        <v>562</v>
      </c>
      <c r="C10" s="422" t="s">
        <v>212</v>
      </c>
      <c r="D10" s="311" t="s">
        <v>18</v>
      </c>
      <c r="E10" s="415"/>
      <c r="F10" s="424"/>
      <c r="G10" s="417" t="s">
        <v>563</v>
      </c>
      <c r="H10" s="51"/>
    </row>
    <row r="11" spans="2:8" ht="29.9" customHeight="1" x14ac:dyDescent="0.25">
      <c r="B11" s="120" t="s">
        <v>564</v>
      </c>
      <c r="C11" s="422" t="s">
        <v>212</v>
      </c>
      <c r="D11" s="418" t="s">
        <v>18</v>
      </c>
      <c r="E11" s="415"/>
      <c r="F11" s="424"/>
      <c r="G11" s="417" t="s">
        <v>565</v>
      </c>
      <c r="H11" s="51"/>
    </row>
    <row r="12" spans="2:8" ht="27.75" customHeight="1" x14ac:dyDescent="0.25">
      <c r="B12" s="120" t="s">
        <v>566</v>
      </c>
      <c r="C12" s="422" t="s">
        <v>212</v>
      </c>
      <c r="D12" s="311" t="s">
        <v>18</v>
      </c>
      <c r="E12" s="415"/>
      <c r="F12" s="424"/>
      <c r="G12" s="417" t="s">
        <v>567</v>
      </c>
      <c r="H12" s="51"/>
    </row>
    <row r="13" spans="2:8" ht="26.9" customHeight="1" x14ac:dyDescent="0.25">
      <c r="B13" s="120" t="s">
        <v>568</v>
      </c>
      <c r="C13" s="422" t="s">
        <v>212</v>
      </c>
      <c r="D13" s="418" t="s">
        <v>18</v>
      </c>
      <c r="E13" s="415"/>
      <c r="F13" s="424"/>
      <c r="G13" s="417" t="s">
        <v>569</v>
      </c>
      <c r="H13" s="51"/>
    </row>
    <row r="14" spans="2:8" ht="16.149999999999999" customHeight="1" x14ac:dyDescent="0.25">
      <c r="B14" s="140" t="s">
        <v>570</v>
      </c>
      <c r="C14" s="422" t="s">
        <v>212</v>
      </c>
      <c r="D14" s="418" t="s">
        <v>18</v>
      </c>
      <c r="E14" s="415"/>
      <c r="F14" s="424"/>
      <c r="G14" s="417" t="s">
        <v>571</v>
      </c>
      <c r="H14" s="51"/>
    </row>
    <row r="15" spans="2:8" ht="16.149999999999999" customHeight="1" x14ac:dyDescent="0.25">
      <c r="B15" s="140" t="s">
        <v>572</v>
      </c>
      <c r="C15" s="422" t="s">
        <v>212</v>
      </c>
      <c r="D15" s="418" t="s">
        <v>18</v>
      </c>
      <c r="E15" s="415"/>
      <c r="F15" s="424"/>
      <c r="G15" s="417" t="s">
        <v>573</v>
      </c>
      <c r="H15" s="51"/>
    </row>
    <row r="16" spans="2:8" ht="16.149999999999999" customHeight="1" x14ac:dyDescent="0.25">
      <c r="B16" s="140" t="s">
        <v>574</v>
      </c>
      <c r="C16" s="34"/>
      <c r="D16" s="418" t="s">
        <v>18</v>
      </c>
      <c r="E16" s="415"/>
      <c r="F16" s="424"/>
      <c r="G16" s="417" t="s">
        <v>575</v>
      </c>
      <c r="H16" s="51"/>
    </row>
    <row r="17" spans="2:8" ht="16.149999999999999" customHeight="1" x14ac:dyDescent="0.25">
      <c r="B17" s="140" t="s">
        <v>576</v>
      </c>
      <c r="C17" s="422" t="s">
        <v>212</v>
      </c>
      <c r="D17" s="418" t="s">
        <v>18</v>
      </c>
      <c r="E17" s="415"/>
      <c r="F17" s="424"/>
      <c r="G17" s="417" t="s">
        <v>577</v>
      </c>
      <c r="H17" s="51"/>
    </row>
    <row r="18" spans="2:8" ht="29.9" customHeight="1" x14ac:dyDescent="0.25">
      <c r="B18" s="141" t="s">
        <v>578</v>
      </c>
      <c r="C18" s="142"/>
      <c r="D18" s="418" t="s">
        <v>18</v>
      </c>
      <c r="E18" s="415"/>
      <c r="F18" s="424"/>
      <c r="G18" s="417" t="s">
        <v>579</v>
      </c>
      <c r="H18" s="51"/>
    </row>
    <row r="19" spans="2:8" ht="16.149999999999999" customHeight="1" x14ac:dyDescent="0.25">
      <c r="B19" s="119" t="s">
        <v>580</v>
      </c>
      <c r="C19" s="422" t="s">
        <v>212</v>
      </c>
      <c r="D19" s="418" t="s">
        <v>18</v>
      </c>
      <c r="E19" s="415"/>
      <c r="F19" s="424"/>
      <c r="G19" s="417" t="s">
        <v>581</v>
      </c>
      <c r="H19" s="51"/>
    </row>
    <row r="20" spans="2:8" ht="25" x14ac:dyDescent="0.25">
      <c r="B20" s="120" t="s">
        <v>582</v>
      </c>
      <c r="C20" s="34"/>
      <c r="D20" s="418" t="s">
        <v>18</v>
      </c>
      <c r="E20" s="415"/>
      <c r="F20" s="424"/>
      <c r="G20" s="417" t="s">
        <v>583</v>
      </c>
      <c r="H20" s="51"/>
    </row>
    <row r="21" spans="2:8" ht="16.149999999999999" customHeight="1" x14ac:dyDescent="0.25">
      <c r="B21" s="119" t="s">
        <v>584</v>
      </c>
      <c r="C21" s="34"/>
      <c r="D21" s="418" t="s">
        <v>18</v>
      </c>
      <c r="E21" s="415"/>
      <c r="F21" s="424"/>
      <c r="G21" s="417" t="s">
        <v>585</v>
      </c>
      <c r="H21" s="51"/>
    </row>
    <row r="22" spans="2:8" ht="25" x14ac:dyDescent="0.25">
      <c r="B22" s="143" t="s">
        <v>2590</v>
      </c>
      <c r="C22" s="303"/>
      <c r="D22" s="418" t="s">
        <v>18</v>
      </c>
      <c r="E22" s="415"/>
      <c r="F22" s="424"/>
      <c r="G22" s="417" t="s">
        <v>586</v>
      </c>
      <c r="H22" s="51"/>
    </row>
    <row r="23" spans="2:8" ht="16.149999999999999" customHeight="1" x14ac:dyDescent="0.25">
      <c r="B23" s="140" t="s">
        <v>587</v>
      </c>
      <c r="C23" s="422" t="s">
        <v>212</v>
      </c>
      <c r="D23" s="418" t="s">
        <v>18</v>
      </c>
      <c r="E23" s="415"/>
      <c r="F23" s="424"/>
      <c r="G23" s="417" t="s">
        <v>588</v>
      </c>
      <c r="H23" s="51"/>
    </row>
    <row r="24" spans="2:8" ht="16.149999999999999" customHeight="1" x14ac:dyDescent="0.25">
      <c r="B24" s="119" t="s">
        <v>589</v>
      </c>
      <c r="C24" s="422" t="s">
        <v>212</v>
      </c>
      <c r="D24" s="418" t="s">
        <v>18</v>
      </c>
      <c r="E24" s="415"/>
      <c r="F24" s="424"/>
      <c r="G24" s="417" t="s">
        <v>590</v>
      </c>
      <c r="H24" s="51"/>
    </row>
    <row r="25" spans="2:8" ht="16.149999999999999" customHeight="1" x14ac:dyDescent="0.25">
      <c r="B25" s="144" t="s">
        <v>591</v>
      </c>
      <c r="C25" s="422" t="s">
        <v>212</v>
      </c>
      <c r="D25" s="418" t="s">
        <v>18</v>
      </c>
      <c r="E25" s="415"/>
      <c r="F25" s="424"/>
      <c r="G25" s="417" t="s">
        <v>592</v>
      </c>
      <c r="H25" s="51"/>
    </row>
    <row r="26" spans="2:8" ht="16.149999999999999" customHeight="1" x14ac:dyDescent="0.25">
      <c r="B26" s="140" t="s">
        <v>593</v>
      </c>
      <c r="C26" s="422" t="s">
        <v>212</v>
      </c>
      <c r="D26" s="418" t="s">
        <v>18</v>
      </c>
      <c r="E26" s="415"/>
      <c r="F26" s="424"/>
      <c r="G26" s="417" t="s">
        <v>594</v>
      </c>
      <c r="H26" s="51"/>
    </row>
    <row r="27" spans="2:8" ht="16.149999999999999" customHeight="1" x14ac:dyDescent="0.25">
      <c r="B27" s="119" t="s">
        <v>595</v>
      </c>
      <c r="C27" s="422" t="s">
        <v>212</v>
      </c>
      <c r="D27" s="418" t="s">
        <v>18</v>
      </c>
      <c r="E27" s="415"/>
      <c r="F27" s="424"/>
      <c r="G27" s="417" t="s">
        <v>596</v>
      </c>
      <c r="H27" s="51"/>
    </row>
    <row r="28" spans="2:8" ht="16.149999999999999" customHeight="1" x14ac:dyDescent="0.25">
      <c r="B28" s="145" t="s">
        <v>597</v>
      </c>
      <c r="C28" s="422" t="s">
        <v>212</v>
      </c>
      <c r="D28" s="418" t="s">
        <v>18</v>
      </c>
      <c r="E28" s="415"/>
      <c r="F28" s="424"/>
      <c r="G28" s="417" t="s">
        <v>598</v>
      </c>
      <c r="H28" s="51"/>
    </row>
    <row r="29" spans="2:8" ht="16.149999999999999" customHeight="1" x14ac:dyDescent="0.25">
      <c r="B29" s="145" t="s">
        <v>599</v>
      </c>
      <c r="C29" s="44"/>
      <c r="D29" s="418" t="s">
        <v>18</v>
      </c>
      <c r="E29" s="415"/>
      <c r="F29" s="424"/>
      <c r="G29" s="417" t="s">
        <v>600</v>
      </c>
      <c r="H29" s="51"/>
    </row>
    <row r="30" spans="2:8" ht="16.149999999999999" customHeight="1" x14ac:dyDescent="0.25">
      <c r="B30" s="145" t="s">
        <v>601</v>
      </c>
      <c r="C30" s="34"/>
      <c r="D30" s="418" t="s">
        <v>18</v>
      </c>
      <c r="E30" s="415"/>
      <c r="F30" s="424"/>
      <c r="G30" s="417" t="s">
        <v>602</v>
      </c>
      <c r="H30" s="51"/>
    </row>
    <row r="31" spans="2:8" ht="16.149999999999999" customHeight="1" x14ac:dyDescent="0.25">
      <c r="B31" s="140" t="s">
        <v>603</v>
      </c>
      <c r="C31" s="422" t="s">
        <v>212</v>
      </c>
      <c r="D31" s="418" t="s">
        <v>26</v>
      </c>
      <c r="E31" s="415"/>
      <c r="F31" s="424"/>
      <c r="G31" s="417" t="s">
        <v>604</v>
      </c>
      <c r="H31" s="51"/>
    </row>
    <row r="32" spans="2:8" ht="16.149999999999999" customHeight="1" x14ac:dyDescent="0.25">
      <c r="B32" s="140" t="s">
        <v>2588</v>
      </c>
      <c r="C32" s="422" t="s">
        <v>212</v>
      </c>
      <c r="D32" s="418" t="s">
        <v>26</v>
      </c>
      <c r="E32" s="415"/>
      <c r="F32" s="424"/>
      <c r="G32" s="417" t="s">
        <v>605</v>
      </c>
      <c r="H32" s="51"/>
    </row>
    <row r="33" spans="2:8" ht="16.149999999999999" customHeight="1" x14ac:dyDescent="0.25">
      <c r="B33" s="146" t="s">
        <v>2589</v>
      </c>
      <c r="C33" s="422" t="s">
        <v>212</v>
      </c>
      <c r="D33" s="418" t="s">
        <v>26</v>
      </c>
      <c r="E33" s="415"/>
      <c r="F33" s="424"/>
      <c r="G33" s="417" t="s">
        <v>606</v>
      </c>
      <c r="H33" s="51"/>
    </row>
    <row r="34" spans="2:8" ht="16.149999999999999" customHeight="1" x14ac:dyDescent="0.25">
      <c r="B34" s="146" t="s">
        <v>607</v>
      </c>
      <c r="C34" s="422" t="s">
        <v>212</v>
      </c>
      <c r="D34" s="418" t="s">
        <v>26</v>
      </c>
      <c r="E34" s="415"/>
      <c r="F34" s="424"/>
      <c r="G34" s="417" t="s">
        <v>608</v>
      </c>
      <c r="H34" s="51"/>
    </row>
    <row r="35" spans="2:8" ht="16.149999999999999" customHeight="1" x14ac:dyDescent="0.25">
      <c r="B35" s="140" t="s">
        <v>609</v>
      </c>
      <c r="C35"/>
      <c r="D35" s="418" t="s">
        <v>26</v>
      </c>
      <c r="E35" s="415"/>
      <c r="F35" s="424"/>
      <c r="G35" s="417" t="s">
        <v>610</v>
      </c>
      <c r="H35" s="51"/>
    </row>
    <row r="36" spans="2:8" ht="16.149999999999999" customHeight="1" x14ac:dyDescent="0.25">
      <c r="B36" s="119" t="s">
        <v>611</v>
      </c>
      <c r="C36" s="422" t="s">
        <v>212</v>
      </c>
      <c r="D36" s="418" t="s">
        <v>26</v>
      </c>
      <c r="E36" s="528">
        <f>'TAC22 Provisions'!D30-'TAC22 Provisions'!K30-'TAC22 Provisions'!L30</f>
        <v>0</v>
      </c>
      <c r="F36" s="424"/>
      <c r="G36" s="417" t="s">
        <v>612</v>
      </c>
      <c r="H36" s="51"/>
    </row>
    <row r="37" spans="2:8" ht="16.149999999999999" customHeight="1" x14ac:dyDescent="0.25">
      <c r="B37" s="145" t="s">
        <v>613</v>
      </c>
      <c r="C37" s="46"/>
      <c r="D37"/>
      <c r="E37" s="1"/>
      <c r="F37" s="1"/>
      <c r="G37" s="47"/>
      <c r="H37" s="51"/>
    </row>
    <row r="38" spans="2:8" ht="16.149999999999999" customHeight="1" x14ac:dyDescent="0.25">
      <c r="B38" s="73" t="s">
        <v>614</v>
      </c>
      <c r="C38" s="44"/>
      <c r="D38" s="418" t="s">
        <v>18</v>
      </c>
      <c r="E38" s="415"/>
      <c r="F38" s="424"/>
      <c r="G38" s="417" t="s">
        <v>615</v>
      </c>
      <c r="H38" s="51"/>
    </row>
    <row r="39" spans="2:8" ht="16.149999999999999" customHeight="1" x14ac:dyDescent="0.25">
      <c r="B39" s="73" t="s">
        <v>616</v>
      </c>
      <c r="C39" s="422" t="s">
        <v>212</v>
      </c>
      <c r="D39" s="418" t="s">
        <v>18</v>
      </c>
      <c r="E39" s="528">
        <f>E89</f>
        <v>0</v>
      </c>
      <c r="F39" s="528">
        <f>F89</f>
        <v>0</v>
      </c>
      <c r="G39" s="417" t="s">
        <v>617</v>
      </c>
      <c r="H39" s="51"/>
    </row>
    <row r="40" spans="2:8" ht="16.149999999999999" customHeight="1" x14ac:dyDescent="0.25">
      <c r="B40" s="86" t="s">
        <v>618</v>
      </c>
      <c r="C40" s="304"/>
      <c r="D40" s="418" t="s">
        <v>18</v>
      </c>
      <c r="E40" s="415"/>
      <c r="F40" s="424"/>
      <c r="G40" s="417" t="s">
        <v>619</v>
      </c>
      <c r="H40" s="51"/>
    </row>
    <row r="41" spans="2:8" ht="16.149999999999999" customHeight="1" x14ac:dyDescent="0.25">
      <c r="B41" s="145" t="s">
        <v>620</v>
      </c>
      <c r="C41" s="422" t="s">
        <v>212</v>
      </c>
      <c r="D41" s="418" t="s">
        <v>18</v>
      </c>
      <c r="E41" s="415"/>
      <c r="F41" s="424"/>
      <c r="G41" s="417" t="s">
        <v>621</v>
      </c>
      <c r="H41" s="51"/>
    </row>
    <row r="42" spans="2:8" ht="16.149999999999999" customHeight="1" x14ac:dyDescent="0.25">
      <c r="B42" s="140" t="s">
        <v>622</v>
      </c>
      <c r="C42" s="422" t="s">
        <v>212</v>
      </c>
      <c r="D42" s="418" t="s">
        <v>18</v>
      </c>
      <c r="E42" s="415"/>
      <c r="F42" s="424"/>
      <c r="G42" s="417" t="s">
        <v>623</v>
      </c>
      <c r="H42" s="51"/>
    </row>
    <row r="43" spans="2:8" ht="16.149999999999999" customHeight="1" x14ac:dyDescent="0.25">
      <c r="B43" s="140" t="s">
        <v>624</v>
      </c>
      <c r="C43" s="34"/>
      <c r="D43" s="418" t="s">
        <v>18</v>
      </c>
      <c r="E43" s="415"/>
      <c r="F43" s="424"/>
      <c r="G43" s="417" t="s">
        <v>625</v>
      </c>
      <c r="H43" s="51"/>
    </row>
    <row r="44" spans="2:8" ht="26.9" customHeight="1" x14ac:dyDescent="0.25">
      <c r="B44" s="120" t="s">
        <v>626</v>
      </c>
      <c r="C44" s="147"/>
      <c r="D44" s="418" t="s">
        <v>18</v>
      </c>
      <c r="E44" s="415"/>
      <c r="F44" s="424"/>
      <c r="G44" s="417" t="s">
        <v>627</v>
      </c>
      <c r="H44" s="51"/>
    </row>
    <row r="45" spans="2:8" ht="16.149999999999999" customHeight="1" x14ac:dyDescent="0.25">
      <c r="B45" s="140" t="s">
        <v>628</v>
      </c>
      <c r="C45" s="422" t="s">
        <v>212</v>
      </c>
      <c r="D45" s="418" t="s">
        <v>18</v>
      </c>
      <c r="E45" s="415"/>
      <c r="F45" s="424"/>
      <c r="G45" s="417" t="s">
        <v>629</v>
      </c>
      <c r="H45" s="51"/>
    </row>
    <row r="46" spans="2:8" ht="16.149999999999999" customHeight="1" x14ac:dyDescent="0.25">
      <c r="B46" s="140" t="s">
        <v>630</v>
      </c>
      <c r="C46" s="34"/>
      <c r="D46" s="418" t="s">
        <v>18</v>
      </c>
      <c r="E46" s="415"/>
      <c r="F46" s="424"/>
      <c r="G46" s="417" t="s">
        <v>631</v>
      </c>
      <c r="H46" s="51"/>
    </row>
    <row r="47" spans="2:8" ht="16.149999999999999" customHeight="1" x14ac:dyDescent="0.25">
      <c r="B47" s="140" t="s">
        <v>632</v>
      </c>
      <c r="C47" s="422" t="s">
        <v>212</v>
      </c>
      <c r="D47" s="418" t="s">
        <v>18</v>
      </c>
      <c r="E47" s="415"/>
      <c r="F47" s="424"/>
      <c r="G47" s="417" t="s">
        <v>633</v>
      </c>
      <c r="H47" s="51"/>
    </row>
    <row r="48" spans="2:8" ht="16.149999999999999" customHeight="1" x14ac:dyDescent="0.25">
      <c r="B48" s="140" t="s">
        <v>634</v>
      </c>
      <c r="C48" s="422" t="s">
        <v>212</v>
      </c>
      <c r="D48" s="418" t="s">
        <v>18</v>
      </c>
      <c r="E48" s="415"/>
      <c r="F48" s="424"/>
      <c r="G48" s="417" t="s">
        <v>635</v>
      </c>
      <c r="H48" s="51"/>
    </row>
    <row r="49" spans="2:8" ht="16.149999999999999" customHeight="1" x14ac:dyDescent="0.25">
      <c r="B49" s="119" t="s">
        <v>636</v>
      </c>
      <c r="C49" s="422" t="s">
        <v>212</v>
      </c>
      <c r="D49" s="418" t="s">
        <v>18</v>
      </c>
      <c r="E49" s="415"/>
      <c r="F49" s="424"/>
      <c r="G49" s="417" t="s">
        <v>637</v>
      </c>
      <c r="H49" s="51"/>
    </row>
    <row r="50" spans="2:8" ht="16.149999999999999" customHeight="1" x14ac:dyDescent="0.25">
      <c r="B50" s="140" t="s">
        <v>638</v>
      </c>
      <c r="C50" s="34"/>
      <c r="D50" s="418" t="s">
        <v>18</v>
      </c>
      <c r="E50" s="415"/>
      <c r="F50" s="424"/>
      <c r="G50" s="417" t="s">
        <v>639</v>
      </c>
      <c r="H50" s="51"/>
    </row>
    <row r="51" spans="2:8" ht="28.9" customHeight="1" x14ac:dyDescent="0.25">
      <c r="B51" s="120" t="s">
        <v>640</v>
      </c>
      <c r="C51" s="422" t="s">
        <v>212</v>
      </c>
      <c r="D51" s="418" t="s">
        <v>18</v>
      </c>
      <c r="E51" s="415"/>
      <c r="F51" s="424"/>
      <c r="G51" s="417" t="s">
        <v>641</v>
      </c>
      <c r="H51" s="51"/>
    </row>
    <row r="52" spans="2:8" ht="16.899999999999999" customHeight="1" x14ac:dyDescent="0.25">
      <c r="B52" s="148" t="s">
        <v>642</v>
      </c>
      <c r="C52" s="302"/>
      <c r="D52" s="427" t="s">
        <v>18</v>
      </c>
      <c r="E52" s="415"/>
      <c r="F52" s="424"/>
      <c r="G52" s="417" t="s">
        <v>643</v>
      </c>
      <c r="H52" s="51"/>
    </row>
    <row r="53" spans="2:8" ht="16.899999999999999" customHeight="1" x14ac:dyDescent="0.25">
      <c r="B53" s="120" t="s">
        <v>644</v>
      </c>
      <c r="C53" s="149"/>
      <c r="D53" s="427" t="s">
        <v>18</v>
      </c>
      <c r="E53" s="415"/>
      <c r="F53" s="424"/>
      <c r="G53" s="417" t="s">
        <v>645</v>
      </c>
      <c r="H53" s="51"/>
    </row>
    <row r="54" spans="2:8" ht="16.899999999999999" customHeight="1" x14ac:dyDescent="0.25">
      <c r="B54" s="120" t="s">
        <v>646</v>
      </c>
      <c r="C54" s="149"/>
      <c r="D54" s="427" t="s">
        <v>18</v>
      </c>
      <c r="E54" s="415"/>
      <c r="F54" s="424"/>
      <c r="G54" s="417" t="s">
        <v>647</v>
      </c>
      <c r="H54" s="51"/>
    </row>
    <row r="55" spans="2:8" ht="30" customHeight="1" x14ac:dyDescent="0.25">
      <c r="B55" s="120" t="s">
        <v>648</v>
      </c>
      <c r="C55" s="150"/>
      <c r="D55" s="427" t="s">
        <v>18</v>
      </c>
      <c r="E55" s="415"/>
      <c r="F55" s="424"/>
      <c r="G55" s="417" t="s">
        <v>649</v>
      </c>
      <c r="H55" s="51"/>
    </row>
    <row r="56" spans="2:8" ht="16.149999999999999" customHeight="1" x14ac:dyDescent="0.25">
      <c r="B56" s="140" t="s">
        <v>650</v>
      </c>
      <c r="C56" s="422" t="s">
        <v>212</v>
      </c>
      <c r="D56" s="418" t="s">
        <v>18</v>
      </c>
      <c r="E56" s="415"/>
      <c r="F56" s="424"/>
      <c r="G56" s="417" t="s">
        <v>651</v>
      </c>
      <c r="H56" s="51"/>
    </row>
    <row r="57" spans="2:8" ht="16.149999999999999" customHeight="1" x14ac:dyDescent="0.25">
      <c r="B57" s="140" t="s">
        <v>652</v>
      </c>
      <c r="C57" s="34"/>
      <c r="D57" s="418" t="s">
        <v>18</v>
      </c>
      <c r="E57" s="415"/>
      <c r="F57" s="424"/>
      <c r="G57" s="417" t="s">
        <v>653</v>
      </c>
      <c r="H57" s="51"/>
    </row>
    <row r="58" spans="2:8" ht="16.149999999999999" customHeight="1" x14ac:dyDescent="0.25">
      <c r="B58" s="119" t="s">
        <v>654</v>
      </c>
      <c r="C58" s="422" t="s">
        <v>212</v>
      </c>
      <c r="D58" s="418" t="s">
        <v>18</v>
      </c>
      <c r="E58" s="415"/>
      <c r="F58" s="424"/>
      <c r="G58" s="417" t="s">
        <v>655</v>
      </c>
      <c r="H58" s="51"/>
    </row>
    <row r="59" spans="2:8" ht="16.149999999999999" customHeight="1" x14ac:dyDescent="0.25">
      <c r="B59" s="140" t="s">
        <v>656</v>
      </c>
      <c r="C59" s="34"/>
      <c r="D59" s="418" t="s">
        <v>18</v>
      </c>
      <c r="E59" s="415"/>
      <c r="F59" s="424"/>
      <c r="G59" s="417" t="s">
        <v>657</v>
      </c>
      <c r="H59" s="51"/>
    </row>
    <row r="60" spans="2:8" ht="25" x14ac:dyDescent="0.25">
      <c r="B60" s="120" t="s">
        <v>658</v>
      </c>
      <c r="C60" s="34"/>
      <c r="D60" s="418" t="s">
        <v>18</v>
      </c>
      <c r="E60" s="415"/>
      <c r="F60" s="424"/>
      <c r="G60" s="417" t="s">
        <v>659</v>
      </c>
      <c r="H60" s="51"/>
    </row>
    <row r="61" spans="2:8" ht="16.149999999999999" customHeight="1" x14ac:dyDescent="0.25">
      <c r="B61" s="120" t="s">
        <v>660</v>
      </c>
      <c r="C61" s="34"/>
      <c r="D61" s="418" t="s">
        <v>18</v>
      </c>
      <c r="E61" s="415"/>
      <c r="F61" s="424"/>
      <c r="G61" s="417" t="s">
        <v>661</v>
      </c>
      <c r="H61" s="51"/>
    </row>
    <row r="62" spans="2:8" ht="16.149999999999999" customHeight="1" x14ac:dyDescent="0.25">
      <c r="B62" s="119" t="s">
        <v>662</v>
      </c>
      <c r="C62"/>
      <c r="D62" s="418" t="s">
        <v>18</v>
      </c>
      <c r="E62" s="415"/>
      <c r="F62" s="424"/>
      <c r="G62" s="417" t="s">
        <v>663</v>
      </c>
      <c r="H62" s="51"/>
    </row>
    <row r="63" spans="2:8" ht="16.149999999999999" customHeight="1" x14ac:dyDescent="0.25">
      <c r="B63" s="140" t="s">
        <v>664</v>
      </c>
      <c r="C63" s="34"/>
      <c r="D63" s="418" t="s">
        <v>18</v>
      </c>
      <c r="E63" s="415"/>
      <c r="F63" s="424"/>
      <c r="G63" s="417" t="s">
        <v>665</v>
      </c>
      <c r="H63" s="51"/>
    </row>
    <row r="64" spans="2:8" ht="16.149999999999999" customHeight="1" x14ac:dyDescent="0.25">
      <c r="B64" s="140" t="s">
        <v>666</v>
      </c>
      <c r="C64" s="422" t="s">
        <v>212</v>
      </c>
      <c r="D64" s="418" t="s">
        <v>18</v>
      </c>
      <c r="E64" s="415"/>
      <c r="F64" s="424"/>
      <c r="G64" s="417" t="s">
        <v>667</v>
      </c>
      <c r="H64" s="51"/>
    </row>
    <row r="65" spans="2:8" ht="16.149999999999999" customHeight="1" x14ac:dyDescent="0.25">
      <c r="B65" s="140" t="s">
        <v>668</v>
      </c>
      <c r="C65" s="34"/>
      <c r="D65" s="418" t="s">
        <v>18</v>
      </c>
      <c r="E65" s="415"/>
      <c r="F65" s="424"/>
      <c r="G65" s="417" t="s">
        <v>669</v>
      </c>
      <c r="H65" s="51"/>
    </row>
    <row r="66" spans="2:8" ht="16.149999999999999" customHeight="1" x14ac:dyDescent="0.25">
      <c r="B66" s="119" t="s">
        <v>670</v>
      </c>
      <c r="C66" s="422" t="s">
        <v>212</v>
      </c>
      <c r="D66" s="418" t="s">
        <v>18</v>
      </c>
      <c r="E66" s="415"/>
      <c r="F66" s="424"/>
      <c r="G66" s="417" t="s">
        <v>671</v>
      </c>
      <c r="H66" s="51"/>
    </row>
    <row r="67" spans="2:8" ht="16.149999999999999" customHeight="1" x14ac:dyDescent="0.25">
      <c r="B67" s="140" t="s">
        <v>672</v>
      </c>
      <c r="C67" s="34"/>
      <c r="D67" s="418" t="s">
        <v>18</v>
      </c>
      <c r="E67" s="415"/>
      <c r="F67" s="424"/>
      <c r="G67" s="417" t="s">
        <v>673</v>
      </c>
      <c r="H67" s="51"/>
    </row>
    <row r="68" spans="2:8" ht="16.149999999999999" customHeight="1" x14ac:dyDescent="0.25">
      <c r="B68" s="151" t="s">
        <v>674</v>
      </c>
      <c r="C68" s="78"/>
      <c r="D68" s="418" t="s">
        <v>18</v>
      </c>
      <c r="E68" s="415"/>
      <c r="F68" s="424"/>
      <c r="G68" s="417" t="s">
        <v>675</v>
      </c>
      <c r="H68" s="51"/>
    </row>
    <row r="69" spans="2:8" ht="16.149999999999999" customHeight="1" thickBot="1" x14ac:dyDescent="0.3">
      <c r="B69" s="140" t="s">
        <v>676</v>
      </c>
      <c r="C69" s="34"/>
      <c r="D69" s="432" t="s">
        <v>18</v>
      </c>
      <c r="E69" s="415"/>
      <c r="F69" s="424"/>
      <c r="G69" s="417" t="s">
        <v>677</v>
      </c>
      <c r="H69" s="51"/>
    </row>
    <row r="70" spans="2:8" ht="16.149999999999999" customHeight="1" x14ac:dyDescent="0.25">
      <c r="B70" s="49" t="s">
        <v>678</v>
      </c>
      <c r="C70" s="301"/>
      <c r="D70" s="418" t="s">
        <v>18</v>
      </c>
      <c r="E70" s="325">
        <f>SUM(E10:E69)</f>
        <v>0</v>
      </c>
      <c r="F70" s="325">
        <f>SUM(F10:F69)</f>
        <v>0</v>
      </c>
      <c r="G70" s="417" t="s">
        <v>679</v>
      </c>
      <c r="H70" s="51"/>
    </row>
    <row r="71" spans="2:8" ht="16.149999999999999" customHeight="1" x14ac:dyDescent="0.25">
      <c r="B71" s="45" t="s">
        <v>520</v>
      </c>
      <c r="C71" s="46"/>
      <c r="D71" s="9"/>
      <c r="E71" s="6"/>
      <c r="F71" s="6"/>
      <c r="G71" s="130"/>
      <c r="H71" s="51"/>
    </row>
    <row r="72" spans="2:8" ht="16.149999999999999" customHeight="1" x14ac:dyDescent="0.25">
      <c r="B72" s="48" t="s">
        <v>457</v>
      </c>
      <c r="C72" s="44"/>
      <c r="D72" s="418" t="s">
        <v>18</v>
      </c>
      <c r="E72" s="528">
        <f>E70-E73</f>
        <v>0</v>
      </c>
      <c r="F72" s="528">
        <f>F70-F73</f>
        <v>0</v>
      </c>
      <c r="G72" s="417" t="s">
        <v>680</v>
      </c>
      <c r="H72" s="51"/>
    </row>
    <row r="73" spans="2:8" ht="16.149999999999999" customHeight="1" thickBot="1" x14ac:dyDescent="0.3">
      <c r="B73" s="152" t="s">
        <v>459</v>
      </c>
      <c r="C73" s="433" t="s">
        <v>212</v>
      </c>
      <c r="D73" s="377" t="s">
        <v>18</v>
      </c>
      <c r="E73" s="415"/>
      <c r="F73" s="424"/>
      <c r="G73" s="417" t="s">
        <v>681</v>
      </c>
      <c r="H73" s="51"/>
    </row>
    <row r="74" spans="2:8" ht="16.149999999999999" customHeight="1" thickTop="1" thickBot="1" x14ac:dyDescent="0.3">
      <c r="B74" s="62"/>
      <c r="C74" s="62"/>
      <c r="D74" s="62"/>
      <c r="E74" s="62"/>
      <c r="F74" s="62"/>
      <c r="G74" s="62"/>
    </row>
    <row r="75" spans="2:8" ht="16.149999999999999" customHeight="1" thickTop="1" thickBot="1" x14ac:dyDescent="0.35">
      <c r="B75" s="36"/>
      <c r="C75" s="36"/>
      <c r="D75" s="36"/>
      <c r="E75" s="36"/>
      <c r="F75" s="363" t="s">
        <v>6</v>
      </c>
      <c r="G75" s="374">
        <v>2</v>
      </c>
    </row>
    <row r="76" spans="2:8" ht="16.149999999999999" customHeight="1" thickTop="1" x14ac:dyDescent="0.25">
      <c r="B76" s="107" t="s">
        <v>682</v>
      </c>
      <c r="C76" s="331" t="s">
        <v>212</v>
      </c>
      <c r="D76"/>
      <c r="E76" s="410" t="s">
        <v>560</v>
      </c>
      <c r="F76" s="411" t="s">
        <v>561</v>
      </c>
      <c r="G76" s="412" t="s">
        <v>10</v>
      </c>
      <c r="H76" s="51"/>
    </row>
    <row r="77" spans="2:8" ht="16.149999999999999" customHeight="1" x14ac:dyDescent="0.3">
      <c r="B77" s="114"/>
      <c r="C77"/>
      <c r="D77" s="581" t="s">
        <v>11</v>
      </c>
      <c r="E77" s="30" t="s">
        <v>181</v>
      </c>
      <c r="F77" s="30" t="s">
        <v>181</v>
      </c>
      <c r="G77" s="40"/>
      <c r="H77" s="51"/>
    </row>
    <row r="78" spans="2:8" ht="16.149999999999999" customHeight="1" x14ac:dyDescent="0.3">
      <c r="B78" s="39"/>
      <c r="C78"/>
      <c r="D78" s="581"/>
      <c r="E78" s="31" t="s">
        <v>13</v>
      </c>
      <c r="F78" s="31" t="s">
        <v>14</v>
      </c>
      <c r="G78" s="40"/>
      <c r="H78" s="51"/>
    </row>
    <row r="79" spans="2:8" ht="16.149999999999999" customHeight="1" thickBot="1" x14ac:dyDescent="0.35">
      <c r="B79" s="41"/>
      <c r="C79" s="315"/>
      <c r="D79" s="582"/>
      <c r="E79" s="316" t="s">
        <v>15</v>
      </c>
      <c r="F79" s="316" t="s">
        <v>15</v>
      </c>
      <c r="G79" s="417" t="s">
        <v>16</v>
      </c>
      <c r="H79" s="51"/>
    </row>
    <row r="80" spans="2:8" ht="16.149999999999999" customHeight="1" x14ac:dyDescent="0.25">
      <c r="B80" s="289" t="s">
        <v>683</v>
      </c>
      <c r="C80" s="292"/>
      <c r="D80"/>
      <c r="E80" s="1"/>
      <c r="F80" s="1"/>
      <c r="G80" s="47"/>
      <c r="H80" s="51"/>
    </row>
    <row r="81" spans="2:8" ht="16.149999999999999" customHeight="1" x14ac:dyDescent="0.25">
      <c r="B81" s="48" t="s">
        <v>684</v>
      </c>
      <c r="C81" s="34"/>
      <c r="D81" s="418" t="s">
        <v>18</v>
      </c>
      <c r="E81" s="415"/>
      <c r="F81" s="423"/>
      <c r="G81" s="417" t="s">
        <v>685</v>
      </c>
      <c r="H81" s="51"/>
    </row>
    <row r="82" spans="2:8" ht="16.149999999999999" customHeight="1" x14ac:dyDescent="0.25">
      <c r="B82" s="48" t="s">
        <v>686</v>
      </c>
      <c r="C82" s="34"/>
      <c r="D82" s="418" t="s">
        <v>18</v>
      </c>
      <c r="E82" s="415"/>
      <c r="F82" s="423"/>
      <c r="G82" s="417" t="s">
        <v>687</v>
      </c>
      <c r="H82" s="51"/>
    </row>
    <row r="83" spans="2:8" ht="16.149999999999999" customHeight="1" x14ac:dyDescent="0.25">
      <c r="B83" s="48" t="s">
        <v>688</v>
      </c>
      <c r="C83" s="34"/>
      <c r="D83" s="418" t="s">
        <v>18</v>
      </c>
      <c r="E83" s="415"/>
      <c r="F83" s="423"/>
      <c r="G83" s="417" t="s">
        <v>689</v>
      </c>
      <c r="H83" s="51"/>
    </row>
    <row r="84" spans="2:8" ht="16.149999999999999" customHeight="1" x14ac:dyDescent="0.25">
      <c r="B84" s="43" t="s">
        <v>690</v>
      </c>
      <c r="C84"/>
      <c r="D84" s="418" t="s">
        <v>18</v>
      </c>
      <c r="E84" s="415"/>
      <c r="F84" s="423"/>
      <c r="G84" s="417" t="s">
        <v>691</v>
      </c>
      <c r="H84" s="51"/>
    </row>
    <row r="85" spans="2:8" ht="16.149999999999999" customHeight="1" x14ac:dyDescent="0.25">
      <c r="B85" s="92" t="s">
        <v>692</v>
      </c>
      <c r="C85" s="422" t="s">
        <v>212</v>
      </c>
      <c r="D85" s="418" t="s">
        <v>18</v>
      </c>
      <c r="E85" s="415"/>
      <c r="F85" s="423"/>
      <c r="G85" s="417" t="s">
        <v>693</v>
      </c>
      <c r="H85" s="51"/>
    </row>
    <row r="86" spans="2:8" ht="16.149999999999999" customHeight="1" x14ac:dyDescent="0.25">
      <c r="B86" s="42" t="s">
        <v>694</v>
      </c>
      <c r="C86" s="81"/>
      <c r="D86" s="418" t="s">
        <v>18</v>
      </c>
      <c r="E86" s="415"/>
      <c r="F86" s="423"/>
      <c r="G86" s="417" t="s">
        <v>695</v>
      </c>
      <c r="H86" s="51"/>
    </row>
    <row r="87" spans="2:8" ht="31.15" customHeight="1" x14ac:dyDescent="0.25">
      <c r="B87" s="50" t="s">
        <v>696</v>
      </c>
      <c r="C87" s="34"/>
      <c r="D87" s="418" t="s">
        <v>18</v>
      </c>
      <c r="E87" s="415"/>
      <c r="F87" s="423"/>
      <c r="G87" s="417" t="s">
        <v>697</v>
      </c>
      <c r="H87" s="51"/>
    </row>
    <row r="88" spans="2:8" ht="16.149999999999999" customHeight="1" thickBot="1" x14ac:dyDescent="0.3">
      <c r="B88" s="43" t="s">
        <v>698</v>
      </c>
      <c r="C88"/>
      <c r="D88" s="418" t="s">
        <v>18</v>
      </c>
      <c r="E88" s="415"/>
      <c r="F88" s="423"/>
      <c r="G88" s="417" t="s">
        <v>699</v>
      </c>
      <c r="H88" s="51"/>
    </row>
    <row r="89" spans="2:8" ht="16.149999999999999" customHeight="1" thickBot="1" x14ac:dyDescent="0.3">
      <c r="B89" s="153" t="s">
        <v>80</v>
      </c>
      <c r="C89" s="433" t="s">
        <v>212</v>
      </c>
      <c r="D89" s="377" t="s">
        <v>18</v>
      </c>
      <c r="E89" s="325">
        <f>SUM(E81:E88)</f>
        <v>0</v>
      </c>
      <c r="F89" s="325">
        <f>SUM(F81:F88)</f>
        <v>0</v>
      </c>
      <c r="G89" s="417" t="s">
        <v>700</v>
      </c>
      <c r="H89" s="51"/>
    </row>
    <row r="90" spans="2:8" ht="16.149999999999999" customHeight="1" thickTop="1" thickBot="1" x14ac:dyDescent="0.3">
      <c r="B90" s="62"/>
      <c r="C90" s="62"/>
      <c r="D90" s="62"/>
      <c r="E90" s="62"/>
      <c r="F90" s="62"/>
      <c r="G90" s="63"/>
    </row>
    <row r="91" spans="2:8" ht="16.149999999999999" customHeight="1" thickTop="1" thickBot="1" x14ac:dyDescent="0.35">
      <c r="E91" s="36"/>
      <c r="F91" s="363" t="s">
        <v>6</v>
      </c>
      <c r="G91" s="374">
        <v>3</v>
      </c>
    </row>
    <row r="92" spans="2:8" ht="16.149999999999999" customHeight="1" thickTop="1" x14ac:dyDescent="0.25">
      <c r="B92" s="106" t="s">
        <v>2562</v>
      </c>
      <c r="C92" s="38"/>
      <c r="D92" s="38"/>
      <c r="E92" s="410" t="s">
        <v>560</v>
      </c>
      <c r="F92" s="411" t="s">
        <v>561</v>
      </c>
      <c r="G92" s="412" t="s">
        <v>10</v>
      </c>
      <c r="H92" s="51"/>
    </row>
    <row r="93" spans="2:8" ht="16.149999999999999" customHeight="1" x14ac:dyDescent="0.3">
      <c r="B93" s="114"/>
      <c r="C93"/>
      <c r="D93" s="581" t="s">
        <v>11</v>
      </c>
      <c r="E93" s="30" t="s">
        <v>181</v>
      </c>
      <c r="F93" s="30" t="s">
        <v>181</v>
      </c>
      <c r="G93" s="40"/>
      <c r="H93" s="51"/>
    </row>
    <row r="94" spans="2:8" ht="16.149999999999999" customHeight="1" x14ac:dyDescent="0.3">
      <c r="B94" s="39"/>
      <c r="C94"/>
      <c r="D94" s="581"/>
      <c r="E94" s="31" t="s">
        <v>13</v>
      </c>
      <c r="F94" s="31" t="s">
        <v>14</v>
      </c>
      <c r="G94" s="40"/>
      <c r="H94" s="51"/>
    </row>
    <row r="95" spans="2:8" ht="16.149999999999999" customHeight="1" thickBot="1" x14ac:dyDescent="0.35">
      <c r="B95" s="41"/>
      <c r="C95" s="315"/>
      <c r="D95" s="582"/>
      <c r="E95" s="316" t="s">
        <v>15</v>
      </c>
      <c r="F95" s="316" t="s">
        <v>15</v>
      </c>
      <c r="G95" s="417" t="s">
        <v>16</v>
      </c>
      <c r="H95" s="51"/>
    </row>
    <row r="96" spans="2:8" ht="16.149999999999999" customHeight="1" thickBot="1" x14ac:dyDescent="0.3">
      <c r="B96" s="121" t="s">
        <v>2563</v>
      </c>
      <c r="C96" s="61"/>
      <c r="D96" s="385" t="s">
        <v>18</v>
      </c>
      <c r="E96" s="415"/>
      <c r="F96" s="423"/>
      <c r="G96" s="417" t="s">
        <v>701</v>
      </c>
      <c r="H96" s="51"/>
    </row>
    <row r="97" spans="2:7" ht="16.149999999999999" customHeight="1" thickTop="1" x14ac:dyDescent="0.25">
      <c r="B97" s="62"/>
      <c r="C97" s="62"/>
      <c r="D97" s="62"/>
      <c r="E97" s="62"/>
      <c r="F97" s="62"/>
      <c r="G97" s="63"/>
    </row>
  </sheetData>
  <mergeCells count="3">
    <mergeCell ref="D7:D9"/>
    <mergeCell ref="D77:D79"/>
    <mergeCell ref="D93:D95"/>
  </mergeCells>
  <dataValidations count="30">
    <dataValidation type="whole" errorStyle="warning" operator="lessThan" allowBlank="1" showInputMessage="1" showErrorMessage="1" errorTitle="Potential unit error" error="Please check the limitation has been entered using the correct units. This note should be in thousands." sqref="E96" xr:uid="{3BF7E727-501C-45FB-811E-E941CCE3F6CC}">
      <formula1>100000</formula1>
    </dataValidation>
    <dataValidation allowBlank="1" showInputMessage="1" showErrorMessage="1" promptTitle="Allowance for credit losses" prompt="This line is forced to equal the movement in the allowance for credit losses table on TAC18 Receivables. Amounts against other DHSC group bodies (excluding providers) feeds into column R. Please reallocate as necessary._x000a__x000a_" sqref="C33" xr:uid="{7351CE32-E853-49E3-A4AD-C6001312C535}"/>
    <dataValidation allowBlank="1" showInputMessage="1" showErrorMessage="1" promptTitle="Allowance for credit losses" prompt="This line is forced to equal the movement in the allowance for credit losses table on TAC18 Receivables and stage 1 and 2 losses on TAC15 Investments." sqref="C34" xr:uid="{428708F9-AE5E-4B93-83CD-5BED98986599}"/>
    <dataValidation allowBlank="1" showInputMessage="1" showErrorMessage="1" promptTitle="Capitalised provisions" prompt="Please note that the figure fed into this row excludes changes in the discount rate on capitalised dilapidation provisions which are recognised in the value of the right of use asset instead." sqref="C36" xr:uid="{14EBB89C-ADFC-4B8A-B649-1ADC994D7CBE}"/>
    <dataValidation allowBlank="1" showInputMessage="1" showErrorMessage="1" promptTitle="Notional expense: apprenticeship" prompt="Used to recognise the notional expenditure relating to apprenticeship training funded through the trust's digital apprenticeship fund. This should match the notional income (benefit) recognised in INC1240B" sqref="C51" xr:uid="{0B9D335F-6F8B-413D-A70B-7EFAA96BE872}"/>
    <dataValidation allowBlank="1" showInputMessage="1" showErrorMessage="1" promptTitle="Other auditor remuneration" prompt="The figure in this row feeds from the 'other auditor remuneration' table below. " sqref="C39" xr:uid="{41F51B90-EDCA-4A89-980D-B3BB455A7E1F}"/>
    <dataValidation allowBlank="1" showInputMessage="1" showErrorMessage="1" promptTitle="Other auditor remuneration" prompt="Total feeds into operating expenses note above (subcode EXP0280B). _x000a_" sqref="C89" xr:uid="{362E0944-F450-4A49-97F3-0D23AB8A3BB6}"/>
    <dataValidation allowBlank="1" showInputMessage="1" showErrorMessage="1" promptTitle="Internal audit services" prompt="This line should only be used in the unusual circumstance where a provider's external auditor also provides internal audit services._x000a_" sqref="C85" xr:uid="{7E0C0204-E4C1-47C0-9414-4E4EAE1899EE}"/>
    <dataValidation allowBlank="1" showInputMessage="1" showErrorMessage="1" promptTitle="Healthcare from NHS bodies" prompt="This line is for purchase of HEALTHCARE only. Intragroup expenditure is only expected to be incurred with NHS providers. If you purchase HEALTHCARE from another DHSC group body please contact the provider accounts mailbox." sqref="C10" xr:uid="{44F4B3F0-1593-4DE8-853E-FCAC38056066}"/>
    <dataValidation allowBlank="1" showInputMessage="1" showErrorMessage="1" promptTitle="Healthcare from non-NHS bodies" prompt="Includes healthcare purchased from Scottish, Welsh and Northern Irish Health bodies as well as private healthcare purchased by the provider." sqref="C11" xr:uid="{2096285B-DB47-4038-B0AC-C0A223B284CB}"/>
    <dataValidation allowBlank="1" showInputMessage="1" showErrorMessage="1" promptTitle="Purchase of social care" prompt="This line should include the purchase of social care under s.75 agreements or other integrated care pooled/devolved budgets." sqref="C14" xr:uid="{CDB806E4-86B6-4D42-9392-2E89C89953D4}"/>
    <dataValidation allowBlank="1" showInputMessage="1" showErrorMessage="1" promptTitle="Supplies &amp; services - clinical" prompt="This may include expenditure on therapy materials, medical gases, dressings and other clinical consumables, x-ray equipment and blood. It should also include expenditure under related maintenance contracts." sqref="C17" xr:uid="{A696FC95-720E-422B-A44F-8AFF4A3A0BB4}"/>
    <dataValidation allowBlank="1" showInputMessage="1" showErrorMessage="1" promptTitle="Supplies &amp; services - general" prompt="May include cleaning materials and contracts, food and contract catering, staff uniforms, laundry and bedding etc." sqref="C19" xr:uid="{884BCAE8-CBA0-4CE5-81EA-9F90FEC9B887}"/>
    <dataValidation allowBlank="1" showInputMessage="1" showErrorMessage="1" promptTitle="Establishment costs" prompt="Expenditure on administrative expenses such as printing, stationery, telephones and publishing." sqref="C24" xr:uid="{AD24E231-C609-47F1-828B-C53ED2A2A5F0}"/>
    <dataValidation allowBlank="1" showInputMessage="1" showErrorMessage="1" promptTitle="Research and development" prompt="Where research and development expenditure can be separated from patient care activity, it should be recorded here." sqref="C48" xr:uid="{9A957EAC-26BA-449A-8EEB-6CE1758BA886}"/>
    <dataValidation allowBlank="1" showInputMessage="1" showErrorMessage="1" promptTitle="Transport (business travel)" prompt="This line should include the costs of staff travelling for business purposes where borne by the provider (e.g. train fares, taxis, mileage claims, etc)" sqref="C27" xr:uid="{CD1B9E03-4569-4E02-8EC0-181CB73A5C17}"/>
    <dataValidation allowBlank="1" showInputMessage="1" showErrorMessage="1" promptTitle="Transport (other)" prompt="Includes all other transport related costs, including costs directly attributable to providing transporting services for patients.  This may include ambulance or other fuel, vehicle repair parts, insurance, external contracts, etc." sqref="C28" xr:uid="{D1F55147-6DB8-4730-B448-6922072E351A}"/>
    <dataValidation allowBlank="1" showInputMessage="1" showErrorMessage="1" promptTitle="Business rates" prompt="This line is required for reporting to HM Treasury for the purposes of Whole of Government Accounts. Local authorities act as an agent in collecting business rates, so business rates should be recorded as external to government." sqref="C25" xr:uid="{61CA35F0-8337-4639-9718-2B6F059AB13D}"/>
    <dataValidation allowBlank="1" showInputMessage="1" showErrorMessage="1" promptTitle="Premises - Other" prompt="Should include expenditure on electricity, gas and non-capitalised furniture and fittings." sqref="C26" xr:uid="{7C1923C5-A9F9-446A-A64B-8969356D9372}"/>
    <dataValidation allowBlank="1" showInputMessage="1" showErrorMessage="1" promptTitle="Allowance for credit losses" prompt="This line is forced to equal the movement in the allowance for credit losses table on TAC18 Receivables." sqref="C32" xr:uid="{DE0C0E4D-A9FC-4AF8-BF0B-653A68748735}"/>
    <dataValidation allowBlank="1" showInputMessage="1" showErrorMessage="1" promptTitle="Employee expenses" prompt="Populated from data entered on TAC09 Staff." sqref="C41 C56 C47 C49 C64 C58 C15" xr:uid="{EDC44D2F-0687-4F7C-B708-1860A5053B66}"/>
    <dataValidation allowBlank="1" showInputMessage="1" showErrorMessage="1" promptTitle="Impairments" prompt="Populated from the data entered on TAC12 Impairment." sqref="C31" xr:uid="{1AF425A5-78C1-48B1-85A2-B2BA90EA8BD6}"/>
    <dataValidation allowBlank="1" showInputMessage="1" showErrorMessage="1" promptTitle="Consultancy costs" prompt="Expenditure on management consultancy must meet the definition as set out in Chapter 5 Annex 2 in the GAM. The counterparty split for this row may be unlocked on request where you feel your intra-NHS service meets the definition." sqref="C23" xr:uid="{E2DDE67F-482E-4EE2-9716-4811740227E8}"/>
    <dataValidation allowBlank="1" showInputMessage="1" showErrorMessage="1" promptTitle="Internal audit (non-employee)" prompt="This may be the fees paid in respect of an outsourced internal audit function or non-employee benefits expenses in respect of an in-house function. This should include counter fraud services." sqref="C42" xr:uid="{F043428A-A121-4D33-A86E-EC6735AF7C7D}"/>
    <dataValidation allowBlank="1" showInputMessage="1" showErrorMessage="1" promptTitle="Discontinued operations" prompt="In accordance with the requirements of the HM Treasury FReM, activities are only treated as discontinuing where they are transferring to bodies outside of the Whole of Government Accounts boundary or ceasing entirely." sqref="C73" xr:uid="{E99346D8-D5A1-401D-8A30-7F8755D6B5E6}"/>
    <dataValidation allowBlank="1" showInputMessage="1" showErrorMessage="1" promptTitle="Legal fees" prompt="This line should include fees paid for legal services only and not compensation paid to claimants." sqref="C45" xr:uid="{84831FE1-8DD6-41F3-A68A-20E0DD3366D9}"/>
    <dataValidation allowBlank="1" showInputMessage="1" showErrorMessage="1" promptTitle="Other auditor remuneration" prompt="The total of this table feeds 'other auditor remuneration' within the operating expenditure note above. _x000a_" sqref="C76" xr:uid="{98DA2D4B-6519-4D49-9004-0DD01AF7C6BD}"/>
    <dataValidation allowBlank="1" showInputMessage="1" showErrorMessage="1" promptTitle="Consortium arrangements" prompt="Expected to be used only rarely where expenditure cannot be classified by type of expenditure in other lines of this note." sqref="C66" xr:uid="{9219EBDF-87CD-4390-827B-9B3D7EEAB239}"/>
    <dataValidation allowBlank="1" showInputMessage="1" showErrorMessage="1" promptTitle="MH collaboratives - NHS bodies" prompt="This line should only be used if you are purchasing services as the lead provider in a mental health provider collaborative. Where using this row, comparatives should be reanalysed for consistency." sqref="C12" xr:uid="{1465CEDA-11DC-4C14-A0B5-906810677473}"/>
    <dataValidation allowBlank="1" showInputMessage="1" showErrorMessage="1" promptTitle="MH collaboratives- nonNHS bodies" prompt="This line should only be used if you are purchasing services as the lead provider in a mental health collaborative. Where using this row, comparatives should be reanalysed for consistency." sqref="C13" xr:uid="{B92D0FD8-3EBC-4E3F-A0F5-55C01F84DD57}"/>
  </dataValidations>
  <pageMargins left="0.25" right="0.25"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C5DD-B26D-4CFC-A778-AEF761E0BEDF}">
  <sheetPr codeName="Sheet68">
    <tabColor theme="2"/>
    <pageSetUpPr fitToPage="1"/>
  </sheetPr>
  <dimension ref="B1:N109"/>
  <sheetViews>
    <sheetView showGridLines="0" zoomScale="85" zoomScaleNormal="85" workbookViewId="0"/>
  </sheetViews>
  <sheetFormatPr defaultColWidth="9.26953125" defaultRowHeight="16.149999999999999" customHeight="1" x14ac:dyDescent="0.25"/>
  <cols>
    <col min="1" max="1" width="4.453125" style="15" customWidth="1"/>
    <col min="2" max="2" width="62.26953125" style="15" customWidth="1"/>
    <col min="3" max="3" width="5.26953125" style="15" customWidth="1"/>
    <col min="4" max="4" width="9.26953125" style="15" customWidth="1"/>
    <col min="5" max="10" width="13.26953125" style="15" customWidth="1"/>
    <col min="11" max="12" width="14.26953125" style="15" customWidth="1"/>
    <col min="13" max="34" width="13.26953125" style="15" customWidth="1"/>
    <col min="35" max="16384" width="9.26953125" style="15"/>
  </cols>
  <sheetData>
    <row r="1" spans="2:12" ht="18.75" customHeight="1" x14ac:dyDescent="0.3">
      <c r="B1" s="308"/>
    </row>
    <row r="2" spans="2:12" ht="18.75" customHeight="1" x14ac:dyDescent="0.35">
      <c r="B2" s="16" t="s">
        <v>0</v>
      </c>
    </row>
    <row r="3" spans="2:12" ht="18.75" customHeight="1" x14ac:dyDescent="0.35">
      <c r="B3" s="16" t="str">
        <f ca="1">MID(CELL("filename",E3),FIND("]",CELL("filename",E4))+1,99)</f>
        <v>TAC09 Staff</v>
      </c>
    </row>
    <row r="4" spans="2:12" ht="18.75" customHeight="1" thickBot="1" x14ac:dyDescent="0.35">
      <c r="B4" s="17" t="s">
        <v>5</v>
      </c>
    </row>
    <row r="5" spans="2:12" ht="18.75" customHeight="1" thickTop="1" thickBot="1" x14ac:dyDescent="0.35">
      <c r="B5" s="36"/>
      <c r="C5" s="36"/>
      <c r="D5" s="36"/>
      <c r="E5" s="36"/>
      <c r="F5" s="36"/>
      <c r="G5" s="36"/>
      <c r="H5" s="36"/>
      <c r="I5" s="36"/>
      <c r="J5" s="363" t="s">
        <v>6</v>
      </c>
      <c r="K5" s="374">
        <v>2</v>
      </c>
    </row>
    <row r="6" spans="2:12" ht="16.149999999999999" customHeight="1" thickTop="1" x14ac:dyDescent="0.25">
      <c r="B6" s="592" t="s">
        <v>2624</v>
      </c>
      <c r="C6" s="38"/>
      <c r="D6" s="38"/>
      <c r="E6" s="434" t="s">
        <v>702</v>
      </c>
      <c r="F6" s="435" t="s">
        <v>703</v>
      </c>
      <c r="G6" s="434" t="s">
        <v>704</v>
      </c>
      <c r="H6" s="435" t="s">
        <v>705</v>
      </c>
      <c r="I6" s="435" t="s">
        <v>706</v>
      </c>
      <c r="J6" s="435" t="s">
        <v>707</v>
      </c>
      <c r="K6" s="436" t="s">
        <v>10</v>
      </c>
      <c r="L6" s="51"/>
    </row>
    <row r="7" spans="2:12" ht="15.75" customHeight="1" x14ac:dyDescent="0.3">
      <c r="B7" s="593"/>
      <c r="C7"/>
      <c r="D7" s="581" t="s">
        <v>11</v>
      </c>
      <c r="E7" s="544" t="s">
        <v>181</v>
      </c>
      <c r="F7" s="544" t="s">
        <v>745</v>
      </c>
      <c r="G7" s="437" t="s">
        <v>676</v>
      </c>
      <c r="H7" s="544" t="s">
        <v>181</v>
      </c>
      <c r="I7" s="544" t="s">
        <v>745</v>
      </c>
      <c r="J7" s="544" t="s">
        <v>676</v>
      </c>
      <c r="K7" s="40"/>
      <c r="L7" s="51"/>
    </row>
    <row r="8" spans="2:12" ht="16.149999999999999" customHeight="1" x14ac:dyDescent="0.3">
      <c r="B8" s="39"/>
      <c r="C8"/>
      <c r="D8" s="581"/>
      <c r="E8" s="31" t="s">
        <v>708</v>
      </c>
      <c r="F8" s="31" t="s">
        <v>708</v>
      </c>
      <c r="G8" s="69" t="s">
        <v>708</v>
      </c>
      <c r="H8" s="321" t="s">
        <v>708</v>
      </c>
      <c r="I8" s="31" t="s">
        <v>708</v>
      </c>
      <c r="J8" s="31" t="s">
        <v>708</v>
      </c>
      <c r="K8" s="40"/>
      <c r="L8" s="51"/>
    </row>
    <row r="9" spans="2:12" ht="16.149999999999999" customHeight="1" x14ac:dyDescent="0.3">
      <c r="B9" s="39"/>
      <c r="C9"/>
      <c r="D9" s="581"/>
      <c r="E9" s="31" t="s">
        <v>13</v>
      </c>
      <c r="F9" s="31" t="s">
        <v>13</v>
      </c>
      <c r="G9" s="69" t="s">
        <v>13</v>
      </c>
      <c r="H9" s="321" t="s">
        <v>14</v>
      </c>
      <c r="I9" s="31" t="s">
        <v>14</v>
      </c>
      <c r="J9" s="31" t="s">
        <v>14</v>
      </c>
      <c r="K9" s="40"/>
      <c r="L9" s="51"/>
    </row>
    <row r="10" spans="2:12" ht="16.149999999999999" customHeight="1" thickBot="1" x14ac:dyDescent="0.35">
      <c r="B10" s="41"/>
      <c r="C10" s="315"/>
      <c r="D10" s="582"/>
      <c r="E10" s="316" t="s">
        <v>15</v>
      </c>
      <c r="F10" s="316" t="s">
        <v>15</v>
      </c>
      <c r="G10" s="323" t="s">
        <v>15</v>
      </c>
      <c r="H10" s="322" t="s">
        <v>15</v>
      </c>
      <c r="I10" s="316" t="s">
        <v>15</v>
      </c>
      <c r="J10" s="316" t="s">
        <v>15</v>
      </c>
      <c r="K10" s="417" t="s">
        <v>16</v>
      </c>
      <c r="L10" s="51"/>
    </row>
    <row r="11" spans="2:12" ht="16.149999999999999" customHeight="1" x14ac:dyDescent="0.25">
      <c r="B11" s="43" t="s">
        <v>709</v>
      </c>
      <c r="C11" s="81"/>
      <c r="D11" s="545" t="s">
        <v>18</v>
      </c>
      <c r="E11" s="547">
        <f>F11+G11</f>
        <v>0</v>
      </c>
      <c r="F11" s="548"/>
      <c r="G11" s="440"/>
      <c r="H11" s="551">
        <f>I11+J11</f>
        <v>0</v>
      </c>
      <c r="I11" s="399"/>
      <c r="J11" s="423"/>
      <c r="K11" s="417" t="s">
        <v>710</v>
      </c>
      <c r="L11" s="51"/>
    </row>
    <row r="12" spans="2:12" ht="16.149999999999999" customHeight="1" x14ac:dyDescent="0.25">
      <c r="B12" s="73" t="s">
        <v>711</v>
      </c>
      <c r="C12" s="34"/>
      <c r="D12" s="542" t="s">
        <v>18</v>
      </c>
      <c r="E12" s="549">
        <f t="shared" ref="E12:E27" si="0">F12+G12</f>
        <v>0</v>
      </c>
      <c r="F12" s="541"/>
      <c r="G12" s="440"/>
      <c r="H12" s="446">
        <f t="shared" ref="H12:H27" si="1">I12+J12</f>
        <v>0</v>
      </c>
      <c r="I12" s="552"/>
      <c r="J12" s="423"/>
      <c r="K12" s="417" t="s">
        <v>712</v>
      </c>
      <c r="L12" s="51"/>
    </row>
    <row r="13" spans="2:12" ht="15.65" customHeight="1" x14ac:dyDescent="0.25">
      <c r="B13" s="73" t="s">
        <v>713</v>
      </c>
      <c r="C13" s="34"/>
      <c r="D13" s="546" t="s">
        <v>18</v>
      </c>
      <c r="E13" s="549">
        <f t="shared" si="0"/>
        <v>0</v>
      </c>
      <c r="F13" s="541"/>
      <c r="G13" s="440"/>
      <c r="H13" s="446">
        <f t="shared" si="1"/>
        <v>0</v>
      </c>
      <c r="I13" s="552"/>
      <c r="J13" s="423"/>
      <c r="K13" s="417" t="s">
        <v>714</v>
      </c>
      <c r="L13" s="51"/>
    </row>
    <row r="14" spans="2:12" ht="16.5" customHeight="1" x14ac:dyDescent="0.25">
      <c r="B14" s="50" t="s">
        <v>715</v>
      </c>
      <c r="C14" s="34"/>
      <c r="D14" s="542" t="s">
        <v>18</v>
      </c>
      <c r="E14" s="549">
        <f t="shared" si="0"/>
        <v>0</v>
      </c>
      <c r="F14" s="541"/>
      <c r="G14" s="440"/>
      <c r="H14" s="446">
        <f t="shared" si="1"/>
        <v>0</v>
      </c>
      <c r="I14" s="552"/>
      <c r="J14" s="423"/>
      <c r="K14" s="417" t="s">
        <v>716</v>
      </c>
      <c r="L14" s="51"/>
    </row>
    <row r="15" spans="2:12" ht="15.75" customHeight="1" x14ac:dyDescent="0.25">
      <c r="B15" s="50" t="s">
        <v>717</v>
      </c>
      <c r="C15" s="34"/>
      <c r="D15" s="542" t="s">
        <v>18</v>
      </c>
      <c r="E15" s="549">
        <f t="shared" si="0"/>
        <v>0</v>
      </c>
      <c r="F15" s="541"/>
      <c r="G15" s="440"/>
      <c r="H15" s="446">
        <f t="shared" si="1"/>
        <v>0</v>
      </c>
      <c r="I15" s="552"/>
      <c r="J15" s="423"/>
      <c r="K15" s="417" t="s">
        <v>718</v>
      </c>
      <c r="L15" s="51"/>
    </row>
    <row r="16" spans="2:12" ht="16.149999999999999" customHeight="1" x14ac:dyDescent="0.25">
      <c r="B16" s="43" t="s">
        <v>719</v>
      </c>
      <c r="C16" s="34"/>
      <c r="D16" s="542" t="s">
        <v>18</v>
      </c>
      <c r="E16" s="549">
        <f t="shared" si="0"/>
        <v>0</v>
      </c>
      <c r="F16" s="541"/>
      <c r="G16" s="440"/>
      <c r="H16" s="446">
        <f t="shared" si="1"/>
        <v>0</v>
      </c>
      <c r="I16" s="552"/>
      <c r="J16" s="423"/>
      <c r="K16" s="417" t="s">
        <v>720</v>
      </c>
      <c r="L16" s="51"/>
    </row>
    <row r="17" spans="2:12" ht="16.149999999999999" customHeight="1" x14ac:dyDescent="0.25">
      <c r="B17" s="73" t="s">
        <v>721</v>
      </c>
      <c r="C17" s="34"/>
      <c r="D17" s="542" t="s">
        <v>18</v>
      </c>
      <c r="E17" s="549">
        <f t="shared" si="0"/>
        <v>0</v>
      </c>
      <c r="F17" s="541"/>
      <c r="G17" s="440"/>
      <c r="H17" s="446">
        <f t="shared" si="1"/>
        <v>0</v>
      </c>
      <c r="I17" s="552"/>
      <c r="J17" s="423"/>
      <c r="K17" s="417" t="s">
        <v>722</v>
      </c>
      <c r="L17" s="51"/>
    </row>
    <row r="18" spans="2:12" ht="16.149999999999999" customHeight="1" x14ac:dyDescent="0.25">
      <c r="B18" s="48" t="s">
        <v>723</v>
      </c>
      <c r="C18" s="34"/>
      <c r="D18" s="542" t="s">
        <v>18</v>
      </c>
      <c r="E18" s="549">
        <f t="shared" si="0"/>
        <v>0</v>
      </c>
      <c r="F18" s="541"/>
      <c r="G18" s="440"/>
      <c r="H18" s="446">
        <f t="shared" si="1"/>
        <v>0</v>
      </c>
      <c r="I18" s="552"/>
      <c r="J18" s="423"/>
      <c r="K18" s="417" t="s">
        <v>724</v>
      </c>
      <c r="L18" s="51"/>
    </row>
    <row r="19" spans="2:12" ht="16.149999999999999" customHeight="1" x14ac:dyDescent="0.25">
      <c r="B19" s="43" t="s">
        <v>725</v>
      </c>
      <c r="C19" s="34"/>
      <c r="D19" s="542" t="s">
        <v>18</v>
      </c>
      <c r="E19" s="549">
        <f t="shared" si="0"/>
        <v>0</v>
      </c>
      <c r="F19" s="541"/>
      <c r="G19" s="440"/>
      <c r="H19" s="446">
        <f t="shared" si="1"/>
        <v>0</v>
      </c>
      <c r="I19" s="552"/>
      <c r="J19" s="423"/>
      <c r="K19" s="417" t="s">
        <v>726</v>
      </c>
      <c r="L19" s="51"/>
    </row>
    <row r="20" spans="2:12" ht="16.149999999999999" customHeight="1" x14ac:dyDescent="0.25">
      <c r="B20" s="73" t="s">
        <v>727</v>
      </c>
      <c r="C20" s="34"/>
      <c r="D20" s="542" t="s">
        <v>18</v>
      </c>
      <c r="E20" s="549">
        <f t="shared" si="0"/>
        <v>0</v>
      </c>
      <c r="F20" s="550"/>
      <c r="G20" s="440"/>
      <c r="H20" s="446">
        <f t="shared" si="1"/>
        <v>0</v>
      </c>
      <c r="I20" s="553"/>
      <c r="J20" s="423"/>
      <c r="K20" s="417" t="s">
        <v>728</v>
      </c>
      <c r="L20" s="51"/>
    </row>
    <row r="21" spans="2:12" ht="16.149999999999999" customHeight="1" x14ac:dyDescent="0.25">
      <c r="B21" s="48" t="s">
        <v>729</v>
      </c>
      <c r="C21" s="34"/>
      <c r="D21" s="542" t="s">
        <v>18</v>
      </c>
      <c r="E21" s="549">
        <f t="shared" si="0"/>
        <v>0</v>
      </c>
      <c r="F21" s="550"/>
      <c r="G21" s="440"/>
      <c r="H21" s="446">
        <f t="shared" si="1"/>
        <v>0</v>
      </c>
      <c r="I21" s="553"/>
      <c r="J21" s="423"/>
      <c r="K21" s="417" t="s">
        <v>730</v>
      </c>
      <c r="L21" s="51"/>
    </row>
    <row r="22" spans="2:12" ht="16.149999999999999" customHeight="1" thickBot="1" x14ac:dyDescent="0.3">
      <c r="B22" s="77" t="s">
        <v>2591</v>
      </c>
      <c r="C22" s="78"/>
      <c r="D22" s="546" t="s">
        <v>18</v>
      </c>
      <c r="E22" s="549">
        <f t="shared" si="0"/>
        <v>0</v>
      </c>
      <c r="F22" s="541"/>
      <c r="G22" s="440"/>
      <c r="H22" s="446">
        <f t="shared" si="1"/>
        <v>0</v>
      </c>
      <c r="I22" s="552"/>
      <c r="J22" s="423"/>
      <c r="K22" s="417" t="s">
        <v>731</v>
      </c>
      <c r="L22" s="51"/>
    </row>
    <row r="23" spans="2:12" ht="16.149999999999999" customHeight="1" x14ac:dyDescent="0.25">
      <c r="B23" s="49" t="s">
        <v>732</v>
      </c>
      <c r="C23" s="34"/>
      <c r="D23" s="542" t="s">
        <v>18</v>
      </c>
      <c r="E23" s="329">
        <f>F23+G23</f>
        <v>0</v>
      </c>
      <c r="F23" s="325">
        <f>SUM(F11:F22)</f>
        <v>0</v>
      </c>
      <c r="G23" s="337">
        <f>SUM(G11:G22)</f>
        <v>0</v>
      </c>
      <c r="H23" s="312">
        <f t="shared" si="1"/>
        <v>0</v>
      </c>
      <c r="I23" s="325">
        <f>SUM(I11:I22)</f>
        <v>0</v>
      </c>
      <c r="J23" s="329">
        <f t="shared" ref="J23" si="2">SUM(J11:J22)</f>
        <v>0</v>
      </c>
      <c r="K23" s="417" t="s">
        <v>733</v>
      </c>
      <c r="L23" s="51"/>
    </row>
    <row r="24" spans="2:12" ht="28.5" customHeight="1" x14ac:dyDescent="0.25">
      <c r="B24" s="50" t="s">
        <v>734</v>
      </c>
      <c r="C24" s="34"/>
      <c r="D24" s="546" t="s">
        <v>23</v>
      </c>
      <c r="E24" s="549">
        <f t="shared" si="0"/>
        <v>0</v>
      </c>
      <c r="F24" s="541"/>
      <c r="G24" s="440"/>
      <c r="H24" s="446">
        <f>I24+J24</f>
        <v>0</v>
      </c>
      <c r="I24" s="552"/>
      <c r="J24" s="423"/>
      <c r="K24" s="417" t="s">
        <v>735</v>
      </c>
      <c r="L24" s="51"/>
    </row>
    <row r="25" spans="2:12" ht="16.149999999999999" customHeight="1" thickBot="1" x14ac:dyDescent="0.3">
      <c r="B25" s="42" t="s">
        <v>736</v>
      </c>
      <c r="C25" s="34"/>
      <c r="D25" s="546" t="s">
        <v>23</v>
      </c>
      <c r="E25" s="549">
        <f t="shared" si="0"/>
        <v>0</v>
      </c>
      <c r="F25" s="541"/>
      <c r="G25" s="440"/>
      <c r="H25" s="446">
        <f t="shared" si="1"/>
        <v>0</v>
      </c>
      <c r="I25" s="552"/>
      <c r="J25" s="423"/>
      <c r="K25" s="417" t="s">
        <v>737</v>
      </c>
      <c r="L25" s="51"/>
    </row>
    <row r="26" spans="2:12" ht="16.149999999999999" customHeight="1" x14ac:dyDescent="0.25">
      <c r="B26" s="45" t="s">
        <v>738</v>
      </c>
      <c r="C26" s="34"/>
      <c r="D26" s="542" t="s">
        <v>18</v>
      </c>
      <c r="E26" s="329">
        <f t="shared" si="0"/>
        <v>0</v>
      </c>
      <c r="F26" s="325">
        <f>SUM(F23:F25)</f>
        <v>0</v>
      </c>
      <c r="G26" s="337">
        <f>SUM(G23:G25)</f>
        <v>0</v>
      </c>
      <c r="H26" s="312">
        <f>I26+J26</f>
        <v>0</v>
      </c>
      <c r="I26" s="325">
        <f t="shared" ref="I26:J26" si="3">SUM(I23:I25)</f>
        <v>0</v>
      </c>
      <c r="J26" s="329">
        <f t="shared" si="3"/>
        <v>0</v>
      </c>
      <c r="K26" s="417" t="s">
        <v>739</v>
      </c>
      <c r="L26" s="51"/>
    </row>
    <row r="27" spans="2:12" ht="16.149999999999999" customHeight="1" thickBot="1" x14ac:dyDescent="0.3">
      <c r="B27" s="48" t="s">
        <v>740</v>
      </c>
      <c r="C27" s="34"/>
      <c r="D27" s="542" t="s">
        <v>18</v>
      </c>
      <c r="E27" s="549">
        <f t="shared" si="0"/>
        <v>0</v>
      </c>
      <c r="F27" s="541"/>
      <c r="G27" s="440"/>
      <c r="H27" s="446">
        <f>I27+J27</f>
        <v>0</v>
      </c>
      <c r="I27" s="552"/>
      <c r="J27" s="423"/>
      <c r="K27" s="417" t="s">
        <v>741</v>
      </c>
      <c r="L27" s="51"/>
    </row>
    <row r="28" spans="2:12" ht="16.149999999999999" customHeight="1" thickBot="1" x14ac:dyDescent="0.3">
      <c r="B28" s="64" t="s">
        <v>742</v>
      </c>
      <c r="C28" s="34"/>
      <c r="D28" s="377" t="s">
        <v>18</v>
      </c>
      <c r="E28" s="288">
        <f>E26-E27</f>
        <v>0</v>
      </c>
      <c r="F28" s="284">
        <f>F26-F27</f>
        <v>0</v>
      </c>
      <c r="G28" s="285">
        <f>G26-G27</f>
        <v>0</v>
      </c>
      <c r="H28" s="283">
        <f>H26-H27</f>
        <v>0</v>
      </c>
      <c r="I28" s="284">
        <f>I26-I27</f>
        <v>0</v>
      </c>
      <c r="J28" s="329">
        <f>J26-J27</f>
        <v>0</v>
      </c>
      <c r="K28" s="417" t="s">
        <v>743</v>
      </c>
      <c r="L28" s="51"/>
    </row>
    <row r="29" spans="2:12" ht="16.149999999999999" customHeight="1" thickTop="1" thickBot="1" x14ac:dyDescent="0.3">
      <c r="B29" s="62"/>
      <c r="C29" s="62"/>
      <c r="D29" s="62"/>
      <c r="E29" s="62"/>
      <c r="F29" s="62"/>
      <c r="G29" s="62"/>
      <c r="H29" s="62"/>
      <c r="I29" s="62"/>
      <c r="J29" s="62"/>
      <c r="K29" s="62"/>
    </row>
    <row r="30" spans="2:12" ht="16.149999999999999" customHeight="1" thickTop="1" thickBot="1" x14ac:dyDescent="0.35">
      <c r="B30" s="36"/>
      <c r="C30" s="36"/>
      <c r="D30" s="36"/>
      <c r="E30" s="36"/>
      <c r="F30" s="36"/>
      <c r="G30" s="36"/>
      <c r="H30" s="36"/>
      <c r="I30" s="36"/>
      <c r="J30" s="363" t="s">
        <v>6</v>
      </c>
      <c r="K30" s="374">
        <v>3</v>
      </c>
    </row>
    <row r="31" spans="2:12" ht="16.149999999999999" customHeight="1" thickTop="1" x14ac:dyDescent="0.25">
      <c r="B31" s="106" t="s">
        <v>744</v>
      </c>
      <c r="C31" s="38"/>
      <c r="D31" s="38"/>
      <c r="E31" s="434" t="s">
        <v>702</v>
      </c>
      <c r="F31" s="434" t="s">
        <v>703</v>
      </c>
      <c r="G31" s="554" t="s">
        <v>704</v>
      </c>
      <c r="H31" s="559" t="s">
        <v>705</v>
      </c>
      <c r="I31" s="435" t="s">
        <v>706</v>
      </c>
      <c r="J31" s="435" t="s">
        <v>707</v>
      </c>
      <c r="K31" s="436" t="s">
        <v>10</v>
      </c>
      <c r="L31" s="51"/>
    </row>
    <row r="32" spans="2:12" ht="16.149999999999999" customHeight="1" x14ac:dyDescent="0.3">
      <c r="B32" s="114"/>
      <c r="C32"/>
      <c r="D32" s="581" t="s">
        <v>11</v>
      </c>
      <c r="E32" s="30" t="s">
        <v>181</v>
      </c>
      <c r="F32" s="30" t="s">
        <v>745</v>
      </c>
      <c r="G32" s="30" t="s">
        <v>676</v>
      </c>
      <c r="H32" s="557" t="s">
        <v>181</v>
      </c>
      <c r="I32" s="30" t="s">
        <v>745</v>
      </c>
      <c r="J32" s="30" t="s">
        <v>676</v>
      </c>
      <c r="K32" s="40"/>
      <c r="L32" s="51"/>
    </row>
    <row r="33" spans="2:12" ht="16.149999999999999" customHeight="1" x14ac:dyDescent="0.3">
      <c r="B33" s="39"/>
      <c r="C33"/>
      <c r="D33" s="581"/>
      <c r="E33" s="31" t="s">
        <v>13</v>
      </c>
      <c r="F33" s="31" t="s">
        <v>13</v>
      </c>
      <c r="G33" s="31" t="s">
        <v>13</v>
      </c>
      <c r="H33" s="321" t="s">
        <v>14</v>
      </c>
      <c r="I33" s="31" t="s">
        <v>14</v>
      </c>
      <c r="J33" s="31" t="s">
        <v>14</v>
      </c>
      <c r="K33" s="40"/>
      <c r="L33" s="51"/>
    </row>
    <row r="34" spans="2:12" ht="16.149999999999999" customHeight="1" thickBot="1" x14ac:dyDescent="0.35">
      <c r="B34" s="41"/>
      <c r="C34" s="315"/>
      <c r="D34" s="582"/>
      <c r="E34" s="316" t="s">
        <v>746</v>
      </c>
      <c r="F34" s="316" t="s">
        <v>746</v>
      </c>
      <c r="G34" s="316" t="s">
        <v>746</v>
      </c>
      <c r="H34" s="322" t="s">
        <v>746</v>
      </c>
      <c r="I34" s="316" t="s">
        <v>746</v>
      </c>
      <c r="J34" s="316" t="s">
        <v>746</v>
      </c>
      <c r="K34" s="417" t="s">
        <v>16</v>
      </c>
      <c r="L34" s="51"/>
    </row>
    <row r="35" spans="2:12" ht="16.149999999999999" customHeight="1" x14ac:dyDescent="0.25">
      <c r="B35" s="296" t="s">
        <v>747</v>
      </c>
      <c r="C35" s="290"/>
      <c r="D35" s="418" t="s">
        <v>18</v>
      </c>
      <c r="E35" s="414">
        <f>SUM(F35:G35)</f>
        <v>0</v>
      </c>
      <c r="F35" s="415"/>
      <c r="G35" s="555"/>
      <c r="H35" s="446">
        <f t="shared" ref="H35:H44" si="4">SUM(I35:J35)</f>
        <v>0</v>
      </c>
      <c r="I35" s="423"/>
      <c r="J35" s="423"/>
      <c r="K35" s="417" t="s">
        <v>748</v>
      </c>
      <c r="L35" s="51"/>
    </row>
    <row r="36" spans="2:12" ht="16.149999999999999" customHeight="1" x14ac:dyDescent="0.25">
      <c r="B36" s="48" t="s">
        <v>749</v>
      </c>
      <c r="C36" s="34"/>
      <c r="D36" s="418" t="s">
        <v>18</v>
      </c>
      <c r="E36" s="414">
        <f t="shared" ref="E36:E44" si="5">SUM(F36:G36)</f>
        <v>0</v>
      </c>
      <c r="F36" s="415"/>
      <c r="G36" s="555"/>
      <c r="H36" s="446">
        <f t="shared" si="4"/>
        <v>0</v>
      </c>
      <c r="I36" s="423"/>
      <c r="J36" s="423"/>
      <c r="K36" s="417" t="s">
        <v>750</v>
      </c>
      <c r="L36" s="51"/>
    </row>
    <row r="37" spans="2:12" ht="16.149999999999999" customHeight="1" x14ac:dyDescent="0.25">
      <c r="B37" s="48" t="s">
        <v>751</v>
      </c>
      <c r="C37" s="34"/>
      <c r="D37" s="418" t="s">
        <v>18</v>
      </c>
      <c r="E37" s="414">
        <f t="shared" si="5"/>
        <v>0</v>
      </c>
      <c r="F37" s="415"/>
      <c r="G37" s="555"/>
      <c r="H37" s="446">
        <f t="shared" si="4"/>
        <v>0</v>
      </c>
      <c r="I37" s="423"/>
      <c r="J37" s="423"/>
      <c r="K37" s="417" t="s">
        <v>752</v>
      </c>
      <c r="L37" s="51"/>
    </row>
    <row r="38" spans="2:12" ht="16.149999999999999" customHeight="1" x14ac:dyDescent="0.25">
      <c r="B38" s="48" t="s">
        <v>753</v>
      </c>
      <c r="C38" s="34"/>
      <c r="D38" s="418" t="s">
        <v>18</v>
      </c>
      <c r="E38" s="414">
        <f t="shared" si="5"/>
        <v>0</v>
      </c>
      <c r="F38" s="415"/>
      <c r="G38" s="555"/>
      <c r="H38" s="446">
        <f t="shared" si="4"/>
        <v>0</v>
      </c>
      <c r="I38" s="423"/>
      <c r="J38" s="423"/>
      <c r="K38" s="417" t="s">
        <v>754</v>
      </c>
      <c r="L38" s="51"/>
    </row>
    <row r="39" spans="2:12" ht="16.149999999999999" customHeight="1" x14ac:dyDescent="0.25">
      <c r="B39" s="48" t="s">
        <v>755</v>
      </c>
      <c r="C39" s="34"/>
      <c r="D39" s="418" t="s">
        <v>18</v>
      </c>
      <c r="E39" s="414">
        <f t="shared" si="5"/>
        <v>0</v>
      </c>
      <c r="F39" s="415"/>
      <c r="G39" s="555"/>
      <c r="H39" s="446">
        <f t="shared" si="4"/>
        <v>0</v>
      </c>
      <c r="I39" s="423"/>
      <c r="J39" s="423"/>
      <c r="K39" s="417" t="s">
        <v>756</v>
      </c>
      <c r="L39" s="51"/>
    </row>
    <row r="40" spans="2:12" ht="16.149999999999999" customHeight="1" x14ac:dyDescent="0.25">
      <c r="B40" s="48" t="s">
        <v>757</v>
      </c>
      <c r="C40" s="34"/>
      <c r="D40" s="418" t="s">
        <v>18</v>
      </c>
      <c r="E40" s="414">
        <f t="shared" si="5"/>
        <v>0</v>
      </c>
      <c r="F40" s="415"/>
      <c r="G40" s="555"/>
      <c r="H40" s="446">
        <f t="shared" si="4"/>
        <v>0</v>
      </c>
      <c r="I40" s="423"/>
      <c r="J40" s="423"/>
      <c r="K40" s="417" t="s">
        <v>758</v>
      </c>
      <c r="L40" s="51"/>
    </row>
    <row r="41" spans="2:12" ht="16.149999999999999" customHeight="1" x14ac:dyDescent="0.25">
      <c r="B41" s="43" t="s">
        <v>759</v>
      </c>
      <c r="C41"/>
      <c r="D41" s="418" t="s">
        <v>18</v>
      </c>
      <c r="E41" s="414">
        <f t="shared" si="5"/>
        <v>0</v>
      </c>
      <c r="F41" s="415"/>
      <c r="G41" s="555"/>
      <c r="H41" s="446">
        <f t="shared" si="4"/>
        <v>0</v>
      </c>
      <c r="I41" s="423"/>
      <c r="J41" s="423"/>
      <c r="K41" s="417" t="s">
        <v>760</v>
      </c>
      <c r="L41" s="51"/>
    </row>
    <row r="42" spans="2:12" ht="16.149999999999999" customHeight="1" x14ac:dyDescent="0.25">
      <c r="B42" s="73" t="s">
        <v>761</v>
      </c>
      <c r="C42" s="44"/>
      <c r="D42" s="418" t="s">
        <v>18</v>
      </c>
      <c r="E42" s="414">
        <f t="shared" si="5"/>
        <v>0</v>
      </c>
      <c r="F42" s="415"/>
      <c r="G42" s="555"/>
      <c r="H42" s="446">
        <f>SUM(I42:J42)</f>
        <v>0</v>
      </c>
      <c r="I42" s="423"/>
      <c r="J42" s="423"/>
      <c r="K42" s="417" t="s">
        <v>762</v>
      </c>
      <c r="L42" s="51"/>
    </row>
    <row r="43" spans="2:12" ht="16.149999999999999" customHeight="1" x14ac:dyDescent="0.25">
      <c r="B43" s="73" t="s">
        <v>763</v>
      </c>
      <c r="C43" s="44"/>
      <c r="D43" s="418" t="s">
        <v>18</v>
      </c>
      <c r="E43" s="414">
        <f t="shared" si="5"/>
        <v>0</v>
      </c>
      <c r="F43" s="415"/>
      <c r="G43" s="555"/>
      <c r="H43" s="446">
        <f t="shared" si="4"/>
        <v>0</v>
      </c>
      <c r="I43" s="423"/>
      <c r="J43" s="423"/>
      <c r="K43" s="417" t="s">
        <v>764</v>
      </c>
      <c r="L43" s="51"/>
    </row>
    <row r="44" spans="2:12" ht="16.149999999999999" customHeight="1" thickBot="1" x14ac:dyDescent="0.3">
      <c r="B44" s="48" t="s">
        <v>676</v>
      </c>
      <c r="C44" s="34"/>
      <c r="D44" s="418" t="s">
        <v>18</v>
      </c>
      <c r="E44" s="414">
        <f t="shared" si="5"/>
        <v>0</v>
      </c>
      <c r="F44" s="415"/>
      <c r="G44" s="555"/>
      <c r="H44" s="446">
        <f t="shared" si="4"/>
        <v>0</v>
      </c>
      <c r="I44" s="423"/>
      <c r="J44" s="423"/>
      <c r="K44" s="417" t="s">
        <v>765</v>
      </c>
      <c r="L44" s="51"/>
    </row>
    <row r="45" spans="2:12" ht="16.149999999999999" customHeight="1" x14ac:dyDescent="0.25">
      <c r="B45" s="45" t="s">
        <v>766</v>
      </c>
      <c r="C45" s="34"/>
      <c r="D45" s="418" t="s">
        <v>18</v>
      </c>
      <c r="E45" s="325">
        <f t="shared" ref="E45:I45" si="6">SUM(E35:E44)</f>
        <v>0</v>
      </c>
      <c r="F45" s="325">
        <f>SUM(F35:F44)</f>
        <v>0</v>
      </c>
      <c r="G45" s="556">
        <f t="shared" si="6"/>
        <v>0</v>
      </c>
      <c r="H45" s="312">
        <f t="shared" si="6"/>
        <v>0</v>
      </c>
      <c r="I45" s="325">
        <f t="shared" si="6"/>
        <v>0</v>
      </c>
      <c r="J45" s="325">
        <f>SUM(J35:J44)</f>
        <v>0</v>
      </c>
      <c r="K45" s="417" t="s">
        <v>767</v>
      </c>
      <c r="L45" s="51"/>
    </row>
    <row r="46" spans="2:12" ht="16.149999999999999" customHeight="1" x14ac:dyDescent="0.25">
      <c r="B46" s="48" t="s">
        <v>520</v>
      </c>
      <c r="C46" s="32"/>
      <c r="D46" s="3"/>
      <c r="E46" s="1"/>
      <c r="F46" s="1"/>
      <c r="G46" s="1"/>
      <c r="H46" s="558"/>
      <c r="I46" s="1"/>
      <c r="J46" s="1"/>
      <c r="K46" s="47"/>
      <c r="L46" s="51"/>
    </row>
    <row r="47" spans="2:12" ht="16.149999999999999" customHeight="1" thickBot="1" x14ac:dyDescent="0.3">
      <c r="B47" s="152" t="s">
        <v>768</v>
      </c>
      <c r="C47" s="61"/>
      <c r="D47" s="377" t="s">
        <v>18</v>
      </c>
      <c r="E47" s="414">
        <f>SUM(F47:G47)</f>
        <v>0</v>
      </c>
      <c r="F47" s="415"/>
      <c r="G47" s="555"/>
      <c r="H47" s="560">
        <f>SUM(I47:J47)</f>
        <v>0</v>
      </c>
      <c r="I47" s="423"/>
      <c r="J47" s="423"/>
      <c r="K47" s="417" t="s">
        <v>769</v>
      </c>
      <c r="L47" s="51"/>
    </row>
    <row r="48" spans="2:12" ht="16.149999999999999" customHeight="1" thickTop="1" thickBot="1" x14ac:dyDescent="0.3">
      <c r="B48" s="62"/>
      <c r="C48" s="62"/>
      <c r="D48" s="62"/>
      <c r="E48" s="62"/>
      <c r="F48" s="62"/>
      <c r="G48" s="62"/>
      <c r="H48" s="62"/>
      <c r="I48" s="62"/>
      <c r="J48" s="62"/>
      <c r="K48" s="63"/>
    </row>
    <row r="49" spans="2:13" ht="16.149999999999999" customHeight="1" thickTop="1" thickBot="1" x14ac:dyDescent="0.35">
      <c r="E49" s="36"/>
      <c r="F49" s="36"/>
      <c r="G49" s="36"/>
      <c r="H49" s="363" t="s">
        <v>6</v>
      </c>
      <c r="I49" s="374">
        <v>4</v>
      </c>
      <c r="K49" s="155"/>
    </row>
    <row r="50" spans="2:13" ht="16.149999999999999" customHeight="1" thickTop="1" x14ac:dyDescent="0.25">
      <c r="B50" s="106" t="s">
        <v>770</v>
      </c>
      <c r="C50" s="38"/>
      <c r="D50" s="38"/>
      <c r="E50" s="434" t="s">
        <v>771</v>
      </c>
      <c r="F50" s="434" t="s">
        <v>772</v>
      </c>
      <c r="G50" s="435" t="s">
        <v>773</v>
      </c>
      <c r="H50" s="435" t="s">
        <v>774</v>
      </c>
      <c r="I50" s="436" t="s">
        <v>10</v>
      </c>
      <c r="J50" s="51"/>
    </row>
    <row r="51" spans="2:13" ht="16.149999999999999" customHeight="1" x14ac:dyDescent="0.3">
      <c r="B51" s="39"/>
      <c r="C51"/>
      <c r="D51" s="581" t="s">
        <v>11</v>
      </c>
      <c r="E51" s="31" t="s">
        <v>13</v>
      </c>
      <c r="F51" s="31" t="s">
        <v>13</v>
      </c>
      <c r="G51" s="31" t="s">
        <v>14</v>
      </c>
      <c r="H51" s="31" t="s">
        <v>14</v>
      </c>
      <c r="I51" s="40"/>
      <c r="J51" s="51"/>
    </row>
    <row r="52" spans="2:13" ht="16.149999999999999" customHeight="1" thickBot="1" x14ac:dyDescent="0.35">
      <c r="B52" s="41"/>
      <c r="C52" s="315"/>
      <c r="D52" s="582"/>
      <c r="E52" s="316" t="s">
        <v>15</v>
      </c>
      <c r="F52" s="316" t="s">
        <v>746</v>
      </c>
      <c r="G52" s="316" t="s">
        <v>15</v>
      </c>
      <c r="H52" s="316" t="s">
        <v>746</v>
      </c>
      <c r="I52" s="417" t="s">
        <v>16</v>
      </c>
      <c r="J52" s="51"/>
    </row>
    <row r="53" spans="2:13" ht="16.149999999999999" customHeight="1" x14ac:dyDescent="0.25">
      <c r="B53" s="119" t="s">
        <v>775</v>
      </c>
      <c r="C53"/>
      <c r="D53" s="418" t="s">
        <v>18</v>
      </c>
      <c r="E53" s="441"/>
      <c r="F53" s="415"/>
      <c r="G53" s="441"/>
      <c r="H53" s="423"/>
      <c r="I53" s="417" t="s">
        <v>776</v>
      </c>
      <c r="J53" s="51"/>
    </row>
    <row r="54" spans="2:13" ht="16.149999999999999" customHeight="1" thickBot="1" x14ac:dyDescent="0.3">
      <c r="B54" s="159" t="s">
        <v>777</v>
      </c>
      <c r="C54" s="65"/>
      <c r="D54" s="377" t="s">
        <v>18</v>
      </c>
      <c r="E54" s="415"/>
      <c r="F54" s="441"/>
      <c r="G54" s="423"/>
      <c r="H54" s="441"/>
      <c r="I54" s="417" t="s">
        <v>778</v>
      </c>
      <c r="J54" s="51"/>
    </row>
    <row r="55" spans="2:13" ht="16.149999999999999" customHeight="1" thickTop="1" thickBot="1" x14ac:dyDescent="0.3">
      <c r="B55" s="62"/>
      <c r="C55" s="62"/>
      <c r="D55" s="62"/>
      <c r="E55" s="62"/>
      <c r="F55" s="62"/>
      <c r="G55" s="62"/>
      <c r="H55" s="62"/>
      <c r="I55" s="63"/>
    </row>
    <row r="56" spans="2:13" ht="16.149999999999999" customHeight="1" thickTop="1" thickBot="1" x14ac:dyDescent="0.35">
      <c r="B56" s="376"/>
      <c r="C56" s="373"/>
      <c r="D56" s="373"/>
      <c r="E56" s="373"/>
      <c r="F56" s="375" t="s">
        <v>6</v>
      </c>
      <c r="G56" s="364">
        <v>5</v>
      </c>
    </row>
    <row r="57" spans="2:13" ht="16.149999999999999" customHeight="1" thickTop="1" x14ac:dyDescent="0.25">
      <c r="B57" s="106" t="s">
        <v>779</v>
      </c>
      <c r="C57" s="38"/>
      <c r="D57" s="38"/>
      <c r="E57" s="286" t="s">
        <v>780</v>
      </c>
      <c r="F57" s="435" t="s">
        <v>781</v>
      </c>
      <c r="G57" s="442" t="s">
        <v>10</v>
      </c>
      <c r="J57" s="25"/>
      <c r="K57" s="25"/>
      <c r="L57" s="25"/>
      <c r="M57" s="25"/>
    </row>
    <row r="58" spans="2:13" ht="16.149999999999999" customHeight="1" x14ac:dyDescent="0.3">
      <c r="B58" s="39"/>
      <c r="C58"/>
      <c r="D58" s="581" t="s">
        <v>11</v>
      </c>
      <c r="E58" s="31" t="s">
        <v>13</v>
      </c>
      <c r="F58" s="31" t="s">
        <v>14</v>
      </c>
      <c r="G58" s="40"/>
    </row>
    <row r="59" spans="2:13" ht="16.149999999999999" customHeight="1" thickBot="1" x14ac:dyDescent="0.35">
      <c r="B59" s="39"/>
      <c r="C59" s="315"/>
      <c r="D59" s="582"/>
      <c r="E59" s="320" t="s">
        <v>2629</v>
      </c>
      <c r="F59" s="320" t="s">
        <v>2629</v>
      </c>
      <c r="G59" s="40"/>
      <c r="I59" s="25"/>
      <c r="J59" s="25"/>
      <c r="K59" s="25"/>
      <c r="L59" s="25"/>
      <c r="M59" s="25"/>
    </row>
    <row r="60" spans="2:13" ht="16.149999999999999" customHeight="1" x14ac:dyDescent="0.25">
      <c r="B60" s="561" t="s">
        <v>2625</v>
      </c>
      <c r="C60" s="331" t="s">
        <v>212</v>
      </c>
      <c r="D60" s="542" t="s">
        <v>18</v>
      </c>
      <c r="E60" s="564"/>
      <c r="F60" s="565"/>
      <c r="G60" s="563" t="s">
        <v>2626</v>
      </c>
      <c r="I60" s="25"/>
      <c r="J60" s="25"/>
      <c r="K60" s="25"/>
      <c r="L60" s="25"/>
      <c r="M60" s="25"/>
    </row>
    <row r="61" spans="2:13" ht="16.149999999999999" customHeight="1" x14ac:dyDescent="0.25">
      <c r="B61" s="43" t="s">
        <v>2627</v>
      </c>
      <c r="C61" s="562" t="s">
        <v>212</v>
      </c>
      <c r="D61" s="542" t="s">
        <v>18</v>
      </c>
      <c r="E61" s="541"/>
      <c r="F61" s="552"/>
      <c r="G61" s="563" t="s">
        <v>2628</v>
      </c>
      <c r="I61" s="25"/>
      <c r="J61" s="25"/>
      <c r="K61" s="25"/>
      <c r="L61" s="25"/>
      <c r="M61" s="25"/>
    </row>
    <row r="62" spans="2:13" ht="16.149999999999999" customHeight="1" thickBot="1" x14ac:dyDescent="0.3">
      <c r="B62" s="60" t="s">
        <v>782</v>
      </c>
      <c r="C62" s="61"/>
      <c r="D62" s="377" t="s">
        <v>18</v>
      </c>
      <c r="E62" s="378">
        <f>IFERROR(E60/E61,0)</f>
        <v>0</v>
      </c>
      <c r="F62" s="378">
        <f>IFERROR(F60/F61,0)</f>
        <v>0</v>
      </c>
      <c r="G62" s="379" t="s">
        <v>783</v>
      </c>
    </row>
    <row r="63" spans="2:13" ht="16.149999999999999" customHeight="1" thickTop="1" thickBot="1" x14ac:dyDescent="0.3">
      <c r="G63" s="155"/>
    </row>
    <row r="64" spans="2:13" ht="16.149999999999999" customHeight="1" thickTop="1" thickBot="1" x14ac:dyDescent="0.35">
      <c r="B64" s="36"/>
      <c r="C64" s="36"/>
      <c r="D64" s="36"/>
      <c r="E64" s="36"/>
      <c r="F64" s="36"/>
      <c r="G64" s="36"/>
      <c r="H64" s="36"/>
      <c r="I64" s="36"/>
      <c r="J64" s="36"/>
      <c r="K64" s="36"/>
      <c r="L64" s="363" t="s">
        <v>6</v>
      </c>
      <c r="M64" s="374">
        <v>6</v>
      </c>
    </row>
    <row r="65" spans="2:14" ht="16.149999999999999" customHeight="1" thickTop="1" x14ac:dyDescent="0.25">
      <c r="B65" s="592" t="s">
        <v>784</v>
      </c>
      <c r="C65" s="38"/>
      <c r="D65" s="38"/>
      <c r="E65" s="434" t="s">
        <v>785</v>
      </c>
      <c r="F65" s="434" t="s">
        <v>786</v>
      </c>
      <c r="G65" s="434" t="s">
        <v>787</v>
      </c>
      <c r="H65" s="434" t="s">
        <v>788</v>
      </c>
      <c r="I65" s="434" t="s">
        <v>789</v>
      </c>
      <c r="J65" s="434" t="s">
        <v>790</v>
      </c>
      <c r="K65" s="434" t="s">
        <v>791</v>
      </c>
      <c r="L65" s="434" t="s">
        <v>792</v>
      </c>
      <c r="M65" s="436" t="s">
        <v>10</v>
      </c>
      <c r="N65" s="51"/>
    </row>
    <row r="66" spans="2:14" ht="65" x14ac:dyDescent="0.3">
      <c r="B66" s="593"/>
      <c r="C66"/>
      <c r="D66" s="581" t="s">
        <v>11</v>
      </c>
      <c r="E66" s="30" t="s">
        <v>793</v>
      </c>
      <c r="F66" s="30" t="s">
        <v>794</v>
      </c>
      <c r="G66" s="30" t="s">
        <v>795</v>
      </c>
      <c r="H66" s="30" t="s">
        <v>796</v>
      </c>
      <c r="I66" s="30" t="s">
        <v>797</v>
      </c>
      <c r="J66" s="30" t="s">
        <v>798</v>
      </c>
      <c r="K66" s="30" t="s">
        <v>799</v>
      </c>
      <c r="L66" s="30" t="s">
        <v>800</v>
      </c>
      <c r="M66" s="40"/>
      <c r="N66" s="51"/>
    </row>
    <row r="67" spans="2:14" ht="16.149999999999999" customHeight="1" x14ac:dyDescent="0.3">
      <c r="B67" s="590" t="s">
        <v>2630</v>
      </c>
      <c r="C67"/>
      <c r="D67" s="581"/>
      <c r="E67" s="31" t="s">
        <v>13</v>
      </c>
      <c r="F67" s="31" t="s">
        <v>13</v>
      </c>
      <c r="G67" s="31" t="s">
        <v>13</v>
      </c>
      <c r="H67" s="31" t="s">
        <v>13</v>
      </c>
      <c r="I67" s="31" t="s">
        <v>13</v>
      </c>
      <c r="J67" s="31" t="s">
        <v>13</v>
      </c>
      <c r="K67" s="31" t="s">
        <v>13</v>
      </c>
      <c r="L67" s="31" t="s">
        <v>13</v>
      </c>
      <c r="M67" s="40"/>
      <c r="N67" s="51"/>
    </row>
    <row r="68" spans="2:14" ht="16.149999999999999" customHeight="1" thickBot="1" x14ac:dyDescent="0.35">
      <c r="B68" s="591"/>
      <c r="C68" s="315"/>
      <c r="D68" s="582"/>
      <c r="E68" s="316" t="s">
        <v>746</v>
      </c>
      <c r="F68" s="332" t="s">
        <v>15</v>
      </c>
      <c r="G68" s="316" t="s">
        <v>746</v>
      </c>
      <c r="H68" s="332" t="s">
        <v>15</v>
      </c>
      <c r="I68" s="316" t="s">
        <v>746</v>
      </c>
      <c r="J68" s="332" t="s">
        <v>15</v>
      </c>
      <c r="K68" s="316" t="s">
        <v>746</v>
      </c>
      <c r="L68" s="332" t="s">
        <v>15</v>
      </c>
      <c r="M68" s="417" t="s">
        <v>16</v>
      </c>
      <c r="N68" s="51"/>
    </row>
    <row r="69" spans="2:14" ht="16.149999999999999" customHeight="1" x14ac:dyDescent="0.25">
      <c r="B69" s="289" t="s">
        <v>801</v>
      </c>
      <c r="C69" s="292"/>
      <c r="D69"/>
      <c r="E69" s="1"/>
      <c r="F69" s="1"/>
      <c r="G69" s="1"/>
      <c r="H69" s="1"/>
      <c r="I69" s="1"/>
      <c r="J69" s="1"/>
      <c r="K69" s="1"/>
      <c r="L69" s="1"/>
      <c r="M69" s="47"/>
      <c r="N69" s="51"/>
    </row>
    <row r="70" spans="2:14" ht="16.149999999999999" customHeight="1" x14ac:dyDescent="0.25">
      <c r="B70" s="48" t="s">
        <v>802</v>
      </c>
      <c r="C70" s="34"/>
      <c r="D70" s="418" t="s">
        <v>18</v>
      </c>
      <c r="E70" s="415"/>
      <c r="F70" s="415"/>
      <c r="G70" s="415"/>
      <c r="H70" s="415"/>
      <c r="I70" s="414">
        <f>E70+G70</f>
        <v>0</v>
      </c>
      <c r="J70" s="414">
        <f>F70+H70</f>
        <v>0</v>
      </c>
      <c r="K70" s="415"/>
      <c r="L70" s="415"/>
      <c r="M70" s="417" t="s">
        <v>803</v>
      </c>
      <c r="N70" s="51"/>
    </row>
    <row r="71" spans="2:14" ht="16.149999999999999" customHeight="1" x14ac:dyDescent="0.25">
      <c r="B71" s="48" t="s">
        <v>804</v>
      </c>
      <c r="C71" s="34"/>
      <c r="D71" s="418" t="s">
        <v>18</v>
      </c>
      <c r="E71" s="415"/>
      <c r="F71" s="415"/>
      <c r="G71" s="415"/>
      <c r="H71" s="415"/>
      <c r="I71" s="414">
        <f t="shared" ref="I71:J76" si="7">E71+G71</f>
        <v>0</v>
      </c>
      <c r="J71" s="414">
        <f t="shared" si="7"/>
        <v>0</v>
      </c>
      <c r="K71" s="415"/>
      <c r="L71" s="415"/>
      <c r="M71" s="417" t="s">
        <v>805</v>
      </c>
      <c r="N71" s="51"/>
    </row>
    <row r="72" spans="2:14" ht="16.149999999999999" customHeight="1" x14ac:dyDescent="0.25">
      <c r="B72" s="48" t="s">
        <v>806</v>
      </c>
      <c r="C72" s="34"/>
      <c r="D72" s="418" t="s">
        <v>18</v>
      </c>
      <c r="E72" s="415"/>
      <c r="F72" s="415"/>
      <c r="G72" s="415"/>
      <c r="H72" s="415"/>
      <c r="I72" s="414">
        <f t="shared" si="7"/>
        <v>0</v>
      </c>
      <c r="J72" s="414">
        <f t="shared" si="7"/>
        <v>0</v>
      </c>
      <c r="K72" s="415"/>
      <c r="L72" s="415"/>
      <c r="M72" s="417" t="s">
        <v>807</v>
      </c>
      <c r="N72" s="51"/>
    </row>
    <row r="73" spans="2:14" ht="16.149999999999999" customHeight="1" x14ac:dyDescent="0.25">
      <c r="B73" s="48" t="s">
        <v>808</v>
      </c>
      <c r="C73" s="34"/>
      <c r="D73" s="418" t="s">
        <v>18</v>
      </c>
      <c r="E73" s="415"/>
      <c r="F73" s="415"/>
      <c r="G73" s="415"/>
      <c r="H73" s="415"/>
      <c r="I73" s="414">
        <f t="shared" si="7"/>
        <v>0</v>
      </c>
      <c r="J73" s="414">
        <f t="shared" si="7"/>
        <v>0</v>
      </c>
      <c r="K73" s="415"/>
      <c r="L73" s="415"/>
      <c r="M73" s="417" t="s">
        <v>809</v>
      </c>
      <c r="N73" s="51"/>
    </row>
    <row r="74" spans="2:14" ht="16.149999999999999" customHeight="1" x14ac:dyDescent="0.25">
      <c r="B74" s="48" t="s">
        <v>810</v>
      </c>
      <c r="C74" s="34"/>
      <c r="D74" s="418" t="s">
        <v>18</v>
      </c>
      <c r="E74" s="415"/>
      <c r="F74" s="415"/>
      <c r="G74" s="415"/>
      <c r="H74" s="415"/>
      <c r="I74" s="414">
        <f t="shared" si="7"/>
        <v>0</v>
      </c>
      <c r="J74" s="414">
        <f t="shared" si="7"/>
        <v>0</v>
      </c>
      <c r="K74" s="415"/>
      <c r="L74" s="415"/>
      <c r="M74" s="417" t="s">
        <v>811</v>
      </c>
      <c r="N74" s="51"/>
    </row>
    <row r="75" spans="2:14" ht="16.149999999999999" customHeight="1" x14ac:dyDescent="0.25">
      <c r="B75" s="43" t="s">
        <v>812</v>
      </c>
      <c r="C75"/>
      <c r="D75" s="418" t="s">
        <v>18</v>
      </c>
      <c r="E75" s="415"/>
      <c r="F75" s="415"/>
      <c r="G75" s="415"/>
      <c r="H75" s="415"/>
      <c r="I75" s="414">
        <f t="shared" si="7"/>
        <v>0</v>
      </c>
      <c r="J75" s="414">
        <f t="shared" si="7"/>
        <v>0</v>
      </c>
      <c r="K75" s="415"/>
      <c r="L75" s="415"/>
      <c r="M75" s="417" t="s">
        <v>813</v>
      </c>
      <c r="N75" s="51"/>
    </row>
    <row r="76" spans="2:14" ht="16.149999999999999" customHeight="1" thickBot="1" x14ac:dyDescent="0.3">
      <c r="B76" s="48" t="s">
        <v>814</v>
      </c>
      <c r="C76" s="34"/>
      <c r="D76" s="418" t="s">
        <v>18</v>
      </c>
      <c r="E76" s="415"/>
      <c r="F76" s="415"/>
      <c r="G76" s="415"/>
      <c r="H76" s="415"/>
      <c r="I76" s="414">
        <f t="shared" si="7"/>
        <v>0</v>
      </c>
      <c r="J76" s="414">
        <f t="shared" si="7"/>
        <v>0</v>
      </c>
      <c r="K76" s="415"/>
      <c r="L76" s="415"/>
      <c r="M76" s="417" t="s">
        <v>815</v>
      </c>
      <c r="N76" s="51"/>
    </row>
    <row r="77" spans="2:14" ht="16.149999999999999" customHeight="1" thickBot="1" x14ac:dyDescent="0.3">
      <c r="B77" s="64" t="s">
        <v>181</v>
      </c>
      <c r="C77" s="61"/>
      <c r="D77" s="377" t="s">
        <v>18</v>
      </c>
      <c r="E77" s="325">
        <f>SUM(E70:E76)</f>
        <v>0</v>
      </c>
      <c r="F77" s="325">
        <f>SUM(F70:F76)</f>
        <v>0</v>
      </c>
      <c r="G77" s="325">
        <f t="shared" ref="G77:L77" si="8">SUM(G70:G76)</f>
        <v>0</v>
      </c>
      <c r="H77" s="325">
        <f t="shared" si="8"/>
        <v>0</v>
      </c>
      <c r="I77" s="325">
        <f t="shared" si="8"/>
        <v>0</v>
      </c>
      <c r="J77" s="325">
        <f t="shared" si="8"/>
        <v>0</v>
      </c>
      <c r="K77" s="325">
        <f t="shared" si="8"/>
        <v>0</v>
      </c>
      <c r="L77" s="325">
        <f t="shared" si="8"/>
        <v>0</v>
      </c>
      <c r="M77" s="417" t="s">
        <v>816</v>
      </c>
      <c r="N77" s="51"/>
    </row>
    <row r="78" spans="2:14" ht="16.149999999999999" customHeight="1" thickTop="1" thickBot="1" x14ac:dyDescent="0.3">
      <c r="B78" s="160"/>
      <c r="C78" s="160"/>
      <c r="D78" s="160"/>
      <c r="E78" s="160"/>
      <c r="F78" s="160"/>
      <c r="G78" s="160"/>
      <c r="H78" s="160"/>
      <c r="I78" s="160"/>
      <c r="J78" s="160"/>
      <c r="K78" s="160"/>
      <c r="L78" s="160"/>
      <c r="M78" s="63"/>
    </row>
    <row r="79" spans="2:14" ht="16.149999999999999" customHeight="1" thickTop="1" thickBot="1" x14ac:dyDescent="0.35">
      <c r="B79" s="36"/>
      <c r="C79" s="36"/>
      <c r="D79" s="36"/>
      <c r="E79" s="36"/>
      <c r="F79" s="36"/>
      <c r="G79" s="36"/>
      <c r="H79" s="36"/>
      <c r="I79" s="36"/>
      <c r="J79" s="36"/>
      <c r="K79" s="36"/>
      <c r="L79" s="363" t="s">
        <v>6</v>
      </c>
      <c r="M79" s="374">
        <v>7</v>
      </c>
    </row>
    <row r="80" spans="2:14" ht="16.149999999999999" customHeight="1" thickTop="1" x14ac:dyDescent="0.25">
      <c r="B80" s="592" t="s">
        <v>817</v>
      </c>
      <c r="C80"/>
      <c r="D80"/>
      <c r="E80" s="435" t="s">
        <v>818</v>
      </c>
      <c r="F80" s="435" t="s">
        <v>819</v>
      </c>
      <c r="G80" s="435" t="s">
        <v>820</v>
      </c>
      <c r="H80" s="435" t="s">
        <v>821</v>
      </c>
      <c r="I80" s="435" t="s">
        <v>822</v>
      </c>
      <c r="J80" s="435" t="s">
        <v>823</v>
      </c>
      <c r="K80" s="435" t="s">
        <v>824</v>
      </c>
      <c r="L80" s="435" t="s">
        <v>825</v>
      </c>
      <c r="M80" s="436" t="s">
        <v>10</v>
      </c>
      <c r="N80" s="51"/>
    </row>
    <row r="81" spans="2:14" ht="65" x14ac:dyDescent="0.3">
      <c r="B81" s="593"/>
      <c r="C81"/>
      <c r="D81" s="581" t="s">
        <v>11</v>
      </c>
      <c r="E81" s="30" t="s">
        <v>793</v>
      </c>
      <c r="F81" s="30" t="s">
        <v>794</v>
      </c>
      <c r="G81" s="30" t="s">
        <v>795</v>
      </c>
      <c r="H81" s="30" t="s">
        <v>796</v>
      </c>
      <c r="I81" s="30" t="s">
        <v>797</v>
      </c>
      <c r="J81" s="30" t="s">
        <v>798</v>
      </c>
      <c r="K81" s="30" t="s">
        <v>799</v>
      </c>
      <c r="L81" s="30" t="s">
        <v>800</v>
      </c>
      <c r="M81" s="40"/>
      <c r="N81" s="51"/>
    </row>
    <row r="82" spans="2:14" ht="16.149999999999999" customHeight="1" x14ac:dyDescent="0.3">
      <c r="B82" s="590" t="s">
        <v>2630</v>
      </c>
      <c r="C82"/>
      <c r="D82" s="581"/>
      <c r="E82" s="31" t="s">
        <v>14</v>
      </c>
      <c r="F82" s="31" t="s">
        <v>14</v>
      </c>
      <c r="G82" s="31" t="s">
        <v>14</v>
      </c>
      <c r="H82" s="31" t="s">
        <v>14</v>
      </c>
      <c r="I82" s="31" t="s">
        <v>14</v>
      </c>
      <c r="J82" s="31" t="s">
        <v>14</v>
      </c>
      <c r="K82" s="31" t="s">
        <v>14</v>
      </c>
      <c r="L82" s="31" t="s">
        <v>14</v>
      </c>
      <c r="M82" s="40"/>
      <c r="N82" s="51"/>
    </row>
    <row r="83" spans="2:14" ht="16.149999999999999" customHeight="1" thickBot="1" x14ac:dyDescent="0.35">
      <c r="B83" s="591"/>
      <c r="C83" s="315"/>
      <c r="D83" s="582"/>
      <c r="E83" s="316" t="s">
        <v>746</v>
      </c>
      <c r="F83" s="332" t="s">
        <v>15</v>
      </c>
      <c r="G83" s="316" t="s">
        <v>746</v>
      </c>
      <c r="H83" s="332" t="s">
        <v>15</v>
      </c>
      <c r="I83" s="316" t="s">
        <v>746</v>
      </c>
      <c r="J83" s="332" t="s">
        <v>15</v>
      </c>
      <c r="K83" s="316" t="s">
        <v>746</v>
      </c>
      <c r="L83" s="332" t="s">
        <v>15</v>
      </c>
      <c r="M83" s="417" t="s">
        <v>16</v>
      </c>
      <c r="N83" s="51"/>
    </row>
    <row r="84" spans="2:14" ht="16.149999999999999" customHeight="1" x14ac:dyDescent="0.25">
      <c r="B84" s="49" t="s">
        <v>801</v>
      </c>
      <c r="C84"/>
      <c r="D84"/>
      <c r="E84" s="1"/>
      <c r="F84" s="1"/>
      <c r="G84" s="1"/>
      <c r="H84" s="1"/>
      <c r="I84" s="1"/>
      <c r="J84" s="1"/>
      <c r="K84" s="1"/>
      <c r="L84" s="1"/>
      <c r="M84" s="47"/>
      <c r="N84" s="51"/>
    </row>
    <row r="85" spans="2:14" ht="16.149999999999999" customHeight="1" x14ac:dyDescent="0.25">
      <c r="B85" s="48" t="s">
        <v>802</v>
      </c>
      <c r="C85" s="34"/>
      <c r="D85" s="418" t="s">
        <v>18</v>
      </c>
      <c r="E85" s="423"/>
      <c r="F85" s="423"/>
      <c r="G85" s="423"/>
      <c r="H85" s="423"/>
      <c r="I85" s="414">
        <f>E85+G85</f>
        <v>0</v>
      </c>
      <c r="J85" s="414">
        <f>F85+H85</f>
        <v>0</v>
      </c>
      <c r="K85" s="423"/>
      <c r="L85" s="423"/>
      <c r="M85" s="417" t="s">
        <v>803</v>
      </c>
      <c r="N85" s="51"/>
    </row>
    <row r="86" spans="2:14" ht="16.149999999999999" customHeight="1" x14ac:dyDescent="0.25">
      <c r="B86" s="48" t="s">
        <v>804</v>
      </c>
      <c r="C86" s="34"/>
      <c r="D86" s="418" t="s">
        <v>18</v>
      </c>
      <c r="E86" s="423"/>
      <c r="F86" s="423"/>
      <c r="G86" s="423"/>
      <c r="H86" s="423"/>
      <c r="I86" s="414">
        <f t="shared" ref="I86:J91" si="9">E86+G86</f>
        <v>0</v>
      </c>
      <c r="J86" s="414">
        <f t="shared" si="9"/>
        <v>0</v>
      </c>
      <c r="K86" s="423"/>
      <c r="L86" s="423"/>
      <c r="M86" s="417" t="s">
        <v>805</v>
      </c>
      <c r="N86" s="51"/>
    </row>
    <row r="87" spans="2:14" ht="16.149999999999999" customHeight="1" x14ac:dyDescent="0.25">
      <c r="B87" s="48" t="s">
        <v>806</v>
      </c>
      <c r="C87" s="34"/>
      <c r="D87" s="418" t="s">
        <v>18</v>
      </c>
      <c r="E87" s="423"/>
      <c r="F87" s="423"/>
      <c r="G87" s="423"/>
      <c r="H87" s="423"/>
      <c r="I87" s="414">
        <f t="shared" si="9"/>
        <v>0</v>
      </c>
      <c r="J87" s="414">
        <f t="shared" si="9"/>
        <v>0</v>
      </c>
      <c r="K87" s="423"/>
      <c r="L87" s="423"/>
      <c r="M87" s="417" t="s">
        <v>807</v>
      </c>
      <c r="N87" s="51"/>
    </row>
    <row r="88" spans="2:14" ht="16.149999999999999" customHeight="1" x14ac:dyDescent="0.25">
      <c r="B88" s="48" t="s">
        <v>808</v>
      </c>
      <c r="C88" s="34"/>
      <c r="D88" s="418" t="s">
        <v>18</v>
      </c>
      <c r="E88" s="423"/>
      <c r="F88" s="423"/>
      <c r="G88" s="423"/>
      <c r="H88" s="423"/>
      <c r="I88" s="414">
        <f t="shared" si="9"/>
        <v>0</v>
      </c>
      <c r="J88" s="414">
        <f t="shared" si="9"/>
        <v>0</v>
      </c>
      <c r="K88" s="423"/>
      <c r="L88" s="423"/>
      <c r="M88" s="417" t="s">
        <v>809</v>
      </c>
      <c r="N88" s="51"/>
    </row>
    <row r="89" spans="2:14" ht="16.149999999999999" customHeight="1" x14ac:dyDescent="0.25">
      <c r="B89" s="43" t="s">
        <v>810</v>
      </c>
      <c r="C89"/>
      <c r="D89" s="418" t="s">
        <v>18</v>
      </c>
      <c r="E89" s="423"/>
      <c r="F89" s="423"/>
      <c r="G89" s="423"/>
      <c r="H89" s="423"/>
      <c r="I89" s="414">
        <f t="shared" si="9"/>
        <v>0</v>
      </c>
      <c r="J89" s="414">
        <f t="shared" si="9"/>
        <v>0</v>
      </c>
      <c r="K89" s="423"/>
      <c r="L89" s="423"/>
      <c r="M89" s="417" t="s">
        <v>811</v>
      </c>
      <c r="N89" s="51"/>
    </row>
    <row r="90" spans="2:14" ht="16.149999999999999" customHeight="1" x14ac:dyDescent="0.25">
      <c r="B90" s="48" t="s">
        <v>812</v>
      </c>
      <c r="C90" s="34"/>
      <c r="D90" s="418" t="s">
        <v>18</v>
      </c>
      <c r="E90" s="423"/>
      <c r="F90" s="423"/>
      <c r="G90" s="423"/>
      <c r="H90" s="423"/>
      <c r="I90" s="414">
        <f t="shared" si="9"/>
        <v>0</v>
      </c>
      <c r="J90" s="414">
        <f t="shared" si="9"/>
        <v>0</v>
      </c>
      <c r="K90" s="423"/>
      <c r="L90" s="423"/>
      <c r="M90" s="417" t="s">
        <v>813</v>
      </c>
      <c r="N90" s="51"/>
    </row>
    <row r="91" spans="2:14" ht="16.149999999999999" customHeight="1" thickBot="1" x14ac:dyDescent="0.3">
      <c r="B91" s="43" t="s">
        <v>814</v>
      </c>
      <c r="C91"/>
      <c r="D91" s="418" t="s">
        <v>18</v>
      </c>
      <c r="E91" s="423"/>
      <c r="F91" s="423"/>
      <c r="G91" s="423"/>
      <c r="H91" s="423"/>
      <c r="I91" s="414">
        <f t="shared" si="9"/>
        <v>0</v>
      </c>
      <c r="J91" s="414">
        <f t="shared" si="9"/>
        <v>0</v>
      </c>
      <c r="K91" s="423"/>
      <c r="L91" s="423"/>
      <c r="M91" s="417" t="s">
        <v>815</v>
      </c>
      <c r="N91" s="51"/>
    </row>
    <row r="92" spans="2:14" ht="16.149999999999999" customHeight="1" thickBot="1" x14ac:dyDescent="0.3">
      <c r="B92" s="60" t="s">
        <v>181</v>
      </c>
      <c r="C92" s="65"/>
      <c r="D92" s="377" t="s">
        <v>18</v>
      </c>
      <c r="E92" s="325">
        <f>SUM(E85:E91)</f>
        <v>0</v>
      </c>
      <c r="F92" s="325">
        <f t="shared" ref="F92:L92" si="10">SUM(F85:F91)</f>
        <v>0</v>
      </c>
      <c r="G92" s="325">
        <f t="shared" si="10"/>
        <v>0</v>
      </c>
      <c r="H92" s="325">
        <f t="shared" si="10"/>
        <v>0</v>
      </c>
      <c r="I92" s="325">
        <f t="shared" si="10"/>
        <v>0</v>
      </c>
      <c r="J92" s="325">
        <f t="shared" si="10"/>
        <v>0</v>
      </c>
      <c r="K92" s="325">
        <f t="shared" si="10"/>
        <v>0</v>
      </c>
      <c r="L92" s="325">
        <f t="shared" si="10"/>
        <v>0</v>
      </c>
      <c r="M92" s="417" t="s">
        <v>816</v>
      </c>
      <c r="N92" s="51"/>
    </row>
    <row r="93" spans="2:14" ht="16.149999999999999" customHeight="1" thickTop="1" thickBot="1" x14ac:dyDescent="0.3">
      <c r="B93" s="62"/>
      <c r="C93" s="62"/>
      <c r="D93" s="62"/>
      <c r="E93" s="62"/>
      <c r="F93" s="62"/>
      <c r="G93" s="62"/>
      <c r="H93" s="62"/>
      <c r="I93" s="62"/>
      <c r="J93" s="62"/>
      <c r="K93" s="62"/>
      <c r="L93" s="62"/>
      <c r="M93" s="63"/>
    </row>
    <row r="94" spans="2:14" ht="16.149999999999999" customHeight="1" thickTop="1" thickBot="1" x14ac:dyDescent="0.35">
      <c r="B94" s="36"/>
      <c r="C94" s="36"/>
      <c r="D94" s="36"/>
      <c r="E94" s="36"/>
      <c r="F94" s="36"/>
      <c r="G94" s="36"/>
      <c r="H94" s="363" t="s">
        <v>6</v>
      </c>
      <c r="I94" s="374">
        <v>8</v>
      </c>
    </row>
    <row r="95" spans="2:14" ht="16.149999999999999" customHeight="1" thickTop="1" x14ac:dyDescent="0.25">
      <c r="B95" s="586" t="str">
        <f>"Note 6.3 Exit packages: other (non-compulsory) departure payment"</f>
        <v>Note 6.3 Exit packages: other (non-compulsory) departure payment</v>
      </c>
      <c r="C95" s="38"/>
      <c r="D95" s="38"/>
      <c r="E95" s="434" t="s">
        <v>826</v>
      </c>
      <c r="F95" s="434" t="s">
        <v>827</v>
      </c>
      <c r="G95" s="435" t="s">
        <v>828</v>
      </c>
      <c r="H95" s="435" t="s">
        <v>829</v>
      </c>
      <c r="I95" s="436" t="s">
        <v>10</v>
      </c>
      <c r="J95" s="51"/>
    </row>
    <row r="96" spans="2:14" ht="28.5" customHeight="1" x14ac:dyDescent="0.3">
      <c r="B96" s="587"/>
      <c r="C96"/>
      <c r="D96" s="581" t="s">
        <v>11</v>
      </c>
      <c r="E96" s="30" t="s">
        <v>830</v>
      </c>
      <c r="F96" s="30" t="s">
        <v>831</v>
      </c>
      <c r="G96" s="30" t="s">
        <v>830</v>
      </c>
      <c r="H96" s="30" t="s">
        <v>831</v>
      </c>
      <c r="I96" s="40"/>
      <c r="J96" s="51"/>
    </row>
    <row r="97" spans="2:10" ht="16.149999999999999" customHeight="1" x14ac:dyDescent="0.3">
      <c r="B97" s="39"/>
      <c r="C97"/>
      <c r="D97" s="581"/>
      <c r="E97" s="31" t="s">
        <v>13</v>
      </c>
      <c r="F97" s="31" t="s">
        <v>13</v>
      </c>
      <c r="G97" s="31" t="s">
        <v>14</v>
      </c>
      <c r="H97" s="31" t="s">
        <v>14</v>
      </c>
      <c r="I97" s="40"/>
      <c r="J97" s="51"/>
    </row>
    <row r="98" spans="2:10" ht="16.149999999999999" customHeight="1" thickBot="1" x14ac:dyDescent="0.35">
      <c r="B98" s="108"/>
      <c r="C98" s="315"/>
      <c r="D98" s="582"/>
      <c r="E98" s="316" t="s">
        <v>746</v>
      </c>
      <c r="F98" s="316" t="s">
        <v>15</v>
      </c>
      <c r="G98" s="316" t="s">
        <v>746</v>
      </c>
      <c r="H98" s="316" t="s">
        <v>15</v>
      </c>
      <c r="I98" s="417" t="s">
        <v>16</v>
      </c>
      <c r="J98" s="51"/>
    </row>
    <row r="99" spans="2:10" ht="16.149999999999999" customHeight="1" x14ac:dyDescent="0.25">
      <c r="B99" s="296" t="s">
        <v>832</v>
      </c>
      <c r="C99" s="290"/>
      <c r="D99" s="418" t="s">
        <v>18</v>
      </c>
      <c r="E99" s="415"/>
      <c r="F99" s="415"/>
      <c r="G99" s="423"/>
      <c r="H99" s="423"/>
      <c r="I99" s="417" t="s">
        <v>833</v>
      </c>
      <c r="J99" s="51"/>
    </row>
    <row r="100" spans="2:10" ht="16.149999999999999" customHeight="1" x14ac:dyDescent="0.25">
      <c r="B100" s="48" t="s">
        <v>834</v>
      </c>
      <c r="C100" s="34"/>
      <c r="D100" s="418" t="s">
        <v>18</v>
      </c>
      <c r="E100" s="415"/>
      <c r="F100" s="415"/>
      <c r="G100" s="423"/>
      <c r="H100" s="423"/>
      <c r="I100" s="417" t="s">
        <v>835</v>
      </c>
      <c r="J100" s="51"/>
    </row>
    <row r="101" spans="2:10" ht="16" customHeight="1" x14ac:dyDescent="0.25">
      <c r="B101" s="48" t="s">
        <v>836</v>
      </c>
      <c r="C101" s="34"/>
      <c r="D101" s="418" t="s">
        <v>18</v>
      </c>
      <c r="E101" s="415"/>
      <c r="F101" s="415"/>
      <c r="G101" s="423"/>
      <c r="H101" s="423"/>
      <c r="I101" s="417" t="s">
        <v>837</v>
      </c>
      <c r="J101" s="51"/>
    </row>
    <row r="102" spans="2:10" ht="16" customHeight="1" x14ac:dyDescent="0.25">
      <c r="B102" s="48" t="s">
        <v>838</v>
      </c>
      <c r="C102" s="34"/>
      <c r="D102" s="418" t="s">
        <v>18</v>
      </c>
      <c r="E102" s="415"/>
      <c r="F102" s="415"/>
      <c r="G102" s="423"/>
      <c r="H102" s="423"/>
      <c r="I102" s="417" t="s">
        <v>839</v>
      </c>
      <c r="J102" s="51"/>
    </row>
    <row r="103" spans="2:10" ht="16" customHeight="1" x14ac:dyDescent="0.25">
      <c r="B103" s="43" t="s">
        <v>840</v>
      </c>
      <c r="C103"/>
      <c r="D103" s="418" t="s">
        <v>18</v>
      </c>
      <c r="E103" s="415"/>
      <c r="F103" s="415"/>
      <c r="G103" s="423"/>
      <c r="H103" s="423"/>
      <c r="I103" s="417" t="s">
        <v>841</v>
      </c>
      <c r="J103" s="51"/>
    </row>
    <row r="104" spans="2:10" ht="28.9" customHeight="1" thickBot="1" x14ac:dyDescent="0.3">
      <c r="B104" s="90" t="s">
        <v>2564</v>
      </c>
      <c r="C104" s="422" t="s">
        <v>212</v>
      </c>
      <c r="D104" s="418" t="s">
        <v>18</v>
      </c>
      <c r="E104" s="415"/>
      <c r="F104" s="415"/>
      <c r="G104" s="423"/>
      <c r="H104" s="423"/>
      <c r="I104" s="417" t="s">
        <v>842</v>
      </c>
      <c r="J104" s="51"/>
    </row>
    <row r="105" spans="2:10" ht="16" customHeight="1" x14ac:dyDescent="0.25">
      <c r="B105" s="75" t="s">
        <v>181</v>
      </c>
      <c r="C105" s="81"/>
      <c r="D105" s="418" t="s">
        <v>18</v>
      </c>
      <c r="E105" s="325">
        <f>SUM(E99:E104)</f>
        <v>0</v>
      </c>
      <c r="F105" s="325">
        <f>SUM(F99:F104)</f>
        <v>0</v>
      </c>
      <c r="G105" s="325">
        <f>SUM(G99:G104)</f>
        <v>0</v>
      </c>
      <c r="H105" s="325">
        <f>SUM(H99:H104)</f>
        <v>0</v>
      </c>
      <c r="I105" s="417" t="s">
        <v>843</v>
      </c>
      <c r="J105" s="51"/>
    </row>
    <row r="106" spans="2:10" ht="16.5" customHeight="1" x14ac:dyDescent="0.25">
      <c r="B106" s="48" t="s">
        <v>844</v>
      </c>
      <c r="C106" s="32"/>
      <c r="D106" s="3"/>
      <c r="E106" s="1"/>
      <c r="F106" s="1"/>
      <c r="G106" s="1"/>
      <c r="H106" s="1"/>
      <c r="I106" s="47"/>
      <c r="J106" s="51"/>
    </row>
    <row r="107" spans="2:10" ht="30.5" customHeight="1" thickBot="1" x14ac:dyDescent="0.3">
      <c r="B107" s="161" t="s">
        <v>845</v>
      </c>
      <c r="C107" s="61"/>
      <c r="D107" s="377" t="s">
        <v>18</v>
      </c>
      <c r="E107" s="415"/>
      <c r="F107" s="415"/>
      <c r="G107" s="423"/>
      <c r="H107" s="423"/>
      <c r="I107" s="417" t="s">
        <v>846</v>
      </c>
      <c r="J107" s="51"/>
    </row>
    <row r="108" spans="2:10" ht="30.75" customHeight="1" thickTop="1" x14ac:dyDescent="0.25">
      <c r="B108" s="62"/>
      <c r="C108" s="62"/>
      <c r="D108" s="62"/>
      <c r="E108" s="62"/>
      <c r="F108" s="62"/>
      <c r="G108" s="62"/>
      <c r="H108" s="62"/>
      <c r="I108" s="63"/>
    </row>
    <row r="109" spans="2:10" ht="29.9" customHeight="1" x14ac:dyDescent="0.25"/>
  </sheetData>
  <mergeCells count="13">
    <mergeCell ref="B65:B66"/>
    <mergeCell ref="D66:D68"/>
    <mergeCell ref="B6:B7"/>
    <mergeCell ref="D7:D10"/>
    <mergeCell ref="D32:D34"/>
    <mergeCell ref="D51:D52"/>
    <mergeCell ref="D58:D59"/>
    <mergeCell ref="B95:B96"/>
    <mergeCell ref="D96:D98"/>
    <mergeCell ref="B67:B68"/>
    <mergeCell ref="B80:B81"/>
    <mergeCell ref="D81:D83"/>
    <mergeCell ref="B82:B83"/>
  </mergeCells>
  <conditionalFormatting sqref="B56:G56">
    <cfRule type="expression" dxfId="24" priority="6">
      <formula>IF(sysPeriod="M09",0,1)</formula>
    </cfRule>
  </conditionalFormatting>
  <dataValidations count="4">
    <dataValidation type="whole" errorStyle="warning" operator="lessThanOrEqual" allowBlank="1" showInputMessage="1" showErrorMessage="1" errorTitle="Potential unit error" error="Please check ill health retirements have been entered using the correct units. Costs should be in thousands." sqref="E54" xr:uid="{EB9F6C45-70B7-42B6-BE5F-59604906BFC5}">
      <formula1>10000</formula1>
    </dataValidation>
    <dataValidation allowBlank="1" showInputMessage="1" showErrorMessage="1" promptTitle="Non-contractual payments" prompt="All payments requiring HMT approval must be recorded in this line, even where approval was not sought and retrospective approval has been sought for the irregular expenditure. These payments are more commonly known as 'special severance payments'." sqref="C104" xr:uid="{52226A4A-609C-422B-A4E2-9D29C350D305}"/>
    <dataValidation allowBlank="1" showInputMessage="1" showErrorMessage="1" promptTitle="Total days lost" prompt="This is the total days lost to sickness (both long and short term) for staff working for the provider during the year. " sqref="C60" xr:uid="{FEA0D2E7-1F3B-4AF7-8EEB-9F6B3FE55657}"/>
    <dataValidation allowBlank="1" showInputMessage="1" showErrorMessage="1" promptTitle="Total staff years" prompt="A full-time employee working all year is equivalent to 1 staff year.  For part time employees and those employed for only part of the year, this should be pro-rated as a proportion of a full time employee's contracted annual hours." sqref="C61" xr:uid="{EE71A82A-CEE8-480C-A92D-20AC0C6E7E8E}"/>
  </dataValidations>
  <pageMargins left="0.23622047244094491" right="0.23622047244094491" top="0.74803149606299213" bottom="0.74803149606299213" header="0.31496062992125984" footer="0.31496062992125984"/>
  <pageSetup paperSize="9" scale="49"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w k 5 k W B T w Z 2 2 m A A A A 9 g A A A B I A H A B D b 2 5 m a W c v U G F j a 2 F n Z S 5 4 b W w g o h g A K K A U A A A A A A A A A A A A A A A A A A A A A A A A A A A A h Y + x C s I w G I R f p W R v k k a R U t I U d H C x I A j i G t L Y B t u / 0 q S m 7 + b g I / k K V r T q 5 n h 3 3 8 H d / X r j 2 d D U w U V 3 1 r S Q o g h T F G h Q b W G g T F H v j m G M M s G 3 U p 1 k q Y M R B p s M 1 q S o c u 6 c E O K 9 x 3 6 G 2 6 4 k j N K I H P L N T l W 6 k a E B 6 y Q o j T 6 t 4 n 8 L C b 5 / j R E M R 2 y O F y z G l J P J 5 L m B L 8 D G v c / 0 x + S r v n Z 9 p 4 W G c L 3 k Z J K c v D + I B 1 B L A w Q U A A I A C A D C T m 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k 5 k W C i K R 7 g O A A A A E Q A A A B M A H A B G b 3 J t d W x h c y 9 T Z W N 0 a W 9 u M S 5 t I K I Y A C i g F A A A A A A A A A A A A A A A A A A A A A A A A A A A A C t O T S 7 J z M 9 T C I b Q h t Y A U E s B A i 0 A F A A C A A g A w k 5 k W B T w Z 2 2 m A A A A 9 g A A A B I A A A A A A A A A A A A A A A A A A A A A A E N v b m Z p Z y 9 Q Y W N r Y W d l L n h t b F B L A Q I t A B Q A A g A I A M J O Z F g P y u m r p A A A A O k A A A A T A A A A A A A A A A A A A A A A A P I A A A B b Q 2 9 u d G V u d F 9 U e X B l c 1 0 u e G 1 s U E s B A i 0 A F A A C A A g A w k 5 k 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w N W 8 W o 6 5 d F u b X u 4 L O N p 3 E A A A A A A g A A A A A A A 2 Y A A M A A A A A Q A A A A j Q R 7 z a r w n x y K I n x B 8 y Y t / A A A A A A E g A A A o A A A A B A A A A C l O W Y Q 3 d S c o Y 6 q n 1 d 8 l m g C U A A A A N J m K j + A d N H M 6 s 8 G 5 x 1 a 0 F 8 A a P 8 W c z 6 I X A t r w j 6 A e 5 d L 5 P p u 3 T l i Z y X w n j B P T 0 1 j t z C b I J U W o A 5 y W H G r s t J 1 M / e H V s m O 8 t q 7 u m L T 9 z i E a p 5 p F A A A A N E 5 9 4 p 0 i O w 0 x + / t 9 3 t A j 6 N B l v 7 B < / D a t a M a s h u p > 
</file>

<file path=customXml/item2.xml><?xml version="1.0" encoding="utf-8"?>
<p:properties xmlns:p="http://schemas.microsoft.com/office/2006/metadata/properties" xmlns:xsi="http://www.w3.org/2001/XMLSchema-instance">
  <documentManagement>
    <_ip_UnifiedCompliancePolicyUIAction xmlns="bbb1cdd1-cf5a-48b9-b14b-3d868fa48288" xsi:nil="true"/>
    <_ip_UnifiedCompliancePolicyProperties xmlns="bbb1cdd1-cf5a-48b9-b14b-3d868fa48288" xsi:nil="true"/>
    <TaxCatchAll xmlns="bbb1cdd1-cf5a-48b9-b14b-3d868fa48288" xsi:nil="true"/>
    <Review_x0020_Date xmlns="882db304-c423-477f-a0c0-89e98ab96489" xsi:nil="true"/>
    <lcf76f155ced4ddcb4097134ff3c332f xmlns="882db304-c423-477f-a0c0-89e98ab9648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EAFE55D465FA448AEC3C07B352CF96" ma:contentTypeVersion="17" ma:contentTypeDescription="Create a new document." ma:contentTypeScope="" ma:versionID="660c7948cbe3dae061ee55924839981a">
  <xsd:schema xmlns:xsd="http://www.w3.org/2001/XMLSchema" xmlns:xs="http://www.w3.org/2001/XMLSchema" xmlns:p="http://schemas.microsoft.com/office/2006/metadata/properties" xmlns:ns2="882db304-c423-477f-a0c0-89e98ab96489" xmlns:ns3="bbb1cdd1-cf5a-48b9-b14b-3d868fa48288" targetNamespace="http://schemas.microsoft.com/office/2006/metadata/properties" ma:root="true" ma:fieldsID="2c12448621e7d3047c6961a420d0c5cd" ns2:_="" ns3:_="">
    <xsd:import namespace="882db304-c423-477f-a0c0-89e98ab96489"/>
    <xsd:import namespace="bbb1cdd1-cf5a-48b9-b14b-3d868fa48288"/>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db304-c423-477f-a0c0-89e98ab9648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internalName="_ip_UnifiedCompliancePolicyProperties" ma:readOnly="false">
      <xsd:simpleType>
        <xsd:restriction base="dms:Note"/>
      </xsd:simpleType>
    </xsd:element>
    <xsd:element name="_ip_UnifiedCompliancePolicyUIAction" ma:index="14" nillable="true" ma:displayName="Unified Compliance Policy UI Action" ma:hidden="true" ma:internalName="_ip_UnifiedCompliancePolicyUIAction" ma:readOnly="false">
      <xsd:simpleType>
        <xsd:restriction base="dms:Text"/>
      </xsd:simpleType>
    </xsd:element>
    <xsd:element name="TaxCatchAll" ma:index="17"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D1422-AB2D-41E8-9AC6-66637956C458}">
  <ds:schemaRefs>
    <ds:schemaRef ds:uri="http://schemas.microsoft.com/DataMashup"/>
  </ds:schemaRefs>
</ds:datastoreItem>
</file>

<file path=customXml/itemProps2.xml><?xml version="1.0" encoding="utf-8"?>
<ds:datastoreItem xmlns:ds="http://schemas.openxmlformats.org/officeDocument/2006/customXml" ds:itemID="{9E42F19E-B4EC-4B8A-908D-A55511DF913F}">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882db304-c423-477f-a0c0-89e98ab96489"/>
    <ds:schemaRef ds:uri="http://www.w3.org/XML/1998/namespace"/>
    <ds:schemaRef ds:uri="bbb1cdd1-cf5a-48b9-b14b-3d868fa48288"/>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99C0A872-5240-4B88-B9E2-3AAB96EDE6B1}"/>
</file>

<file path=customXml/itemProps4.xml><?xml version="1.0" encoding="utf-8"?>
<ds:datastoreItem xmlns:ds="http://schemas.openxmlformats.org/officeDocument/2006/customXml" ds:itemID="{FB24B137-4F8D-46E1-A064-A55761C7BA78}">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Intro</vt:lpstr>
      <vt:lpstr>TAC02 SoCI</vt:lpstr>
      <vt:lpstr>TAC03 SoFP</vt:lpstr>
      <vt:lpstr>TAC04 SOCIE</vt:lpstr>
      <vt:lpstr>TAC05 SoCF</vt:lpstr>
      <vt:lpstr>TAC06 Op Inc 1</vt:lpstr>
      <vt:lpstr>TAC07 Op Inc 2</vt:lpstr>
      <vt:lpstr>TAC08 Op Exp</vt:lpstr>
      <vt:lpstr>TAC09 Staff</vt:lpstr>
      <vt:lpstr>TAC11 Finance &amp; other</vt:lpstr>
      <vt:lpstr>TAC12 Impairment</vt:lpstr>
      <vt:lpstr>TAC13 Intangibles</vt:lpstr>
      <vt:lpstr>TAC14 PPE</vt:lpstr>
      <vt:lpstr>TAC14A RoU Assets</vt:lpstr>
      <vt:lpstr>TAC14X RoU Assets PY</vt:lpstr>
      <vt:lpstr>TAC15 Investments &amp; groups</vt:lpstr>
      <vt:lpstr>TAC16 AHFS</vt:lpstr>
      <vt:lpstr>TAC17 Inventories</vt:lpstr>
      <vt:lpstr>TAC18 Receivables</vt:lpstr>
      <vt:lpstr>TAC19 CCE</vt:lpstr>
      <vt:lpstr>TAC20 Payables</vt:lpstr>
      <vt:lpstr>TAC21 Borrowings</vt:lpstr>
      <vt:lpstr>TAC22 Provisions</vt:lpstr>
      <vt:lpstr>TAC24 On-SoFP PFI</vt:lpstr>
      <vt:lpstr>TAC25 Off-SoFP PFI</vt:lpstr>
      <vt:lpstr>TAC26 Pension</vt:lpstr>
      <vt:lpstr>TAC27 Fin Inst</vt:lpstr>
      <vt:lpstr>TAC28 Disclosures</vt:lpstr>
      <vt:lpstr>TAC29 Losses+SP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2017/18 month 2 IYR</dc:title>
  <dc:subject/>
  <dc:creator>Ian.Ratcliffe@monitor-nhsft.gov.uk;Eleanor.Shirtliff@Monitor.gov.uk</dc:creator>
  <cp:keywords/>
  <dc:description/>
  <cp:lastModifiedBy>SHIRTLIFF, Eleanor (NHS ENGLAND)</cp:lastModifiedBy>
  <cp:revision/>
  <cp:lastPrinted>2025-10-16T15:08:06Z</cp:lastPrinted>
  <dcterms:created xsi:type="dcterms:W3CDTF">2011-09-27T09:19:04Z</dcterms:created>
  <dcterms:modified xsi:type="dcterms:W3CDTF">2025-12-31T16:01:55Z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0x01010017EAFE55D465FA448AEC3C07B352CF96</vt:lpwstr>
  </property>
  <property fmtid="{D5CDD505-2E9C-101B-9397-08002B2CF9AE}" pid="3" name="_dlc_DocIdItemGuid">
    <vt:lpwstr>6cbbac68-cf7f-4856-8de7-d2526d40af07</vt:lpwstr>
  </property>
  <property fmtid="{D5CDD505-2E9C-101B-9397-08002B2CF9AE}" pid="4" name="MediaServiceImageTags">
    <vt:lpwstr/>
  </property>
  <property fmtid="{D5CDD505-2E9C-101B-9397-08002B2CF9AE}" pid="5" name="_ExtendedDescription">
    <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