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nhs.sharepoint.com/sites/CommercialDirec/nhse/eso/Open document library/Data Team/Data Collections/Primary Care/Neighbourhood Health Centres/"/>
    </mc:Choice>
  </mc:AlternateContent>
  <xr:revisionPtr revIDLastSave="18" documentId="8_{D8E13BC3-E7CB-4B15-8223-F4466D503856}" xr6:coauthVersionLast="47" xr6:coauthVersionMax="47" xr10:uidLastSave="{3081CA2A-5835-4350-85FE-52B09D0D5EE8}"/>
  <bookViews>
    <workbookView xWindow="-28920" yWindow="-120" windowWidth="29040" windowHeight="15720" xr2:uid="{12D892EB-FC90-4E4D-9137-C32F4976CA65}"/>
  </bookViews>
  <sheets>
    <sheet name="Guidance" sheetId="6" r:id="rId1"/>
    <sheet name="User inputs" sheetId="8" r:id="rId2"/>
    <sheet name="User outputs" sheetId="9" r:id="rId3"/>
    <sheet name="National model inputs" sheetId="2" r:id="rId4"/>
    <sheet name="National model outputs"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8" l="1"/>
  <c r="C19" i="2"/>
  <c r="F44" i="8"/>
  <c r="F43" i="8"/>
  <c r="F40" i="8"/>
  <c r="M42" i="2"/>
  <c r="M43" i="2"/>
  <c r="M44" i="2"/>
  <c r="M45" i="2"/>
  <c r="M41" i="2"/>
  <c r="F42" i="2"/>
  <c r="F43" i="2"/>
  <c r="F44" i="2"/>
  <c r="F45" i="2"/>
  <c r="F41" i="2"/>
  <c r="M37" i="8"/>
  <c r="M38" i="8"/>
  <c r="M40" i="8"/>
  <c r="M39" i="8"/>
  <c r="M41" i="8"/>
  <c r="M42" i="8"/>
  <c r="M43" i="8"/>
  <c r="M44" i="8"/>
  <c r="F38" i="8"/>
  <c r="F39" i="8"/>
  <c r="F41" i="8"/>
  <c r="F42" i="8"/>
  <c r="F37" i="8"/>
  <c r="G18" i="8" l="1"/>
  <c r="F6" i="9" s="1"/>
  <c r="G19" i="8"/>
  <c r="G6" i="9" s="1"/>
  <c r="G20" i="8"/>
  <c r="E7" i="9" s="1"/>
  <c r="G21" i="8"/>
  <c r="G7" i="9" s="1"/>
  <c r="G24" i="8"/>
  <c r="F9" i="9" s="1"/>
  <c r="G22" i="8"/>
  <c r="E8" i="9" s="1"/>
  <c r="G23" i="8"/>
  <c r="G8" i="9" s="1"/>
  <c r="G25" i="8"/>
  <c r="E10" i="9" s="1"/>
  <c r="G26" i="8"/>
  <c r="G10" i="9" s="1"/>
  <c r="G27" i="8"/>
  <c r="C11" i="9" s="1"/>
  <c r="G28" i="8"/>
  <c r="G11" i="9" s="1"/>
  <c r="G29" i="8"/>
  <c r="F12" i="9" s="1"/>
  <c r="G30" i="8"/>
  <c r="F13" i="9" s="1"/>
  <c r="C18" i="2"/>
  <c r="I22" i="3"/>
  <c r="H22" i="3" s="1"/>
  <c r="G38" i="9" l="1"/>
  <c r="G37" i="9"/>
  <c r="C9" i="9"/>
  <c r="C22" i="9" s="1"/>
  <c r="D9" i="9"/>
  <c r="D22" i="9" s="1"/>
  <c r="D11" i="9"/>
  <c r="F7" i="9"/>
  <c r="E9" i="9"/>
  <c r="E22" i="9" s="1"/>
  <c r="D10" i="9"/>
  <c r="E11" i="9"/>
  <c r="F11" i="9"/>
  <c r="D6" i="9"/>
  <c r="D19" i="9" s="1"/>
  <c r="D12" i="9"/>
  <c r="C6" i="9"/>
  <c r="C12" i="9"/>
  <c r="E6" i="9"/>
  <c r="E19" i="9" s="1"/>
  <c r="C10" i="9"/>
  <c r="E12" i="9"/>
  <c r="C13" i="9"/>
  <c r="C7" i="9"/>
  <c r="F10" i="9"/>
  <c r="D13" i="9"/>
  <c r="D7" i="9"/>
  <c r="E13" i="9"/>
  <c r="F22" i="9"/>
  <c r="C8" i="9"/>
  <c r="D8" i="9"/>
  <c r="F8" i="9"/>
  <c r="C36" i="9" l="1"/>
  <c r="G36" i="9"/>
  <c r="C25" i="9"/>
  <c r="F25" i="9"/>
  <c r="D25" i="9"/>
  <c r="E25" i="9"/>
  <c r="K22" i="3"/>
  <c r="K25" i="3"/>
  <c r="K26" i="3"/>
  <c r="J22" i="3"/>
  <c r="J25" i="3"/>
  <c r="J26" i="3"/>
  <c r="I25" i="3"/>
  <c r="I26" i="3"/>
  <c r="F22" i="3"/>
  <c r="D22" i="3" s="1"/>
  <c r="F25" i="3"/>
  <c r="F26" i="3"/>
  <c r="D26" i="3" s="1"/>
  <c r="E26" i="3" s="1"/>
  <c r="C22" i="3"/>
  <c r="C25" i="3"/>
  <c r="C26" i="3"/>
  <c r="C26" i="9" l="1"/>
  <c r="D26" i="9"/>
  <c r="E26" i="9"/>
  <c r="F26" i="9"/>
  <c r="E22" i="3"/>
  <c r="D25" i="3"/>
  <c r="E25" i="3" s="1"/>
  <c r="G32" i="2" l="1"/>
  <c r="E21" i="9" l="1"/>
  <c r="D21" i="9"/>
  <c r="C21" i="9"/>
  <c r="F21" i="9"/>
  <c r="C22" i="2"/>
  <c r="C21" i="2"/>
  <c r="G31" i="2"/>
  <c r="G30" i="2"/>
  <c r="G29" i="2"/>
  <c r="G28" i="2"/>
  <c r="G34" i="2"/>
  <c r="G35" i="2"/>
  <c r="G33" i="2"/>
  <c r="E8" i="3"/>
  <c r="I21" i="3" s="1"/>
  <c r="G6" i="3" l="1"/>
  <c r="K19" i="3" s="1"/>
  <c r="G24" i="9"/>
  <c r="F24" i="9"/>
  <c r="E24" i="9"/>
  <c r="D24" i="9"/>
  <c r="C24" i="9"/>
  <c r="G7" i="3"/>
  <c r="K20" i="3" s="1"/>
  <c r="G20" i="9"/>
  <c r="D6" i="3"/>
  <c r="F19" i="3" s="1"/>
  <c r="D19" i="3" s="1"/>
  <c r="E19" i="3" s="1"/>
  <c r="F7" i="3"/>
  <c r="J20" i="3" s="1"/>
  <c r="D20" i="9"/>
  <c r="C20" i="9"/>
  <c r="E20" i="9"/>
  <c r="F20" i="9"/>
  <c r="G23" i="9"/>
  <c r="E23" i="9"/>
  <c r="D23" i="9"/>
  <c r="F23" i="9"/>
  <c r="C23" i="9"/>
  <c r="G8" i="3"/>
  <c r="K21" i="3" s="1"/>
  <c r="G21" i="9"/>
  <c r="C23" i="2"/>
  <c r="D7" i="3"/>
  <c r="F20" i="3" s="1"/>
  <c r="G10" i="3"/>
  <c r="K23" i="3" s="1"/>
  <c r="E11" i="3"/>
  <c r="G11" i="3"/>
  <c r="K24" i="3" s="1"/>
  <c r="F11" i="3"/>
  <c r="J24" i="3" s="1"/>
  <c r="C11" i="3"/>
  <c r="C24" i="3" s="1"/>
  <c r="C7" i="3"/>
  <c r="C20" i="3" s="1"/>
  <c r="D11" i="3"/>
  <c r="F24" i="3" s="1"/>
  <c r="E7" i="3"/>
  <c r="I20" i="3" s="1"/>
  <c r="D10" i="3"/>
  <c r="F23" i="3" s="1"/>
  <c r="C10" i="3"/>
  <c r="C23" i="3" s="1"/>
  <c r="E10" i="3"/>
  <c r="F6" i="3"/>
  <c r="F10" i="3"/>
  <c r="J23" i="3" s="1"/>
  <c r="E6" i="3"/>
  <c r="C6" i="3"/>
  <c r="D8" i="3"/>
  <c r="F21" i="3" s="1"/>
  <c r="F8" i="3"/>
  <c r="J21" i="3" s="1"/>
  <c r="C8" i="3"/>
  <c r="C21" i="3" s="1"/>
  <c r="G22" i="3"/>
  <c r="H25" i="3"/>
  <c r="G25" i="3" s="1"/>
  <c r="K36" i="3" l="1"/>
  <c r="D36" i="9"/>
  <c r="D37" i="9"/>
  <c r="D38" i="9"/>
  <c r="F36" i="9"/>
  <c r="F37" i="9"/>
  <c r="F19" i="9"/>
  <c r="F38" i="9"/>
  <c r="G19" i="9"/>
  <c r="E36" i="9"/>
  <c r="E38" i="9"/>
  <c r="E37" i="9"/>
  <c r="K28" i="3"/>
  <c r="C19" i="9"/>
  <c r="C37" i="9"/>
  <c r="C38" i="9"/>
  <c r="F38" i="3"/>
  <c r="J19" i="3"/>
  <c r="J30" i="3" s="1"/>
  <c r="J38" i="3"/>
  <c r="J37" i="3"/>
  <c r="J36" i="3"/>
  <c r="K37" i="3"/>
  <c r="K38" i="3"/>
  <c r="F36" i="3"/>
  <c r="F37" i="3"/>
  <c r="D37" i="3" s="1"/>
  <c r="C38" i="3"/>
  <c r="C37" i="3"/>
  <c r="C36" i="3"/>
  <c r="I19" i="3"/>
  <c r="H19" i="3" s="1"/>
  <c r="G19" i="3" s="1"/>
  <c r="I38" i="3"/>
  <c r="H38" i="3" s="1"/>
  <c r="G38" i="3" s="1"/>
  <c r="I37" i="3"/>
  <c r="H37" i="3" s="1"/>
  <c r="I36" i="3"/>
  <c r="D20" i="3"/>
  <c r="E20" i="3" s="1"/>
  <c r="D24" i="3"/>
  <c r="E24" i="3" s="1"/>
  <c r="D21" i="3"/>
  <c r="C19" i="3"/>
  <c r="I23" i="3"/>
  <c r="H23" i="3" s="1"/>
  <c r="G23" i="3" s="1"/>
  <c r="D23" i="3"/>
  <c r="E23" i="3" s="1"/>
  <c r="I24" i="3"/>
  <c r="H24" i="3" s="1"/>
  <c r="G24" i="3" s="1"/>
  <c r="K30" i="3"/>
  <c r="K29" i="3"/>
  <c r="F28" i="3"/>
  <c r="F29" i="3"/>
  <c r="F30" i="3"/>
  <c r="H20" i="3"/>
  <c r="G20" i="3" s="1"/>
  <c r="H26" i="3"/>
  <c r="G26" i="3" s="1"/>
  <c r="D38" i="3" l="1"/>
  <c r="E38" i="3" s="1"/>
  <c r="D36" i="3"/>
  <c r="E36" i="3" s="1"/>
  <c r="G29" i="9"/>
  <c r="G30" i="9"/>
  <c r="J29" i="3"/>
  <c r="G28" i="9"/>
  <c r="D28" i="9"/>
  <c r="D29" i="9"/>
  <c r="D30" i="9"/>
  <c r="C30" i="9"/>
  <c r="C29" i="9"/>
  <c r="C28" i="9"/>
  <c r="E30" i="9"/>
  <c r="E29" i="9"/>
  <c r="E28" i="9"/>
  <c r="J28" i="3"/>
  <c r="F28" i="9"/>
  <c r="F30" i="9"/>
  <c r="F29" i="9"/>
  <c r="E37" i="3"/>
  <c r="H36" i="3"/>
  <c r="G36" i="3" s="1"/>
  <c r="D28" i="3"/>
  <c r="D29" i="3"/>
  <c r="D30" i="3"/>
  <c r="E21" i="3"/>
  <c r="E29" i="3" s="1"/>
  <c r="G37" i="3"/>
  <c r="C30" i="3"/>
  <c r="C28" i="3"/>
  <c r="C29" i="3"/>
  <c r="I30" i="3"/>
  <c r="I29" i="3"/>
  <c r="I28" i="3"/>
  <c r="H21" i="3"/>
  <c r="H29" i="3" s="1"/>
  <c r="H28" i="3" l="1"/>
  <c r="E28" i="3"/>
  <c r="E30" i="3"/>
  <c r="G21" i="3"/>
  <c r="H30" i="3"/>
  <c r="G28" i="3" l="1"/>
  <c r="G30" i="3"/>
  <c r="G29" i="3"/>
</calcChain>
</file>

<file path=xl/sharedStrings.xml><?xml version="1.0" encoding="utf-8"?>
<sst xmlns="http://schemas.openxmlformats.org/spreadsheetml/2006/main" count="383" uniqueCount="185">
  <si>
    <t>Guidance</t>
  </si>
  <si>
    <t>Purpose</t>
  </si>
  <si>
    <t>Core</t>
  </si>
  <si>
    <t>GP Services; Community Care - Core Provision; Secondary Shift Clinics</t>
  </si>
  <si>
    <t>Core+</t>
  </si>
  <si>
    <t>Core &amp; Family Hubs; Mental Health Support; Minor Injuries/Walk-in; Neighbourhood wider - LA/debt advice</t>
  </si>
  <si>
    <t>Core++</t>
  </si>
  <si>
    <t>Core+ &amp; Diagnostics</t>
  </si>
  <si>
    <t>Contents</t>
  </si>
  <si>
    <t>Click the below buttons to go to the relevant section:</t>
  </si>
  <si>
    <t>This tab outlines the input assumptions used for the national NHC model.</t>
  </si>
  <si>
    <t>How to use this tool</t>
  </si>
  <si>
    <t>The below colours are used for cells in this workbook:</t>
  </si>
  <si>
    <t>Manual assumptions, for the user model these cells require user input</t>
  </si>
  <si>
    <t>Formula, auto-calculates</t>
  </si>
  <si>
    <r>
      <rPr>
        <b/>
        <sz val="11"/>
        <rFont val="Aptos Narrow"/>
        <family val="2"/>
        <scheme val="minor"/>
      </rPr>
      <t>User inputs</t>
    </r>
    <r>
      <rPr>
        <sz val="11"/>
        <rFont val="Aptos Narrow"/>
        <family val="2"/>
        <scheme val="minor"/>
      </rPr>
      <t xml:space="preserve"> tab:</t>
    </r>
  </si>
  <si>
    <r>
      <rPr>
        <b/>
        <sz val="11"/>
        <rFont val="Aptos Narrow"/>
        <family val="2"/>
        <scheme val="minor"/>
      </rPr>
      <t>User outputs</t>
    </r>
    <r>
      <rPr>
        <sz val="11"/>
        <rFont val="Aptos Narrow"/>
        <family val="2"/>
        <scheme val="minor"/>
      </rPr>
      <t xml:space="preserve"> tab:</t>
    </r>
  </si>
  <si>
    <t>Assumptions &amp; Limitations</t>
  </si>
  <si>
    <t>The below assumptions were used for developing the recommended number of rooms required for an NHC. For a more accurate model, actual activity figures should be used.</t>
  </si>
  <si>
    <t>National model assumptions</t>
  </si>
  <si>
    <t>General</t>
  </si>
  <si>
    <t>Ancillary space (Net Internal Area)</t>
  </si>
  <si>
    <t>Refer to the published schedules of accommodation for ancillary space planning requirements for support spaces.</t>
  </si>
  <si>
    <t>Gross Internal Area</t>
  </si>
  <si>
    <t>Refer to the published schedules of accommodation for building uplift percentages for planning, circulation, engineering space requirements.</t>
  </si>
  <si>
    <t>Learning/training</t>
  </si>
  <si>
    <t>Utilisation</t>
  </si>
  <si>
    <t>Defined as a percentage of the total time available for appointments to be carried out.</t>
  </si>
  <si>
    <t>Integrated Model</t>
  </si>
  <si>
    <t>Assumes users are integrated and making best use of space with more rooms being shared and maximising utilisation.</t>
  </si>
  <si>
    <t>Unintegrated Model</t>
  </si>
  <si>
    <t>Assumes users are colocated but not sharing space and allows the user to map the differential and saving by moving to an integrated model.</t>
  </si>
  <si>
    <t>Treatment rooms</t>
  </si>
  <si>
    <t>Where treatment rooms are required, a minimum of one 20sqm room and maximum of two 20sqm rooms are allocated.</t>
  </si>
  <si>
    <t>Growth</t>
  </si>
  <si>
    <t>No growth factored in based on 2024 activity.</t>
  </si>
  <si>
    <t>GP Services</t>
  </si>
  <si>
    <t>Virtual consultation length</t>
  </si>
  <si>
    <t>Virtual consultations assumed to be 7.5 mins average</t>
  </si>
  <si>
    <t>F2F consultation length</t>
  </si>
  <si>
    <t>F2F consultations assumed to be 18.2 mins average</t>
  </si>
  <si>
    <t>Types of Rooms</t>
  </si>
  <si>
    <t>Split of rooms based on a theoretical approach</t>
  </si>
  <si>
    <t>Activity</t>
  </si>
  <si>
    <t>Total annual appointments split across a 30,000 population to sample</t>
  </si>
  <si>
    <t>Split of F2F/Virtual</t>
  </si>
  <si>
    <t>Currently assumed to be 70/30</t>
  </si>
  <si>
    <t>Community Care</t>
  </si>
  <si>
    <t>Virtual consultations assumed to be 15 mins average</t>
  </si>
  <si>
    <t>F2F consultations assumed to be 30 mins average</t>
  </si>
  <si>
    <t>Split of rooms based on a theoretical approach averaged out across service lines</t>
  </si>
  <si>
    <t xml:space="preserve">Total annual appointments split out across a 50,000 population to sample </t>
  </si>
  <si>
    <t>Currently assumed to be 60/20 split. Note a further 20% is factored as Home Visits</t>
  </si>
  <si>
    <t>Secondary Shift Clinics</t>
  </si>
  <si>
    <t>Mental Health Support</t>
  </si>
  <si>
    <t>30 mins average</t>
  </si>
  <si>
    <t>Split of rooms based on a theoretical aproach</t>
  </si>
  <si>
    <t>Total annual appointments aplit out across a 100,000 population to sample</t>
  </si>
  <si>
    <t>Minor Injuries/Walk-in</t>
  </si>
  <si>
    <t>45 mins average</t>
  </si>
  <si>
    <t>Family Hubs</t>
  </si>
  <si>
    <t>Number of rooms required</t>
  </si>
  <si>
    <t>Provided by Hub team, not modelled</t>
  </si>
  <si>
    <t>Neighbourhood wider</t>
  </si>
  <si>
    <t>Provided by team, not modelled</t>
  </si>
  <si>
    <t>Diagnostic</t>
  </si>
  <si>
    <t>Utilisation assumptions</t>
  </si>
  <si>
    <t>Service</t>
  </si>
  <si>
    <t>Operational weeks per annum</t>
  </si>
  <si>
    <t>Operational hours per week</t>
  </si>
  <si>
    <t>Average appointment time (min)</t>
  </si>
  <si>
    <t>GP Services F2F</t>
  </si>
  <si>
    <t>GP Services Virtual</t>
  </si>
  <si>
    <t>Community Care F2F</t>
  </si>
  <si>
    <t>Community Care Virtual</t>
  </si>
  <si>
    <t>Secondary F2F</t>
  </si>
  <si>
    <t>Secondary Virtual</t>
  </si>
  <si>
    <t>Mental Health Support F2F</t>
  </si>
  <si>
    <t>Mental Health Support Virtual</t>
  </si>
  <si>
    <t>Minor Injuries/Walk-in F2F</t>
  </si>
  <si>
    <t>Minor Injuries/Walk-in Virtual</t>
  </si>
  <si>
    <t>Care delivery and F2F room split assumptions</t>
  </si>
  <si>
    <t>F2F room split</t>
  </si>
  <si>
    <t>% F2F</t>
  </si>
  <si>
    <t>% Virtual</t>
  </si>
  <si>
    <t>% Home Visit</t>
  </si>
  <si>
    <t>Interview room (and others)</t>
  </si>
  <si>
    <t>Consult room (and others)</t>
  </si>
  <si>
    <t>Treatment room (and others)</t>
  </si>
  <si>
    <t>Large group room (and others)</t>
  </si>
  <si>
    <t>Community Care - Core Provision</t>
  </si>
  <si>
    <t>Neighbourhood wider - LA/debt advice</t>
  </si>
  <si>
    <t>Diagnostics</t>
  </si>
  <si>
    <t>Annual activity assumptions</t>
  </si>
  <si>
    <t>Annual no. of appointments</t>
  </si>
  <si>
    <t>Individual rooms required by service based on activity</t>
  </si>
  <si>
    <t>Individual no. of rooms required</t>
  </si>
  <si>
    <t>Interview</t>
  </si>
  <si>
    <t>Treatment</t>
  </si>
  <si>
    <t>Large group</t>
  </si>
  <si>
    <t>Virtual</t>
  </si>
  <si>
    <t>Treatment - 16sqm</t>
  </si>
  <si>
    <t xml:space="preserve">Unintegrated NHC </t>
  </si>
  <si>
    <t>No. of rooms required - Unintegrated</t>
  </si>
  <si>
    <t>Interview - 8sqm</t>
  </si>
  <si>
    <t>Treatment - 20sqm</t>
  </si>
  <si>
    <t>Group - 32.5sqm</t>
  </si>
  <si>
    <t>Virtual - 4.6sqm</t>
  </si>
  <si>
    <t>n/a</t>
  </si>
  <si>
    <t xml:space="preserve">Integrated NHC </t>
  </si>
  <si>
    <t>No. of rooms required - Integrated</t>
  </si>
  <si>
    <t>Core level</t>
  </si>
  <si>
    <t>Consult/Exam - 16sqm</t>
  </si>
  <si>
    <t>Treatments - 20sqm</t>
  </si>
  <si>
    <t>Population assumptions</t>
  </si>
  <si>
    <t>Primary care population</t>
  </si>
  <si>
    <t>Community population</t>
  </si>
  <si>
    <t>Other population</t>
  </si>
  <si>
    <t>Care delivery and room split assumptions</t>
  </si>
  <si>
    <t>Care delivery split</t>
  </si>
  <si>
    <t>Assumption</t>
  </si>
  <si>
    <t>Population (No.)</t>
  </si>
  <si>
    <t>Population (England)</t>
  </si>
  <si>
    <t>GP appointments</t>
  </si>
  <si>
    <t>Community appointments</t>
  </si>
  <si>
    <t>Mental Heath appointments</t>
  </si>
  <si>
    <t>Minor Injuries/Walk-in attendances</t>
  </si>
  <si>
    <t>This tab shows the number of rooms recommended for a typical NHC, used as the basis for the schedule of accommodation.</t>
  </si>
  <si>
    <t>Consultation/Exam</t>
  </si>
  <si>
    <t>Consultation/Exam rooms</t>
  </si>
  <si>
    <t>Consult/Exam - 13.5sqm</t>
  </si>
  <si>
    <t>Family Hubs F2F*</t>
  </si>
  <si>
    <t>Neighbourhood wider - LA/debt advice F2F*</t>
  </si>
  <si>
    <t>Diagnostics F2F*</t>
  </si>
  <si>
    <t>*No data available to national team when the model was developed. These should be informed locally by providers.</t>
  </si>
  <si>
    <t>*No data available to national team when the model was developed. Please complete based on local service model.</t>
  </si>
  <si>
    <t>Assumed to be 50,000</t>
  </si>
  <si>
    <t>Currently assumed to be 20/50 split. Note a further 30% is factored as Home Visits</t>
  </si>
  <si>
    <t>Currently assumed to be 60/30 split. Note a further 10% is factored as Home Visits</t>
  </si>
  <si>
    <t>Date of issue:</t>
  </si>
  <si>
    <t>Version:</t>
  </si>
  <si>
    <t>v1</t>
  </si>
  <si>
    <t>15th April 2026</t>
  </si>
  <si>
    <t>This tab contains the user inputs use to feed the model. Please enter assumptions in the yellow boxes, the outputs will automatically reflect these assumptions in the 'User outputs' tab. Where applicable, the assumptions used within the national model are shown by default.</t>
  </si>
  <si>
    <t>Providers enter data into the user input tab to reflect the anticipated operational opening weeks/hours of the service, alongside the average appointment times of services (based on local figures.) This will result in the annual number of appointments per room being calculated.</t>
  </si>
  <si>
    <t>F2F</t>
  </si>
  <si>
    <t>Face-to-face</t>
  </si>
  <si>
    <t>Definitions:</t>
  </si>
  <si>
    <t>Family Hubs*</t>
  </si>
  <si>
    <t>Neighbourhood wider - LA/debt advice*</t>
  </si>
  <si>
    <t>Diagnostics*</t>
  </si>
  <si>
    <t>The “integrated” model as described in the neighbourhood health centre specification document reflects the output of the number and type of patient facing rooms required. The premise of the “integrated” model number of rooms is that instead of each service having sole access to X number of rooms, there is the capacity to share these rooms via timetabled sessions to increase utilisation to 80% of the space. The “unintegrated” table shows for reference how many more rooms would be needed if services were not sharing the rooms.</t>
  </si>
  <si>
    <t>Consultation/Exam room split assumptions</t>
  </si>
  <si>
    <t>Integrated</t>
  </si>
  <si>
    <t>Unintegrated</t>
  </si>
  <si>
    <t>Consultation/Exam (13.5 or 16 sqm)</t>
  </si>
  <si>
    <t>13.5sqm consultation rooms are assumed to be 80% of total consultation/exam rooms, but should be decided locally.</t>
  </si>
  <si>
    <t>Treatment (16 or 20sqm)</t>
  </si>
  <si>
    <t>This tab contains the final output of number of rooms required by service, which are calculated using the inputs in the 'User inputs' tab. The number of rooms required is shown for both Unintegrated and Integrated scenarios for comparison.</t>
  </si>
  <si>
    <t>Note: The split of consultation/exam and treatment room sizes should be decided locally.</t>
  </si>
  <si>
    <t>The split of consultation/exam and treatment room sizes should be decided locally.</t>
  </si>
  <si>
    <r>
      <rPr>
        <sz val="11"/>
        <rFont val="Aptos Narrow"/>
        <family val="2"/>
        <scheme val="minor"/>
      </rPr>
      <t>Consult/Exam</t>
    </r>
    <r>
      <rPr>
        <sz val="11"/>
        <color theme="1"/>
        <rFont val="Aptos Narrow"/>
        <family val="2"/>
        <scheme val="minor"/>
      </rPr>
      <t xml:space="preserve"> - 16sqm</t>
    </r>
  </si>
  <si>
    <t>Total percentage (must be 100)</t>
  </si>
  <si>
    <t>Total percentage</t>
  </si>
  <si>
    <t>Not used</t>
  </si>
  <si>
    <t>1. Enter an estimate of the annual number of appointments required by service in cells C5-12, including F2F, virtual, and home visits.</t>
  </si>
  <si>
    <t>2. Enter utilisation assumptions by service in the yellow cells C18-F30.</t>
  </si>
  <si>
    <t>3. Enter the percentage split of care delivery (face to face, virtual and home split), by service in cells C37-E44. Note, the percentages must add up to 100%.</t>
  </si>
  <si>
    <t>4. Enter the percentage split of type of room by service in cells I37-L44. Note, the percentages must add up to 100%.</t>
  </si>
  <si>
    <t>These assumptions will be used in the 'User outputs' tab.</t>
  </si>
  <si>
    <t>Annual no. of appointments per room</t>
  </si>
  <si>
    <t>Based on the provided assumptions, an estimate of the rooms required for an Unintegrated NHSC are shown in rows 18-26. This has been aggregated to Core/Core+/Core++ in rows 29-31.</t>
  </si>
  <si>
    <t>Based on the provided assumptions, an estimate of the rooms required for Core/Core+/Core++ in an Integrated NHC are shown in rows 35-38.</t>
  </si>
  <si>
    <t xml:space="preserve">The purpose of this tool is to enable local systems to calculate the number of patient facing clinical spaces needed based on local inputs of population, opening times and average appointment length for a new build neighbourhood health centre. Services within the building have been provided in the co-horts that would make up a core neighbourhood health centre through to a core++ (the largest size). </t>
  </si>
  <si>
    <t xml:space="preserve">Not factored into modelling. Consider if a higher ratio of 16sqm:13.5sqm  Consultation/Exam rooms are required for clinical training space. </t>
  </si>
  <si>
    <t>Currently assumed to be 90/10 split.</t>
  </si>
  <si>
    <t>For queries please contact england.estatesandfacilities@nhs.net</t>
  </si>
  <si>
    <t>Appointments in General Practice - NHS England Digital</t>
  </si>
  <si>
    <t>Mental Health Services Monthly Statistics, Performance April 2025 - NHS England Digital</t>
  </si>
  <si>
    <t>Statistics » A&amp;E Attendances and Emergency Admissions</t>
  </si>
  <si>
    <t xml:space="preserve">Care contacts - NHS England Digital </t>
  </si>
  <si>
    <t>Source</t>
  </si>
  <si>
    <t>Total Consult/Exam</t>
  </si>
  <si>
    <t>Total Treatment</t>
  </si>
  <si>
    <t>The national model tabs of this model reflect working assumptions of increased operating hours and 80% utilisation of rooms. This has formed the basis of the work on the schedules of accommodation to take the baseline number of patient facing rooms and augment these to include support spaces, waiting areas, etc to produce a whole building schedule of accommodation.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</si>
</sst>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3"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color rgb="FF000000"/>
      <name val="Calibri"/>
      <family val="2"/>
    </font>
    <font>
      <sz val="11"/>
      <name val="Aptos Narrow"/>
      <family val="2"/>
      <scheme val="minor"/>
    </font>
    <font>
      <sz val="11"/>
      <color rgb="FF000000"/>
      <name val="Aptos Narrow"/>
      <family val="2"/>
      <scheme val="minor"/>
    </font>
    <font>
      <sz val="11"/>
      <color rgb="FF111827"/>
      <name val="Aptos Narrow"/>
      <family val="2"/>
      <scheme val="minor"/>
    </font>
    <font>
      <b/>
      <sz val="11"/>
      <name val="Aptos Narrow"/>
      <family val="2"/>
      <scheme val="minor"/>
    </font>
    <font>
      <b/>
      <sz val="11"/>
      <color rgb="FF000000"/>
      <name val="Aptos Narrow"/>
      <family val="2"/>
      <scheme val="minor"/>
    </font>
    <font>
      <sz val="11"/>
      <color theme="0"/>
      <name val="Aptos Narrow"/>
      <family val="2"/>
      <scheme val="minor"/>
    </font>
    <font>
      <b/>
      <u/>
      <sz val="16"/>
      <color theme="0"/>
      <name val="Aptos Narrow"/>
      <family val="2"/>
      <scheme val="minor"/>
    </font>
    <font>
      <b/>
      <u/>
      <sz val="14"/>
      <color theme="1"/>
      <name val="Aptos Narrow"/>
      <family val="2"/>
      <scheme val="minor"/>
    </font>
    <font>
      <b/>
      <u/>
      <sz val="14"/>
      <name val="Aptos Narrow"/>
      <family val="2"/>
      <scheme val="minor"/>
    </font>
    <font>
      <b/>
      <sz val="11"/>
      <color rgb="FFFF0000"/>
      <name val="Aptos Narrow"/>
      <family val="2"/>
      <scheme val="minor"/>
    </font>
    <font>
      <u/>
      <sz val="11"/>
      <name val="Aptos Narrow"/>
      <family val="2"/>
      <scheme val="minor"/>
    </font>
    <font>
      <sz val="11"/>
      <color theme="3" tint="0.499984740745262"/>
      <name val="Aptos Narrow"/>
      <family val="2"/>
      <scheme val="minor"/>
    </font>
    <font>
      <i/>
      <sz val="11"/>
      <color theme="1"/>
      <name val="Aptos Narrow"/>
      <family val="2"/>
      <scheme val="minor"/>
    </font>
    <font>
      <b/>
      <u/>
      <sz val="11"/>
      <color theme="1"/>
      <name val="Aptos Narrow"/>
      <family val="2"/>
      <scheme val="minor"/>
    </font>
    <font>
      <b/>
      <sz val="13"/>
      <color rgb="FFFFFFFF"/>
      <name val="Aptos Narrow"/>
      <family val="2"/>
      <scheme val="minor"/>
    </font>
    <font>
      <b/>
      <sz val="13"/>
      <color theme="0"/>
      <name val="Aptos Narrow"/>
      <family val="2"/>
      <scheme val="minor"/>
    </font>
    <font>
      <b/>
      <u/>
      <sz val="13"/>
      <color rgb="FFFFFFFF"/>
      <name val="Aptos Narrow"/>
      <family val="2"/>
      <scheme val="minor"/>
    </font>
    <font>
      <u/>
      <sz val="11"/>
      <color theme="10"/>
      <name val="Aptos Narrow"/>
      <family val="2"/>
      <scheme val="minor"/>
    </font>
  </fonts>
  <fills count="13">
    <fill>
      <patternFill patternType="none"/>
    </fill>
    <fill>
      <patternFill patternType="gray125"/>
    </fill>
    <fill>
      <patternFill patternType="solid">
        <fgColor rgb="FFFFF2CC"/>
        <bgColor indexed="64"/>
      </patternFill>
    </fill>
    <fill>
      <patternFill patternType="solid">
        <fgColor rgb="FFF2F2F2"/>
        <bgColor indexed="64"/>
      </patternFill>
    </fill>
    <fill>
      <patternFill patternType="solid">
        <fgColor rgb="FFD9E1F2"/>
        <bgColor indexed="64"/>
      </patternFill>
    </fill>
    <fill>
      <patternFill patternType="solid">
        <fgColor rgb="FFE2F0D9"/>
        <bgColor indexed="64"/>
      </patternFill>
    </fill>
    <fill>
      <patternFill patternType="solid">
        <fgColor rgb="FFE4DFEC"/>
        <bgColor indexed="64"/>
      </patternFill>
    </fill>
    <fill>
      <patternFill patternType="solid">
        <fgColor rgb="FFF8FAFC"/>
        <bgColor indexed="64"/>
      </patternFill>
    </fill>
    <fill>
      <patternFill patternType="solid">
        <fgColor rgb="FFFCE4D6"/>
        <bgColor indexed="64"/>
      </patternFill>
    </fill>
    <fill>
      <patternFill patternType="solid">
        <fgColor rgb="FF003087"/>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1"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rgb="FFD1D5DB"/>
      </right>
      <top style="thin">
        <color rgb="FFD1D5DB"/>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rgb="FF000000"/>
      </left>
      <right/>
      <top/>
      <bottom/>
      <diagonal/>
    </border>
    <border>
      <left style="thin">
        <color rgb="FF000000"/>
      </left>
      <right style="thin">
        <color rgb="FF000000"/>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cellStyleXfs>
  <cellXfs count="155">
    <xf numFmtId="0" fontId="0" fillId="0" borderId="0" xfId="0"/>
    <xf numFmtId="0" fontId="2" fillId="0" borderId="0" xfId="0" applyFont="1"/>
    <xf numFmtId="0" fontId="5" fillId="0" borderId="0" xfId="0" applyFont="1"/>
    <xf numFmtId="0" fontId="7" fillId="7" borderId="8" xfId="0" applyFont="1" applyFill="1" applyBorder="1" applyAlignment="1">
      <alignment wrapText="1"/>
    </xf>
    <xf numFmtId="0" fontId="10" fillId="0" borderId="0" xfId="0" applyFont="1"/>
    <xf numFmtId="0" fontId="5" fillId="10" borderId="9" xfId="0" applyFont="1" applyFill="1" applyBorder="1"/>
    <xf numFmtId="0" fontId="10" fillId="10" borderId="10" xfId="0" applyFont="1" applyFill="1" applyBorder="1"/>
    <xf numFmtId="0" fontId="5" fillId="10" borderId="10" xfId="0" applyFont="1" applyFill="1" applyBorder="1"/>
    <xf numFmtId="0" fontId="5" fillId="10" borderId="11" xfId="0" applyFont="1" applyFill="1" applyBorder="1"/>
    <xf numFmtId="0" fontId="5" fillId="10" borderId="12" xfId="0" applyFont="1" applyFill="1" applyBorder="1"/>
    <xf numFmtId="0" fontId="5" fillId="10" borderId="0" xfId="0" applyFont="1" applyFill="1"/>
    <xf numFmtId="0" fontId="5" fillId="10" borderId="13" xfId="0" applyFont="1" applyFill="1" applyBorder="1"/>
    <xf numFmtId="0" fontId="5" fillId="10" borderId="14" xfId="0" applyFont="1" applyFill="1" applyBorder="1"/>
    <xf numFmtId="0" fontId="5" fillId="10" borderId="15" xfId="0" applyFont="1" applyFill="1" applyBorder="1"/>
    <xf numFmtId="0" fontId="5" fillId="10" borderId="16" xfId="0" applyFont="1" applyFill="1" applyBorder="1"/>
    <xf numFmtId="0" fontId="12" fillId="10" borderId="10" xfId="0" applyFont="1" applyFill="1" applyBorder="1"/>
    <xf numFmtId="0" fontId="13" fillId="10" borderId="10" xfId="0" applyFont="1" applyFill="1" applyBorder="1"/>
    <xf numFmtId="0" fontId="2" fillId="10" borderId="0" xfId="0" applyFont="1" applyFill="1"/>
    <xf numFmtId="0" fontId="10" fillId="9" borderId="17" xfId="0" applyFont="1" applyFill="1" applyBorder="1"/>
    <xf numFmtId="0" fontId="10" fillId="9" borderId="18" xfId="0" applyFont="1" applyFill="1" applyBorder="1"/>
    <xf numFmtId="0" fontId="10" fillId="9" borderId="19" xfId="0" applyFont="1" applyFill="1" applyBorder="1"/>
    <xf numFmtId="0" fontId="14" fillId="0" borderId="0" xfId="0" applyFont="1"/>
    <xf numFmtId="0" fontId="3"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3" fillId="5" borderId="0" xfId="0" applyFont="1" applyFill="1" applyAlignment="1">
      <alignment vertical="center"/>
    </xf>
    <xf numFmtId="0" fontId="9" fillId="8" borderId="0" xfId="0" applyFont="1" applyFill="1" applyAlignment="1">
      <alignment vertical="center"/>
    </xf>
    <xf numFmtId="0" fontId="3" fillId="6" borderId="0" xfId="0" applyFont="1" applyFill="1" applyAlignment="1">
      <alignment vertical="center"/>
    </xf>
    <xf numFmtId="0" fontId="6" fillId="10" borderId="0" xfId="0" applyFont="1" applyFill="1" applyAlignment="1">
      <alignment vertical="center"/>
    </xf>
    <xf numFmtId="0" fontId="15" fillId="10" borderId="0" xfId="0" applyFont="1" applyFill="1"/>
    <xf numFmtId="0" fontId="8" fillId="10" borderId="0" xfId="0" applyFont="1" applyFill="1"/>
    <xf numFmtId="0" fontId="5" fillId="10" borderId="22" xfId="0" applyFont="1" applyFill="1" applyBorder="1"/>
    <xf numFmtId="0" fontId="5" fillId="10" borderId="23" xfId="0" applyFont="1" applyFill="1" applyBorder="1"/>
    <xf numFmtId="0" fontId="5" fillId="10" borderId="24" xfId="0" applyFont="1" applyFill="1" applyBorder="1"/>
    <xf numFmtId="0" fontId="5" fillId="10" borderId="21" xfId="0" applyFont="1" applyFill="1" applyBorder="1"/>
    <xf numFmtId="0" fontId="5" fillId="10" borderId="25" xfId="0" applyFont="1" applyFill="1" applyBorder="1"/>
    <xf numFmtId="0" fontId="5" fillId="10" borderId="26" xfId="0" applyFont="1" applyFill="1" applyBorder="1"/>
    <xf numFmtId="0" fontId="5" fillId="10" borderId="27" xfId="0" applyFont="1" applyFill="1" applyBorder="1"/>
    <xf numFmtId="0" fontId="5" fillId="10" borderId="2" xfId="0" applyFont="1" applyFill="1" applyBorder="1"/>
    <xf numFmtId="3" fontId="5" fillId="5" borderId="1" xfId="0" applyNumberFormat="1" applyFont="1" applyFill="1" applyBorder="1"/>
    <xf numFmtId="3" fontId="5" fillId="6" borderId="1" xfId="0" applyNumberFormat="1" applyFont="1" applyFill="1" applyBorder="1"/>
    <xf numFmtId="0" fontId="8" fillId="10" borderId="6" xfId="0" applyFont="1" applyFill="1" applyBorder="1" applyAlignment="1">
      <alignment horizontal="left" vertical="center"/>
    </xf>
    <xf numFmtId="0" fontId="13" fillId="10" borderId="0" xfId="0" applyFont="1" applyFill="1"/>
    <xf numFmtId="0" fontId="5" fillId="2" borderId="1" xfId="0" applyFont="1" applyFill="1" applyBorder="1"/>
    <xf numFmtId="0" fontId="5" fillId="11" borderId="1" xfId="0" applyFont="1" applyFill="1" applyBorder="1"/>
    <xf numFmtId="0" fontId="16" fillId="0" borderId="0" xfId="0" applyFont="1"/>
    <xf numFmtId="9" fontId="0" fillId="0" borderId="0" xfId="2" applyFont="1"/>
    <xf numFmtId="0" fontId="17" fillId="0" borderId="0" xfId="0" applyFont="1"/>
    <xf numFmtId="0" fontId="5" fillId="10" borderId="28" xfId="0" applyFont="1" applyFill="1" applyBorder="1"/>
    <xf numFmtId="14" fontId="5" fillId="10" borderId="0" xfId="0" applyNumberFormat="1" applyFont="1" applyFill="1" applyAlignment="1">
      <alignment horizontal="left"/>
    </xf>
    <xf numFmtId="0" fontId="12" fillId="10" borderId="0" xfId="0" applyFont="1" applyFill="1"/>
    <xf numFmtId="0" fontId="10" fillId="10" borderId="0" xfId="0" applyFont="1" applyFill="1"/>
    <xf numFmtId="0" fontId="18" fillId="0" borderId="0" xfId="0" applyFont="1"/>
    <xf numFmtId="0" fontId="5" fillId="0" borderId="0" xfId="0" applyFont="1" applyProtection="1">
      <protection locked="0"/>
    </xf>
    <xf numFmtId="0" fontId="2" fillId="0" borderId="0" xfId="0" applyFont="1" applyProtection="1">
      <protection locked="0"/>
    </xf>
    <xf numFmtId="0" fontId="0" fillId="0" borderId="0" xfId="0" applyProtection="1">
      <protection locked="0"/>
    </xf>
    <xf numFmtId="0" fontId="0" fillId="0" borderId="0" xfId="0" applyAlignment="1">
      <alignment vertical="center" wrapText="1"/>
    </xf>
    <xf numFmtId="0" fontId="8" fillId="10" borderId="1" xfId="3" applyFont="1" applyFill="1" applyBorder="1" applyAlignment="1">
      <alignment horizontal="center" vertical="center" wrapText="1"/>
    </xf>
    <xf numFmtId="1" fontId="8" fillId="10" borderId="1" xfId="3" applyNumberFormat="1" applyFont="1" applyFill="1" applyBorder="1" applyAlignment="1">
      <alignment horizontal="center" vertical="center" wrapText="1"/>
    </xf>
    <xf numFmtId="0" fontId="5" fillId="0" borderId="0" xfId="0" applyFont="1" applyAlignment="1">
      <alignment vertical="center" wrapText="1"/>
    </xf>
    <xf numFmtId="0" fontId="6" fillId="10" borderId="1" xfId="3" applyFont="1" applyFill="1" applyBorder="1" applyAlignment="1">
      <alignment vertical="center" wrapText="1"/>
    </xf>
    <xf numFmtId="1" fontId="6" fillId="2" borderId="1" xfId="2" applyNumberFormat="1" applyFont="1" applyFill="1" applyBorder="1" applyAlignment="1" applyProtection="1">
      <alignment vertical="center" wrapText="1"/>
      <protection locked="0"/>
    </xf>
    <xf numFmtId="165" fontId="6" fillId="2" borderId="1" xfId="2" applyNumberFormat="1" applyFont="1" applyFill="1" applyBorder="1" applyAlignment="1" applyProtection="1">
      <alignment vertical="center" wrapText="1"/>
      <protection locked="0"/>
    </xf>
    <xf numFmtId="9" fontId="6" fillId="2" borderId="1" xfId="3" applyNumberFormat="1" applyFont="1" applyFill="1" applyBorder="1" applyAlignment="1" applyProtection="1">
      <alignment vertical="center" wrapText="1"/>
      <protection locked="0"/>
    </xf>
    <xf numFmtId="164" fontId="6" fillId="3" borderId="1" xfId="1" applyNumberFormat="1" applyFont="1" applyFill="1" applyBorder="1" applyAlignment="1" applyProtection="1">
      <alignment vertical="center" wrapText="1"/>
    </xf>
    <xf numFmtId="0" fontId="2" fillId="0" borderId="0" xfId="0" applyFont="1" applyAlignment="1">
      <alignment vertical="center"/>
    </xf>
    <xf numFmtId="0" fontId="16" fillId="0" borderId="0" xfId="0" applyFont="1" applyAlignment="1">
      <alignment vertical="center"/>
    </xf>
    <xf numFmtId="0" fontId="0" fillId="10" borderId="7" xfId="0" applyFill="1" applyBorder="1" applyAlignment="1">
      <alignment vertical="center" wrapText="1"/>
    </xf>
    <xf numFmtId="0" fontId="0" fillId="10" borderId="4" xfId="0" applyFill="1" applyBorder="1" applyAlignment="1">
      <alignment vertical="center" wrapText="1"/>
    </xf>
    <xf numFmtId="0" fontId="0" fillId="10" borderId="3" xfId="0" applyFill="1" applyBorder="1" applyAlignment="1">
      <alignment vertical="center" wrapText="1"/>
    </xf>
    <xf numFmtId="0" fontId="8" fillId="10" borderId="1" xfId="0" applyFont="1" applyFill="1" applyBorder="1" applyAlignment="1">
      <alignment horizontal="center" vertical="center" wrapText="1"/>
    </xf>
    <xf numFmtId="0" fontId="0" fillId="10" borderId="1" xfId="0" applyFill="1" applyBorder="1" applyAlignment="1">
      <alignment vertical="center" wrapText="1"/>
    </xf>
    <xf numFmtId="3" fontId="6" fillId="2" borderId="1" xfId="1" applyNumberFormat="1" applyFont="1" applyFill="1" applyBorder="1" applyAlignment="1" applyProtection="1">
      <alignment vertical="center" wrapText="1"/>
      <protection locked="0"/>
    </xf>
    <xf numFmtId="164" fontId="6" fillId="2" borderId="1" xfId="1" applyNumberFormat="1" applyFont="1" applyFill="1" applyBorder="1" applyAlignment="1" applyProtection="1">
      <alignment vertical="center" wrapText="1"/>
      <protection locked="0"/>
    </xf>
    <xf numFmtId="164" fontId="3" fillId="11" borderId="5" xfId="1" applyNumberFormat="1" applyFont="1" applyFill="1" applyBorder="1" applyAlignment="1" applyProtection="1">
      <alignment vertical="center" wrapText="1"/>
    </xf>
    <xf numFmtId="164" fontId="0" fillId="0" borderId="0" xfId="0" applyNumberFormat="1"/>
    <xf numFmtId="0" fontId="0" fillId="9" borderId="0" xfId="0" applyFill="1"/>
    <xf numFmtId="0" fontId="0" fillId="5" borderId="7" xfId="0" applyFill="1" applyBorder="1"/>
    <xf numFmtId="4" fontId="6" fillId="11" borderId="1" xfId="3" applyNumberFormat="1" applyFont="1" applyFill="1" applyBorder="1" applyAlignment="1">
      <alignment wrapText="1"/>
    </xf>
    <xf numFmtId="0" fontId="0" fillId="5" borderId="4" xfId="0" applyFill="1" applyBorder="1"/>
    <xf numFmtId="0" fontId="0" fillId="8" borderId="4" xfId="0" applyFill="1" applyBorder="1"/>
    <xf numFmtId="0" fontId="0" fillId="6" borderId="4" xfId="0" applyFill="1" applyBorder="1"/>
    <xf numFmtId="0" fontId="0" fillId="5" borderId="6" xfId="0" applyFill="1" applyBorder="1"/>
    <xf numFmtId="3" fontId="0" fillId="11" borderId="1" xfId="0" applyNumberFormat="1" applyFill="1" applyBorder="1"/>
    <xf numFmtId="0" fontId="0" fillId="8" borderId="6" xfId="0" applyFill="1" applyBorder="1"/>
    <xf numFmtId="0" fontId="0" fillId="6" borderId="7" xfId="0" applyFill="1" applyBorder="1"/>
    <xf numFmtId="0" fontId="0" fillId="5" borderId="1" xfId="0" applyFill="1" applyBorder="1"/>
    <xf numFmtId="0" fontId="0" fillId="6" borderId="1" xfId="0" applyFill="1" applyBorder="1"/>
    <xf numFmtId="3" fontId="0" fillId="6" borderId="1" xfId="0" applyNumberFormat="1" applyFill="1" applyBorder="1"/>
    <xf numFmtId="3" fontId="0" fillId="5" borderId="1" xfId="0" applyNumberFormat="1" applyFill="1" applyBorder="1"/>
    <xf numFmtId="0" fontId="0" fillId="10" borderId="1" xfId="0" applyFill="1" applyBorder="1" applyAlignment="1">
      <alignment horizontal="left" vertical="center" wrapText="1"/>
    </xf>
    <xf numFmtId="3" fontId="0" fillId="2" borderId="1" xfId="0" applyNumberFormat="1" applyFill="1" applyBorder="1" applyAlignment="1">
      <alignment vertical="center" wrapText="1"/>
    </xf>
    <xf numFmtId="1" fontId="6" fillId="2" borderId="1" xfId="2" applyNumberFormat="1" applyFont="1" applyFill="1" applyBorder="1" applyAlignment="1" applyProtection="1">
      <alignment vertical="center" wrapText="1"/>
    </xf>
    <xf numFmtId="165" fontId="6" fillId="2" borderId="1" xfId="2" applyNumberFormat="1" applyFont="1" applyFill="1" applyBorder="1" applyAlignment="1" applyProtection="1">
      <alignment vertical="center" wrapText="1"/>
    </xf>
    <xf numFmtId="9" fontId="6" fillId="2" borderId="1" xfId="3" applyNumberFormat="1" applyFont="1" applyFill="1" applyBorder="1" applyAlignment="1">
      <alignment vertical="center" wrapText="1"/>
    </xf>
    <xf numFmtId="0" fontId="8" fillId="10" borderId="26" xfId="3" applyFont="1" applyFill="1" applyBorder="1" applyAlignment="1">
      <alignment horizontal="center" vertical="center" wrapText="1"/>
    </xf>
    <xf numFmtId="9" fontId="0" fillId="2" borderId="1" xfId="2" applyFont="1" applyFill="1" applyBorder="1" applyAlignment="1" applyProtection="1">
      <alignmen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3" fontId="6" fillId="11" borderId="1" xfId="1" applyNumberFormat="1" applyFont="1" applyFill="1" applyBorder="1" applyAlignment="1" applyProtection="1">
      <alignment vertical="center" wrapText="1"/>
    </xf>
    <xf numFmtId="3" fontId="5" fillId="2" borderId="1" xfId="1" applyNumberFormat="1" applyFont="1" applyFill="1" applyBorder="1" applyAlignment="1" applyProtection="1">
      <alignment vertical="center" wrapText="1"/>
    </xf>
    <xf numFmtId="9" fontId="0" fillId="2" borderId="1" xfId="0" applyNumberFormat="1" applyFill="1" applyBorder="1"/>
    <xf numFmtId="0" fontId="0" fillId="5" borderId="4" xfId="0" applyFill="1" applyBorder="1" applyAlignment="1">
      <alignment wrapText="1"/>
    </xf>
    <xf numFmtId="9" fontId="0" fillId="2" borderId="1" xfId="0" applyNumberFormat="1" applyFill="1" applyBorder="1" applyAlignment="1">
      <alignment vertical="center"/>
    </xf>
    <xf numFmtId="0" fontId="0" fillId="8" borderId="4" xfId="0" applyFill="1" applyBorder="1" applyAlignment="1">
      <alignment wrapText="1"/>
    </xf>
    <xf numFmtId="0" fontId="0" fillId="6" borderId="4" xfId="0" applyFill="1" applyBorder="1" applyAlignment="1">
      <alignment wrapText="1"/>
    </xf>
    <xf numFmtId="4" fontId="6" fillId="2" borderId="1" xfId="3" applyNumberFormat="1" applyFont="1" applyFill="1" applyBorder="1" applyAlignment="1">
      <alignment wrapText="1"/>
    </xf>
    <xf numFmtId="2" fontId="6" fillId="2" borderId="1" xfId="3" applyNumberFormat="1" applyFont="1" applyFill="1" applyBorder="1" applyAlignment="1">
      <alignment wrapText="1"/>
    </xf>
    <xf numFmtId="0" fontId="0" fillId="10" borderId="1" xfId="0" applyFill="1" applyBorder="1" applyAlignment="1">
      <alignment horizontal="center" vertical="center" wrapText="1"/>
    </xf>
    <xf numFmtId="0" fontId="0" fillId="10" borderId="0" xfId="0" applyFill="1" applyAlignment="1">
      <alignment vertical="center"/>
    </xf>
    <xf numFmtId="9" fontId="0" fillId="11" borderId="1" xfId="0" applyNumberFormat="1" applyFill="1" applyBorder="1" applyAlignment="1">
      <alignment vertical="center"/>
    </xf>
    <xf numFmtId="164" fontId="6" fillId="11" borderId="1" xfId="1" applyNumberFormat="1" applyFont="1" applyFill="1" applyBorder="1" applyAlignment="1" applyProtection="1">
      <alignment vertical="center" wrapText="1"/>
    </xf>
    <xf numFmtId="0" fontId="3" fillId="10" borderId="30" xfId="0" applyFont="1" applyFill="1" applyBorder="1" applyAlignment="1">
      <alignment horizontal="center" vertical="center" wrapText="1"/>
    </xf>
    <xf numFmtId="0" fontId="8" fillId="10" borderId="2" xfId="3"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31" xfId="0" applyFont="1" applyFill="1" applyBorder="1" applyAlignment="1">
      <alignment horizontal="center" vertical="center" wrapText="1"/>
    </xf>
    <xf numFmtId="0" fontId="8" fillId="10" borderId="27" xfId="3" applyFont="1" applyFill="1" applyBorder="1" applyAlignment="1">
      <alignment horizontal="center" vertical="center" wrapText="1"/>
    </xf>
    <xf numFmtId="2" fontId="6" fillId="12" borderId="1" xfId="3" quotePrefix="1" applyNumberFormat="1" applyFont="1" applyFill="1" applyBorder="1" applyAlignment="1">
      <alignment horizontal="right" wrapText="1"/>
    </xf>
    <xf numFmtId="0" fontId="5" fillId="12" borderId="1" xfId="0" applyFont="1" applyFill="1" applyBorder="1" applyAlignment="1">
      <alignment horizontal="left"/>
    </xf>
    <xf numFmtId="0" fontId="5" fillId="10" borderId="0" xfId="0" applyFont="1" applyFill="1" applyAlignment="1">
      <alignment horizontal="left"/>
    </xf>
    <xf numFmtId="1" fontId="1" fillId="2" borderId="1" xfId="2" applyNumberFormat="1" applyFont="1" applyFill="1" applyBorder="1" applyAlignment="1" applyProtection="1">
      <alignment vertical="center" wrapText="1"/>
      <protection locked="0"/>
    </xf>
    <xf numFmtId="165" fontId="1" fillId="2" borderId="1" xfId="2" applyNumberFormat="1" applyFont="1" applyFill="1" applyBorder="1" applyAlignment="1" applyProtection="1">
      <alignment vertical="center" wrapText="1"/>
      <protection locked="0"/>
    </xf>
    <xf numFmtId="9" fontId="1" fillId="2" borderId="1" xfId="3" applyNumberFormat="1" applyFont="1" applyFill="1" applyBorder="1" applyAlignment="1" applyProtection="1">
      <alignment vertical="center" wrapText="1"/>
      <protection locked="0"/>
    </xf>
    <xf numFmtId="9" fontId="1" fillId="2" borderId="1" xfId="2" applyFont="1" applyFill="1" applyBorder="1" applyAlignment="1" applyProtection="1">
      <alignment vertical="center" wrapText="1"/>
      <protection locked="0"/>
    </xf>
    <xf numFmtId="9" fontId="1" fillId="2" borderId="6" xfId="2" applyFont="1" applyFill="1" applyBorder="1" applyAlignment="1" applyProtection="1">
      <alignment vertical="center" wrapText="1"/>
      <protection locked="0"/>
    </xf>
    <xf numFmtId="2" fontId="1" fillId="12" borderId="1" xfId="3" quotePrefix="1" applyNumberFormat="1" applyFont="1" applyFill="1" applyBorder="1" applyAlignment="1">
      <alignment horizontal="right" wrapText="1"/>
    </xf>
    <xf numFmtId="9" fontId="1" fillId="2" borderId="3" xfId="3" applyNumberFormat="1" applyFont="1" applyFill="1" applyBorder="1" applyAlignment="1" applyProtection="1">
      <alignment vertical="center" wrapText="1"/>
      <protection locked="0"/>
    </xf>
    <xf numFmtId="0" fontId="3" fillId="4" borderId="4" xfId="0" applyFont="1" applyFill="1" applyBorder="1" applyAlignment="1">
      <alignment horizontal="center" vertical="center" wrapText="1"/>
    </xf>
    <xf numFmtId="3" fontId="0" fillId="2" borderId="6" xfId="1" applyNumberFormat="1" applyFont="1" applyFill="1" applyBorder="1" applyAlignment="1" applyProtection="1">
      <alignment vertical="center" wrapText="1"/>
    </xf>
    <xf numFmtId="0" fontId="5" fillId="10" borderId="6" xfId="0" applyFont="1" applyFill="1" applyBorder="1" applyAlignment="1">
      <alignment horizontal="left"/>
    </xf>
    <xf numFmtId="0" fontId="5" fillId="10" borderId="29" xfId="0" applyFont="1" applyFill="1" applyBorder="1" applyAlignment="1">
      <alignment horizontal="left"/>
    </xf>
    <xf numFmtId="0" fontId="5" fillId="10" borderId="20" xfId="0" applyFont="1" applyFill="1" applyBorder="1" applyAlignment="1">
      <alignment horizontal="left"/>
    </xf>
    <xf numFmtId="0" fontId="11" fillId="9" borderId="18" xfId="0" applyFont="1" applyFill="1" applyBorder="1" applyAlignment="1">
      <alignment horizontal="left" vertical="center"/>
    </xf>
    <xf numFmtId="0" fontId="5" fillId="10" borderId="1" xfId="0" applyFont="1" applyFill="1" applyBorder="1" applyAlignment="1">
      <alignment horizontal="left"/>
    </xf>
    <xf numFmtId="0" fontId="5" fillId="10" borderId="0" xfId="0" applyFont="1" applyFill="1" applyAlignment="1">
      <alignment horizontal="left" vertical="top" wrapText="1"/>
    </xf>
    <xf numFmtId="0" fontId="0" fillId="10" borderId="0" xfId="0" applyFill="1" applyAlignment="1">
      <alignment horizontal="left" vertical="top" wrapText="1"/>
    </xf>
    <xf numFmtId="0" fontId="3" fillId="10" borderId="1" xfId="0" applyFont="1" applyFill="1" applyBorder="1" applyAlignment="1">
      <alignment horizontal="center" vertical="center" wrapText="1"/>
    </xf>
    <xf numFmtId="0" fontId="19" fillId="9" borderId="0" xfId="0" applyFont="1" applyFill="1" applyAlignment="1">
      <alignment horizontal="left" vertical="center" wrapText="1"/>
    </xf>
    <xf numFmtId="0" fontId="3" fillId="10" borderId="6" xfId="0" applyFont="1" applyFill="1" applyBorder="1" applyAlignment="1">
      <alignment horizontal="center"/>
    </xf>
    <xf numFmtId="0" fontId="3" fillId="10" borderId="29" xfId="0" applyFont="1" applyFill="1" applyBorder="1" applyAlignment="1">
      <alignment horizontal="center"/>
    </xf>
    <xf numFmtId="0" fontId="3" fillId="10" borderId="20" xfId="0" applyFont="1" applyFill="1" applyBorder="1" applyAlignment="1">
      <alignment horizontal="center"/>
    </xf>
    <xf numFmtId="0" fontId="3" fillId="10" borderId="1" xfId="0" applyFont="1" applyFill="1" applyBorder="1" applyAlignment="1">
      <alignment horizontal="center"/>
    </xf>
    <xf numFmtId="0" fontId="21" fillId="9" borderId="0" xfId="0" applyFont="1" applyFill="1" applyAlignment="1">
      <alignment horizontal="left" vertical="center" wrapText="1"/>
    </xf>
    <xf numFmtId="0" fontId="3" fillId="10" borderId="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20" fillId="9" borderId="0" xfId="3" applyFont="1" applyFill="1" applyAlignment="1">
      <alignment horizontal="left" vertical="center" wrapText="1"/>
    </xf>
    <xf numFmtId="0" fontId="3" fillId="4" borderId="1" xfId="0" applyFont="1" applyFill="1" applyBorder="1" applyAlignment="1">
      <alignment horizontal="center" vertical="center" wrapText="1"/>
    </xf>
    <xf numFmtId="0" fontId="0" fillId="0" borderId="1" xfId="0" applyBorder="1" applyAlignment="1">
      <alignment horizontal="left" wrapText="1"/>
    </xf>
    <xf numFmtId="0" fontId="22" fillId="0" borderId="1" xfId="4" applyBorder="1" applyAlignment="1">
      <alignment horizontal="left" vertical="center" wrapText="1"/>
    </xf>
    <xf numFmtId="0" fontId="6" fillId="8" borderId="1" xfId="0" applyFont="1" applyFill="1" applyBorder="1" applyAlignment="1">
      <alignment vertical="center"/>
    </xf>
    <xf numFmtId="0" fontId="6" fillId="8" borderId="1" xfId="0" applyFont="1" applyFill="1" applyBorder="1"/>
    <xf numFmtId="3" fontId="6" fillId="8" borderId="1" xfId="0" applyNumberFormat="1" applyFont="1" applyFill="1" applyBorder="1"/>
    <xf numFmtId="3" fontId="5" fillId="8" borderId="1" xfId="0" applyNumberFormat="1" applyFont="1" applyFill="1" applyBorder="1"/>
  </cellXfs>
  <cellStyles count="5">
    <cellStyle name="Comma" xfId="1" builtinId="3"/>
    <cellStyle name="Hyperlink" xfId="4" builtinId="8"/>
    <cellStyle name="Normal" xfId="0" builtinId="0"/>
    <cellStyle name="Normal 2" xfId="3" xr:uid="{98060190-EE89-4A96-AC44-FAFDC6EE3631}"/>
    <cellStyle name="Per cent" xfId="2" builtinId="5"/>
  </cellStyles>
  <dxfs count="0"/>
  <tableStyles count="0" defaultTableStyle="TableStyleMedium2" defaultPivotStyle="PivotStyleLight16"/>
  <colors>
    <mruColors>
      <color rgb="FFFFF2CC"/>
      <color rgb="FFE2F0D9"/>
      <color rgb="FF003087"/>
      <color rgb="FFE4DFEC"/>
      <color rgb="FFFCE4D6"/>
      <color rgb="FF41B6E6"/>
      <color rgb="FF1F4E79"/>
      <color rgb="FFFFCC99"/>
      <color rgb="FFF0F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User inputs'!A1"/><Relationship Id="rId2" Type="http://schemas.openxmlformats.org/officeDocument/2006/relationships/hyperlink" Target="#'National model outputs'!A1"/><Relationship Id="rId1" Type="http://schemas.openxmlformats.org/officeDocument/2006/relationships/hyperlink" Target="#'National model inputs'!A1"/><Relationship Id="rId5" Type="http://schemas.openxmlformats.org/officeDocument/2006/relationships/image" Target="../media/image1.jpeg"/><Relationship Id="rId4" Type="http://schemas.openxmlformats.org/officeDocument/2006/relationships/hyperlink" Target="#'User outputs'!A1"/></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31</xdr:row>
      <xdr:rowOff>73025</xdr:rowOff>
    </xdr:from>
    <xdr:to>
      <xdr:col>2</xdr:col>
      <xdr:colOff>1524000</xdr:colOff>
      <xdr:row>34</xdr:row>
      <xdr:rowOff>82550</xdr:rowOff>
    </xdr:to>
    <xdr:sp macro="" textlink="">
      <xdr:nvSpPr>
        <xdr:cNvPr id="4" name="TextBox 3">
          <a:hlinkClick xmlns:r="http://schemas.openxmlformats.org/officeDocument/2006/relationships" r:id="rId1"/>
          <a:extLst>
            <a:ext uri="{FF2B5EF4-FFF2-40B4-BE49-F238E27FC236}">
              <a16:creationId xmlns:a16="http://schemas.microsoft.com/office/drawing/2014/main" id="{BCC7F5B4-30E1-4DDA-B0FC-44CFD004F27E}"/>
            </a:ext>
          </a:extLst>
        </xdr:cNvPr>
        <xdr:cNvSpPr txBox="1"/>
      </xdr:nvSpPr>
      <xdr:spPr>
        <a:xfrm>
          <a:off x="857250" y="5006975"/>
          <a:ext cx="1066800" cy="552450"/>
        </a:xfrm>
        <a:prstGeom prst="roundRect">
          <a:avLst/>
        </a:prstGeom>
        <a:solidFill>
          <a:schemeClr val="accent1">
            <a:lumMod val="20000"/>
            <a:lumOff val="80000"/>
          </a:schemeClr>
        </a:solidFill>
        <a:ln/>
        <a:effectLst>
          <a:softEdge rad="0"/>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a:t>National</a:t>
          </a:r>
          <a:r>
            <a:rPr lang="en-GB" sz="1100" baseline="0"/>
            <a:t> model inputs</a:t>
          </a:r>
          <a:endParaRPr lang="en-GB" sz="1100"/>
        </a:p>
      </xdr:txBody>
    </xdr:sp>
    <xdr:clientData/>
  </xdr:twoCellAnchor>
  <xdr:twoCellAnchor editAs="oneCell">
    <xdr:from>
      <xdr:col>2</xdr:col>
      <xdr:colOff>447675</xdr:colOff>
      <xdr:row>35</xdr:row>
      <xdr:rowOff>95250</xdr:rowOff>
    </xdr:from>
    <xdr:to>
      <xdr:col>2</xdr:col>
      <xdr:colOff>1514475</xdr:colOff>
      <xdr:row>38</xdr:row>
      <xdr:rowOff>101600</xdr:rowOff>
    </xdr:to>
    <xdr:sp macro="" textlink="">
      <xdr:nvSpPr>
        <xdr:cNvPr id="6" name="TextBox 5">
          <a:hlinkClick xmlns:r="http://schemas.openxmlformats.org/officeDocument/2006/relationships" r:id="rId2"/>
          <a:extLst>
            <a:ext uri="{FF2B5EF4-FFF2-40B4-BE49-F238E27FC236}">
              <a16:creationId xmlns:a16="http://schemas.microsoft.com/office/drawing/2014/main" id="{ED173A44-E48F-4E1C-9EAA-51526AECBE8C}"/>
            </a:ext>
          </a:extLst>
        </xdr:cNvPr>
        <xdr:cNvSpPr txBox="1"/>
      </xdr:nvSpPr>
      <xdr:spPr>
        <a:xfrm>
          <a:off x="847725" y="5753100"/>
          <a:ext cx="1066800" cy="552450"/>
        </a:xfrm>
        <a:prstGeom prst="roundRect">
          <a:avLst/>
        </a:prstGeom>
        <a:solidFill>
          <a:schemeClr val="accent1">
            <a:lumMod val="20000"/>
            <a:lumOff val="80000"/>
          </a:schemeClr>
        </a:solidFill>
        <a:ln/>
        <a:effectLst>
          <a:softEdge rad="0"/>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a:t>National</a:t>
          </a:r>
          <a:r>
            <a:rPr lang="en-GB" sz="1100" baseline="0"/>
            <a:t> model outputs</a:t>
          </a:r>
          <a:endParaRPr lang="en-GB" sz="1100"/>
        </a:p>
      </xdr:txBody>
    </xdr:sp>
    <xdr:clientData/>
  </xdr:twoCellAnchor>
  <xdr:twoCellAnchor editAs="oneCell">
    <xdr:from>
      <xdr:col>2</xdr:col>
      <xdr:colOff>457200</xdr:colOff>
      <xdr:row>23</xdr:row>
      <xdr:rowOff>38100</xdr:rowOff>
    </xdr:from>
    <xdr:to>
      <xdr:col>2</xdr:col>
      <xdr:colOff>1524000</xdr:colOff>
      <xdr:row>26</xdr:row>
      <xdr:rowOff>47625</xdr:rowOff>
    </xdr:to>
    <xdr:sp macro="" textlink="">
      <xdr:nvSpPr>
        <xdr:cNvPr id="7" name="TextBox 6">
          <a:hlinkClick xmlns:r="http://schemas.openxmlformats.org/officeDocument/2006/relationships" r:id="rId3"/>
          <a:extLst>
            <a:ext uri="{FF2B5EF4-FFF2-40B4-BE49-F238E27FC236}">
              <a16:creationId xmlns:a16="http://schemas.microsoft.com/office/drawing/2014/main" id="{65414A32-E871-429C-ABDA-377359C6127B}"/>
            </a:ext>
          </a:extLst>
        </xdr:cNvPr>
        <xdr:cNvSpPr txBox="1"/>
      </xdr:nvSpPr>
      <xdr:spPr>
        <a:xfrm>
          <a:off x="857250" y="3524250"/>
          <a:ext cx="1066800" cy="552450"/>
        </a:xfrm>
        <a:prstGeom prst="roundRect">
          <a:avLst/>
        </a:prstGeom>
        <a:solidFill>
          <a:schemeClr val="accent6">
            <a:lumMod val="40000"/>
            <a:lumOff val="60000"/>
          </a:schemeClr>
        </a:solidFill>
        <a:ln/>
        <a:effectLst>
          <a:softEdge rad="0"/>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aseline="0"/>
            <a:t>User inputs</a:t>
          </a:r>
          <a:endParaRPr lang="en-GB" sz="1100"/>
        </a:p>
      </xdr:txBody>
    </xdr:sp>
    <xdr:clientData/>
  </xdr:twoCellAnchor>
  <xdr:twoCellAnchor editAs="oneCell">
    <xdr:from>
      <xdr:col>2</xdr:col>
      <xdr:colOff>434975</xdr:colOff>
      <xdr:row>27</xdr:row>
      <xdr:rowOff>57150</xdr:rowOff>
    </xdr:from>
    <xdr:to>
      <xdr:col>2</xdr:col>
      <xdr:colOff>1501775</xdr:colOff>
      <xdr:row>30</xdr:row>
      <xdr:rowOff>63500</xdr:rowOff>
    </xdr:to>
    <xdr:sp macro="" textlink="">
      <xdr:nvSpPr>
        <xdr:cNvPr id="8" name="TextBox 7">
          <a:hlinkClick xmlns:r="http://schemas.openxmlformats.org/officeDocument/2006/relationships" r:id="rId4"/>
          <a:extLst>
            <a:ext uri="{FF2B5EF4-FFF2-40B4-BE49-F238E27FC236}">
              <a16:creationId xmlns:a16="http://schemas.microsoft.com/office/drawing/2014/main" id="{114349AF-2B4D-4CFD-BEFB-8A07091DBD0C}"/>
            </a:ext>
          </a:extLst>
        </xdr:cNvPr>
        <xdr:cNvSpPr txBox="1"/>
      </xdr:nvSpPr>
      <xdr:spPr>
        <a:xfrm>
          <a:off x="835025" y="4267200"/>
          <a:ext cx="1066800" cy="549275"/>
        </a:xfrm>
        <a:prstGeom prst="roundRect">
          <a:avLst/>
        </a:prstGeom>
        <a:solidFill>
          <a:schemeClr val="accent6">
            <a:lumMod val="40000"/>
            <a:lumOff val="60000"/>
          </a:schemeClr>
        </a:solidFill>
        <a:ln/>
        <a:effectLst>
          <a:softEdge rad="0"/>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a:t>User </a:t>
          </a:r>
          <a:r>
            <a:rPr lang="en-GB" sz="1100" baseline="0"/>
            <a:t>outputs</a:t>
          </a:r>
          <a:endParaRPr lang="en-GB" sz="1100"/>
        </a:p>
      </xdr:txBody>
    </xdr:sp>
    <xdr:clientData/>
  </xdr:twoCellAnchor>
  <xdr:twoCellAnchor editAs="oneCell">
    <xdr:from>
      <xdr:col>12</xdr:col>
      <xdr:colOff>304800</xdr:colOff>
      <xdr:row>3</xdr:row>
      <xdr:rowOff>47625</xdr:rowOff>
    </xdr:from>
    <xdr:to>
      <xdr:col>13</xdr:col>
      <xdr:colOff>578739</xdr:colOff>
      <xdr:row>5</xdr:row>
      <xdr:rowOff>11775</xdr:rowOff>
    </xdr:to>
    <xdr:pic>
      <xdr:nvPicPr>
        <xdr:cNvPr id="2" name="Picture 1">
          <a:extLst>
            <a:ext uri="{FF2B5EF4-FFF2-40B4-BE49-F238E27FC236}">
              <a16:creationId xmlns:a16="http://schemas.microsoft.com/office/drawing/2014/main" id="{B4D7EA84-3BC6-40D4-B6C6-2673DA7DE4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601325" y="704850"/>
          <a:ext cx="883539" cy="345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gbr01.safelinks.protection.outlook.com/?url=https%3A%2F%2Fwww.england.nhs.uk%2Fstatistics%2Fstatistical-work-areas%2Fae-waiting-times-and-activity%2F&amp;data=05%7C02%7Csimran.sansoy%40nhs.net%7C81fc3db1080f48826e1208de9a054b54%7C37c354b285b047f5b22207b48d774ee3%7C0%7C0%7C639117544677343195%7CUnknown%7CTWFpbGZsb3d8eyJFbXB0eU1hcGkiOnRydWUsIlYiOiIwLjAuMDAwMCIsIlAiOiJXaW4zMiIsIkFOIjoiTWFpbCIsIldUIjoyfQ%3D%3D%7C0%7C%7C%7C&amp;sdata=h5aEAw3qQe3Qz%2BGwQmclIINx%2B4CXO%2BCkw7yp%2B2ep1GA%3D&amp;reserved=0" TargetMode="External"/><Relationship Id="rId2" Type="http://schemas.openxmlformats.org/officeDocument/2006/relationships/hyperlink" Target="https://gbr01.safelinks.protection.outlook.com/?url=https%3A%2F%2Fdigital.nhs.uk%2Fdata-and-information%2Fpublications%2Fstatistical%2Fmental-health-services-monthly-statistics%2Fperformance-april-2025&amp;data=05%7C02%7Csimran.sansoy%40nhs.net%7C81fc3db1080f48826e1208de9a054b54%7C37c354b285b047f5b22207b48d774ee3%7C0%7C0%7C639117544677281984%7CUnknown%7CTWFpbGZsb3d8eyJFbXB0eU1hcGkiOnRydWUsIlYiOiIwLjAuMDAwMCIsIlAiOiJXaW4zMiIsIkFOIjoiTWFpbCIsIldUIjoyfQ%3D%3D%7C0%7C%7C%7C&amp;sdata=tqEjC%2FIRlg6N7ZLxC7cbsYY8G6FE0YNKrgJ3YWwMrHA%3D&amp;reserved=0" TargetMode="External"/><Relationship Id="rId1" Type="http://schemas.openxmlformats.org/officeDocument/2006/relationships/hyperlink" Target="https://gbr01.safelinks.protection.outlook.com/?url=https%3A%2F%2Fdigital.nhs.uk%2Fdata-and-information%2Fpublications%2Fstatistical%2Fappointments-in-general-practice&amp;data=05%7C02%7Csimran.sansoy%40nhs.net%7C81fc3db1080f48826e1208de9a054b54%7C37c354b285b047f5b22207b48d774ee3%7C0%7C0%7C639117544677234383%7CUnknown%7CTWFpbGZsb3d8eyJFbXB0eU1hcGkiOnRydWUsIlYiOiIwLjAuMDAwMCIsIlAiOiJXaW4zMiIsIkFOIjoiTWFpbCIsIldUIjoyfQ%3D%3D%7C0%7C%7C%7C&amp;sdata=Gzyr%2FqnVgkg18DgEljo%2BfmFCvsq9rNv027e%2FgqU92Nk%3D&amp;reserved=0" TargetMode="External"/><Relationship Id="rId4" Type="http://schemas.openxmlformats.org/officeDocument/2006/relationships/hyperlink" Target="https://gbr01.safelinks.protection.outlook.com/?url=https%3A%2F%2Fdigital.nhs.uk%2Fdata-and-information%2Fpublications%2Fstatistical%2Fcommunity-services-statistics-for-children-young-people-and-adults%2Fnovember-2024%2Fcare-contacts&amp;data=05%7C02%7Csimran.sansoy%40nhs.net%7C81fc3db1080f48826e1208de9a054b54%7C37c354b285b047f5b22207b48d774ee3%7C0%7C0%7C639117544677314042%7CUnknown%7CTWFpbGZsb3d8eyJFbXB0eU1hcGkiOnRydWUsIlYiOiIwLjAuMDAwMCIsIlAiOiJXaW4zMiIsIkFOIjoiTWFpbCIsIldUIjoyfQ%3D%3D%7C0%7C%7C%7C&amp;sdata=KjggyVdhQOLuLetgTU6K0rGndM1ptUVFaw8PnjZRNi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78D5-7D17-46C4-BE8E-42CF34736ADB}">
  <sheetPr codeName="Sheet1"/>
  <dimension ref="B1:AD123"/>
  <sheetViews>
    <sheetView showGridLines="0" tabSelected="1" workbookViewId="0"/>
  </sheetViews>
  <sheetFormatPr defaultColWidth="8.7109375" defaultRowHeight="15" x14ac:dyDescent="0.25"/>
  <cols>
    <col min="1" max="2" width="2.5703125" style="2" customWidth="1"/>
    <col min="3" max="3" width="29.42578125" style="2" customWidth="1"/>
    <col min="4" max="4" width="42.42578125" style="2" customWidth="1"/>
    <col min="5" max="13" width="8.7109375" style="2"/>
    <col min="14" max="14" width="9.140625" style="2" customWidth="1"/>
    <col min="15" max="16384" width="8.7109375" style="2"/>
  </cols>
  <sheetData>
    <row r="1" spans="2:14" ht="15" customHeight="1" thickBot="1" x14ac:dyDescent="0.3"/>
    <row r="2" spans="2:14" ht="21.75" thickBot="1" x14ac:dyDescent="0.3">
      <c r="B2" s="18"/>
      <c r="C2" s="133" t="s">
        <v>0</v>
      </c>
      <c r="D2" s="133"/>
      <c r="E2" s="19"/>
      <c r="F2" s="19"/>
      <c r="G2" s="19"/>
      <c r="H2" s="19"/>
      <c r="I2" s="19"/>
      <c r="J2" s="19"/>
      <c r="K2" s="19"/>
      <c r="L2" s="19"/>
      <c r="M2" s="19"/>
      <c r="N2" s="20"/>
    </row>
    <row r="3" spans="2:14" ht="15.75" thickBot="1" x14ac:dyDescent="0.3">
      <c r="C3" s="4"/>
      <c r="D3" s="4"/>
    </row>
    <row r="4" spans="2:14" ht="18.75" x14ac:dyDescent="0.3">
      <c r="B4" s="5"/>
      <c r="C4" s="15" t="s">
        <v>1</v>
      </c>
      <c r="D4" s="6"/>
      <c r="E4" s="7"/>
      <c r="F4" s="7"/>
      <c r="G4" s="7"/>
      <c r="H4" s="7"/>
      <c r="I4" s="7"/>
      <c r="J4" s="7"/>
      <c r="K4" s="7"/>
      <c r="L4" s="7"/>
      <c r="M4" s="7"/>
      <c r="N4" s="8"/>
    </row>
    <row r="5" spans="2:14" ht="11.45" customHeight="1" x14ac:dyDescent="0.3">
      <c r="B5" s="9"/>
      <c r="C5" s="49"/>
      <c r="D5" s="50"/>
      <c r="E5" s="10"/>
      <c r="F5" s="10"/>
      <c r="G5" s="10"/>
      <c r="H5" s="10"/>
      <c r="I5" s="10"/>
      <c r="J5" s="10"/>
      <c r="K5" s="10"/>
      <c r="L5" s="10"/>
      <c r="M5" s="10"/>
      <c r="N5" s="11"/>
    </row>
    <row r="6" spans="2:14" ht="47.25" customHeight="1" x14ac:dyDescent="0.25">
      <c r="B6" s="9"/>
      <c r="C6" s="136" t="s">
        <v>173</v>
      </c>
      <c r="D6" s="136"/>
      <c r="E6" s="136"/>
      <c r="F6" s="136"/>
      <c r="G6" s="136"/>
      <c r="H6" s="136"/>
      <c r="I6" s="136"/>
      <c r="J6" s="136"/>
      <c r="K6" s="136"/>
      <c r="L6" s="136"/>
      <c r="M6" s="136"/>
      <c r="N6" s="11"/>
    </row>
    <row r="7" spans="2:14" ht="34.5" customHeight="1" x14ac:dyDescent="0.25">
      <c r="B7" s="9"/>
      <c r="C7" s="136" t="s">
        <v>144</v>
      </c>
      <c r="D7" s="136"/>
      <c r="E7" s="136"/>
      <c r="F7" s="136"/>
      <c r="G7" s="136"/>
      <c r="H7" s="136"/>
      <c r="I7" s="136"/>
      <c r="J7" s="136"/>
      <c r="K7" s="136"/>
      <c r="L7" s="136"/>
      <c r="M7" s="136"/>
      <c r="N7" s="11"/>
    </row>
    <row r="8" spans="2:14" ht="63" customHeight="1" x14ac:dyDescent="0.25">
      <c r="B8" s="9"/>
      <c r="C8" s="135" t="s">
        <v>151</v>
      </c>
      <c r="D8" s="135"/>
      <c r="E8" s="135"/>
      <c r="F8" s="135"/>
      <c r="G8" s="135"/>
      <c r="H8" s="135"/>
      <c r="I8" s="135"/>
      <c r="J8" s="135"/>
      <c r="K8" s="135"/>
      <c r="L8" s="135"/>
      <c r="M8" s="135"/>
      <c r="N8" s="11"/>
    </row>
    <row r="9" spans="2:14" ht="49.5" customHeight="1" x14ac:dyDescent="0.25">
      <c r="B9" s="9"/>
      <c r="C9" s="135" t="s">
        <v>184</v>
      </c>
      <c r="D9" s="135"/>
      <c r="E9" s="135"/>
      <c r="F9" s="135"/>
      <c r="G9" s="135"/>
      <c r="H9" s="135"/>
      <c r="I9" s="135"/>
      <c r="J9" s="135"/>
      <c r="K9" s="135"/>
      <c r="L9" s="135"/>
      <c r="M9" s="135"/>
      <c r="N9" s="11"/>
    </row>
    <row r="10" spans="2:14" x14ac:dyDescent="0.25">
      <c r="B10" s="9"/>
      <c r="C10" s="28" t="s">
        <v>147</v>
      </c>
      <c r="D10" s="10"/>
      <c r="E10" s="10"/>
      <c r="F10" s="10"/>
      <c r="G10" s="10"/>
      <c r="H10" s="10"/>
      <c r="I10" s="10"/>
      <c r="J10" s="10"/>
      <c r="K10" s="10"/>
      <c r="L10" s="10"/>
      <c r="M10" s="10"/>
      <c r="N10" s="11"/>
    </row>
    <row r="11" spans="2:14" x14ac:dyDescent="0.25">
      <c r="B11" s="9"/>
      <c r="C11" s="10" t="s">
        <v>145</v>
      </c>
      <c r="D11" s="10" t="s">
        <v>146</v>
      </c>
      <c r="E11" s="10"/>
      <c r="F11" s="10"/>
      <c r="G11" s="10"/>
      <c r="H11" s="10"/>
      <c r="I11" s="10"/>
      <c r="J11" s="10"/>
      <c r="K11" s="10"/>
      <c r="L11" s="10"/>
      <c r="M11" s="10"/>
      <c r="N11" s="11"/>
    </row>
    <row r="12" spans="2:14" x14ac:dyDescent="0.25">
      <c r="B12" s="9"/>
      <c r="C12" s="24" t="s">
        <v>2</v>
      </c>
      <c r="D12" s="109" t="s">
        <v>3</v>
      </c>
      <c r="E12" s="10"/>
      <c r="F12" s="10"/>
      <c r="G12" s="10"/>
      <c r="H12" s="10"/>
      <c r="I12" s="10"/>
      <c r="J12" s="10"/>
      <c r="K12" s="10"/>
      <c r="L12" s="10"/>
      <c r="M12" s="10"/>
      <c r="N12" s="11"/>
    </row>
    <row r="13" spans="2:14" x14ac:dyDescent="0.25">
      <c r="B13" s="9"/>
      <c r="C13" s="25" t="s">
        <v>4</v>
      </c>
      <c r="D13" s="27" t="s">
        <v>5</v>
      </c>
      <c r="E13" s="10"/>
      <c r="F13" s="10"/>
      <c r="G13" s="10"/>
      <c r="H13" s="10"/>
      <c r="I13" s="10"/>
      <c r="J13" s="10"/>
      <c r="K13" s="10"/>
      <c r="L13" s="10"/>
      <c r="M13" s="10"/>
      <c r="N13" s="11"/>
    </row>
    <row r="14" spans="2:14" x14ac:dyDescent="0.25">
      <c r="B14" s="9"/>
      <c r="C14" s="26" t="s">
        <v>6</v>
      </c>
      <c r="D14" s="109" t="s">
        <v>7</v>
      </c>
      <c r="E14" s="10"/>
      <c r="F14" s="10"/>
      <c r="G14" s="10"/>
      <c r="H14" s="10"/>
      <c r="I14" s="10"/>
      <c r="J14" s="10"/>
      <c r="K14" s="10"/>
      <c r="L14" s="10"/>
      <c r="M14" s="10"/>
      <c r="N14" s="11"/>
    </row>
    <row r="15" spans="2:14" x14ac:dyDescent="0.25">
      <c r="B15" s="9"/>
      <c r="C15" s="10"/>
      <c r="D15" s="10"/>
      <c r="E15" s="10"/>
      <c r="F15" s="10"/>
      <c r="G15" s="10"/>
      <c r="H15" s="10"/>
      <c r="I15" s="10"/>
      <c r="J15" s="10"/>
      <c r="K15" s="10"/>
      <c r="L15" s="10"/>
      <c r="M15" s="10"/>
      <c r="N15" s="11"/>
    </row>
    <row r="16" spans="2:14" x14ac:dyDescent="0.25">
      <c r="B16" s="9"/>
      <c r="C16" s="10" t="s">
        <v>139</v>
      </c>
      <c r="D16" s="48" t="s">
        <v>142</v>
      </c>
      <c r="E16" s="10"/>
      <c r="F16" s="10"/>
      <c r="G16" s="10"/>
      <c r="H16" s="10"/>
      <c r="I16" s="10"/>
      <c r="J16" s="10"/>
      <c r="K16" s="10"/>
      <c r="L16" s="10"/>
      <c r="M16" s="10"/>
      <c r="N16" s="11"/>
    </row>
    <row r="17" spans="2:30" x14ac:dyDescent="0.25">
      <c r="B17" s="9"/>
      <c r="C17" s="10" t="s">
        <v>140</v>
      </c>
      <c r="D17" s="10" t="s">
        <v>141</v>
      </c>
      <c r="E17" s="10"/>
      <c r="F17" s="10"/>
      <c r="G17" s="10"/>
      <c r="H17" s="10"/>
      <c r="I17" s="10"/>
      <c r="J17" s="10"/>
      <c r="K17" s="10"/>
      <c r="L17" s="10"/>
      <c r="M17" s="10"/>
      <c r="N17" s="11"/>
    </row>
    <row r="18" spans="2:30" x14ac:dyDescent="0.25">
      <c r="B18" s="9"/>
      <c r="C18" s="10" t="s">
        <v>176</v>
      </c>
      <c r="D18" s="10"/>
      <c r="E18" s="10"/>
      <c r="F18" s="10"/>
      <c r="G18" s="10"/>
      <c r="H18" s="10"/>
      <c r="I18" s="10"/>
      <c r="J18" s="10"/>
      <c r="K18" s="10"/>
      <c r="L18" s="10"/>
      <c r="M18" s="10"/>
      <c r="N18" s="11"/>
    </row>
    <row r="19" spans="2:30" ht="15.75" thickBot="1" x14ac:dyDescent="0.3">
      <c r="B19" s="12"/>
      <c r="C19" s="13"/>
      <c r="D19" s="13"/>
      <c r="E19" s="13"/>
      <c r="F19" s="13"/>
      <c r="G19" s="13"/>
      <c r="H19" s="13"/>
      <c r="I19" s="13"/>
      <c r="J19" s="13"/>
      <c r="K19" s="13"/>
      <c r="L19" s="13"/>
      <c r="M19" s="13"/>
      <c r="N19" s="14"/>
    </row>
    <row r="20" spans="2:30" ht="15.75" thickBot="1" x14ac:dyDescent="0.3"/>
    <row r="21" spans="2:30" ht="21" customHeight="1" x14ac:dyDescent="0.3">
      <c r="B21" s="5"/>
      <c r="C21" s="16" t="s">
        <v>8</v>
      </c>
      <c r="D21" s="7"/>
      <c r="E21" s="7"/>
      <c r="F21" s="7"/>
      <c r="G21" s="7"/>
      <c r="H21" s="7"/>
      <c r="I21" s="7"/>
      <c r="J21" s="7"/>
      <c r="K21" s="7"/>
      <c r="L21" s="7"/>
      <c r="M21" s="7"/>
      <c r="N21" s="8"/>
    </row>
    <row r="22" spans="2:30" ht="10.5" customHeight="1" x14ac:dyDescent="0.3">
      <c r="B22" s="9"/>
      <c r="C22" s="41"/>
      <c r="D22" s="10"/>
      <c r="E22" s="10"/>
      <c r="F22" s="10"/>
      <c r="G22" s="10"/>
      <c r="H22" s="10"/>
      <c r="I22" s="10"/>
      <c r="J22" s="10"/>
      <c r="K22" s="10"/>
      <c r="L22" s="10"/>
      <c r="M22" s="10"/>
      <c r="N22" s="11"/>
    </row>
    <row r="23" spans="2:30" x14ac:dyDescent="0.25">
      <c r="B23" s="9"/>
      <c r="C23" s="10" t="s">
        <v>9</v>
      </c>
      <c r="D23" s="10"/>
      <c r="E23" s="10"/>
      <c r="F23" s="10"/>
      <c r="G23" s="10"/>
      <c r="H23" s="10"/>
      <c r="I23" s="10"/>
      <c r="J23" s="10"/>
      <c r="K23" s="10"/>
      <c r="L23" s="10"/>
      <c r="M23" s="10"/>
      <c r="N23" s="11"/>
    </row>
    <row r="24" spans="2:30" x14ac:dyDescent="0.25">
      <c r="B24" s="9"/>
      <c r="C24" s="10"/>
      <c r="D24" s="10"/>
      <c r="E24" s="10"/>
      <c r="F24" s="10"/>
      <c r="G24" s="10"/>
      <c r="H24" s="10"/>
      <c r="I24" s="10"/>
      <c r="J24" s="10"/>
      <c r="K24" s="10"/>
      <c r="L24" s="10"/>
      <c r="M24" s="10"/>
      <c r="N24" s="11"/>
      <c r="Q24"/>
      <c r="R24"/>
      <c r="S24"/>
      <c r="T24"/>
      <c r="U24"/>
      <c r="V24"/>
      <c r="W24"/>
      <c r="X24"/>
      <c r="Y24"/>
      <c r="Z24"/>
      <c r="AA24"/>
      <c r="AB24"/>
      <c r="AC24"/>
      <c r="AD24"/>
    </row>
    <row r="25" spans="2:30" ht="14.45" customHeight="1" x14ac:dyDescent="0.25">
      <c r="B25" s="9"/>
      <c r="C25" s="10"/>
      <c r="D25" s="135" t="s">
        <v>143</v>
      </c>
      <c r="E25" s="135"/>
      <c r="F25" s="135"/>
      <c r="G25" s="135"/>
      <c r="H25" s="135"/>
      <c r="I25" s="135"/>
      <c r="J25" s="135"/>
      <c r="K25" s="135"/>
      <c r="L25" s="135"/>
      <c r="M25" s="135"/>
      <c r="N25" s="11"/>
      <c r="Q25"/>
      <c r="R25"/>
      <c r="S25"/>
      <c r="T25"/>
      <c r="U25"/>
      <c r="V25"/>
      <c r="W25"/>
      <c r="X25"/>
      <c r="Y25"/>
      <c r="Z25"/>
      <c r="AA25"/>
      <c r="AB25"/>
      <c r="AC25"/>
      <c r="AD25"/>
    </row>
    <row r="26" spans="2:30" x14ac:dyDescent="0.25">
      <c r="B26" s="9"/>
      <c r="C26" s="10"/>
      <c r="D26" s="135"/>
      <c r="E26" s="135"/>
      <c r="F26" s="135"/>
      <c r="G26" s="135"/>
      <c r="H26" s="135"/>
      <c r="I26" s="135"/>
      <c r="J26" s="135"/>
      <c r="K26" s="135"/>
      <c r="L26" s="135"/>
      <c r="M26" s="135"/>
      <c r="N26" s="11"/>
      <c r="Q26"/>
      <c r="R26"/>
      <c r="S26"/>
      <c r="T26"/>
      <c r="U26"/>
      <c r="V26"/>
      <c r="W26"/>
      <c r="X26"/>
      <c r="Y26"/>
      <c r="Z26"/>
      <c r="AA26"/>
      <c r="AB26"/>
      <c r="AC26"/>
      <c r="AD26"/>
    </row>
    <row r="27" spans="2:30" x14ac:dyDescent="0.25">
      <c r="B27" s="9"/>
      <c r="C27" s="10"/>
      <c r="D27" s="10"/>
      <c r="E27" s="10"/>
      <c r="F27" s="10"/>
      <c r="G27" s="10"/>
      <c r="H27" s="10"/>
      <c r="I27" s="10"/>
      <c r="J27" s="10"/>
      <c r="K27" s="10"/>
      <c r="L27" s="10"/>
      <c r="M27" s="10"/>
      <c r="N27" s="11"/>
      <c r="Q27"/>
      <c r="R27"/>
      <c r="S27"/>
      <c r="T27"/>
      <c r="U27"/>
      <c r="V27"/>
      <c r="W27"/>
      <c r="X27"/>
      <c r="Y27"/>
      <c r="Z27"/>
      <c r="AA27"/>
      <c r="AB27"/>
      <c r="AC27"/>
      <c r="AD27"/>
    </row>
    <row r="28" spans="2:30" x14ac:dyDescent="0.25">
      <c r="B28" s="9"/>
      <c r="C28" s="10"/>
      <c r="D28" s="10"/>
      <c r="E28" s="10"/>
      <c r="F28" s="10"/>
      <c r="G28" s="10"/>
      <c r="H28" s="10"/>
      <c r="I28" s="10"/>
      <c r="J28" s="10"/>
      <c r="K28" s="10"/>
      <c r="L28" s="10"/>
      <c r="M28" s="10"/>
      <c r="N28" s="11"/>
      <c r="Q28"/>
      <c r="R28"/>
      <c r="S28"/>
      <c r="T28"/>
      <c r="U28"/>
      <c r="V28"/>
      <c r="W28"/>
      <c r="X28"/>
      <c r="Y28"/>
      <c r="Z28"/>
      <c r="AA28"/>
      <c r="AB28"/>
      <c r="AC28"/>
      <c r="AD28"/>
    </row>
    <row r="29" spans="2:30" ht="14.45" customHeight="1" x14ac:dyDescent="0.25">
      <c r="B29" s="9"/>
      <c r="C29" s="10"/>
      <c r="D29" s="135" t="s">
        <v>158</v>
      </c>
      <c r="E29" s="135"/>
      <c r="F29" s="135"/>
      <c r="G29" s="135"/>
      <c r="H29" s="135"/>
      <c r="I29" s="135"/>
      <c r="J29" s="135"/>
      <c r="K29" s="135"/>
      <c r="L29" s="135"/>
      <c r="M29" s="135"/>
      <c r="N29" s="11"/>
      <c r="Q29"/>
      <c r="R29"/>
      <c r="S29"/>
      <c r="T29"/>
      <c r="U29"/>
      <c r="V29"/>
      <c r="W29"/>
      <c r="X29"/>
      <c r="Y29"/>
      <c r="Z29"/>
      <c r="AA29"/>
      <c r="AB29"/>
      <c r="AC29"/>
      <c r="AD29"/>
    </row>
    <row r="30" spans="2:30" x14ac:dyDescent="0.25">
      <c r="B30" s="9"/>
      <c r="C30" s="10"/>
      <c r="D30" s="135"/>
      <c r="E30" s="135"/>
      <c r="F30" s="135"/>
      <c r="G30" s="135"/>
      <c r="H30" s="135"/>
      <c r="I30" s="135"/>
      <c r="J30" s="135"/>
      <c r="K30" s="135"/>
      <c r="L30" s="135"/>
      <c r="M30" s="135"/>
      <c r="N30" s="11"/>
      <c r="Q30"/>
      <c r="R30"/>
      <c r="S30"/>
      <c r="T30"/>
      <c r="U30"/>
      <c r="V30"/>
      <c r="W30"/>
      <c r="X30"/>
      <c r="Y30"/>
      <c r="Z30"/>
      <c r="AA30"/>
      <c r="AB30"/>
      <c r="AC30"/>
      <c r="AD30"/>
    </row>
    <row r="31" spans="2:30" x14ac:dyDescent="0.25">
      <c r="B31" s="9"/>
      <c r="C31" s="10"/>
      <c r="D31" s="10"/>
      <c r="E31" s="10"/>
      <c r="F31" s="10"/>
      <c r="G31" s="10"/>
      <c r="H31" s="10"/>
      <c r="I31" s="10"/>
      <c r="J31" s="10"/>
      <c r="K31" s="10"/>
      <c r="L31" s="10"/>
      <c r="M31" s="10"/>
      <c r="N31" s="11"/>
      <c r="Q31"/>
      <c r="R31"/>
      <c r="S31"/>
      <c r="T31"/>
      <c r="U31"/>
      <c r="V31"/>
      <c r="W31"/>
      <c r="X31"/>
      <c r="Y31"/>
      <c r="Z31"/>
      <c r="AA31"/>
      <c r="AB31"/>
      <c r="AC31"/>
      <c r="AD31"/>
    </row>
    <row r="32" spans="2:30" x14ac:dyDescent="0.25">
      <c r="B32" s="9"/>
      <c r="C32" s="10"/>
      <c r="D32" s="10"/>
      <c r="E32" s="10"/>
      <c r="F32" s="10"/>
      <c r="G32" s="10"/>
      <c r="H32" s="10"/>
      <c r="I32" s="10"/>
      <c r="J32" s="10"/>
      <c r="K32" s="10"/>
      <c r="L32" s="10"/>
      <c r="M32" s="10"/>
      <c r="N32" s="11"/>
      <c r="Q32"/>
      <c r="R32"/>
      <c r="S32"/>
      <c r="T32"/>
      <c r="U32"/>
      <c r="V32"/>
      <c r="W32"/>
      <c r="X32"/>
      <c r="Y32"/>
      <c r="Z32"/>
      <c r="AA32"/>
      <c r="AB32"/>
      <c r="AC32"/>
      <c r="AD32"/>
    </row>
    <row r="33" spans="2:30" x14ac:dyDescent="0.25">
      <c r="B33" s="9"/>
      <c r="C33" s="10"/>
      <c r="D33" s="10" t="s">
        <v>10</v>
      </c>
      <c r="E33" s="10"/>
      <c r="F33" s="10"/>
      <c r="G33" s="10"/>
      <c r="H33" s="10"/>
      <c r="I33" s="10"/>
      <c r="J33" s="10"/>
      <c r="K33" s="10"/>
      <c r="L33" s="10"/>
      <c r="M33" s="10"/>
      <c r="N33" s="11"/>
      <c r="Q33"/>
      <c r="R33"/>
      <c r="S33"/>
      <c r="T33"/>
      <c r="U33"/>
      <c r="V33"/>
      <c r="W33"/>
      <c r="X33"/>
      <c r="Y33"/>
      <c r="Z33"/>
      <c r="AA33"/>
      <c r="AB33"/>
      <c r="AC33"/>
      <c r="AD33"/>
    </row>
    <row r="34" spans="2:30" x14ac:dyDescent="0.25">
      <c r="B34" s="9"/>
      <c r="C34" s="10"/>
      <c r="D34" s="17"/>
      <c r="E34" s="10"/>
      <c r="F34" s="10"/>
      <c r="G34" s="10"/>
      <c r="H34" s="10"/>
      <c r="I34" s="10"/>
      <c r="J34" s="10"/>
      <c r="K34" s="10"/>
      <c r="L34" s="10"/>
      <c r="M34" s="10"/>
      <c r="N34" s="11"/>
      <c r="Q34"/>
      <c r="R34"/>
      <c r="S34"/>
      <c r="T34"/>
      <c r="U34"/>
      <c r="V34"/>
      <c r="W34"/>
      <c r="X34"/>
      <c r="Y34"/>
      <c r="Z34"/>
      <c r="AA34"/>
      <c r="AB34"/>
      <c r="AC34"/>
      <c r="AD34"/>
    </row>
    <row r="35" spans="2:30" x14ac:dyDescent="0.25">
      <c r="B35" s="9"/>
      <c r="C35" s="10"/>
      <c r="D35" s="17"/>
      <c r="E35" s="10"/>
      <c r="F35" s="10"/>
      <c r="G35" s="10"/>
      <c r="H35" s="10"/>
      <c r="I35" s="10"/>
      <c r="J35" s="10"/>
      <c r="K35" s="10"/>
      <c r="L35" s="10"/>
      <c r="M35" s="10"/>
      <c r="N35" s="11"/>
      <c r="Q35"/>
      <c r="R35"/>
      <c r="S35"/>
      <c r="T35"/>
      <c r="U35"/>
      <c r="V35"/>
      <c r="W35"/>
      <c r="X35"/>
      <c r="Y35"/>
      <c r="Z35"/>
      <c r="AA35"/>
      <c r="AB35"/>
      <c r="AC35"/>
      <c r="AD35"/>
    </row>
    <row r="36" spans="2:30" x14ac:dyDescent="0.25">
      <c r="B36" s="9"/>
      <c r="C36" s="10"/>
      <c r="D36" s="17"/>
      <c r="E36" s="10"/>
      <c r="F36" s="10"/>
      <c r="G36" s="10"/>
      <c r="H36" s="10"/>
      <c r="I36" s="10"/>
      <c r="J36" s="10"/>
      <c r="K36" s="10"/>
      <c r="L36" s="10"/>
      <c r="M36" s="10"/>
      <c r="N36" s="11"/>
      <c r="Q36"/>
      <c r="R36"/>
      <c r="S36"/>
      <c r="T36"/>
      <c r="U36"/>
      <c r="V36"/>
      <c r="W36"/>
      <c r="X36"/>
      <c r="Y36"/>
      <c r="Z36"/>
      <c r="AA36"/>
      <c r="AB36"/>
      <c r="AC36"/>
      <c r="AD36"/>
    </row>
    <row r="37" spans="2:30" x14ac:dyDescent="0.25">
      <c r="B37" s="9"/>
      <c r="C37" s="10"/>
      <c r="D37" s="10" t="s">
        <v>127</v>
      </c>
      <c r="E37" s="10"/>
      <c r="F37" s="10"/>
      <c r="G37" s="10"/>
      <c r="H37" s="10"/>
      <c r="I37" s="10"/>
      <c r="J37" s="10"/>
      <c r="K37" s="10"/>
      <c r="L37" s="10"/>
      <c r="M37" s="10"/>
      <c r="N37" s="11"/>
      <c r="Q37"/>
      <c r="R37"/>
      <c r="S37"/>
      <c r="T37"/>
      <c r="U37"/>
      <c r="V37"/>
      <c r="W37"/>
      <c r="X37"/>
      <c r="Y37"/>
      <c r="Z37"/>
      <c r="AA37"/>
      <c r="AB37"/>
      <c r="AC37"/>
      <c r="AD37"/>
    </row>
    <row r="38" spans="2:30" x14ac:dyDescent="0.25">
      <c r="B38" s="9"/>
      <c r="C38" s="10"/>
      <c r="D38" s="10"/>
      <c r="E38" s="10"/>
      <c r="F38" s="10"/>
      <c r="G38" s="10"/>
      <c r="H38" s="10"/>
      <c r="I38" s="10"/>
      <c r="J38" s="10"/>
      <c r="K38" s="10"/>
      <c r="L38" s="10"/>
      <c r="M38" s="10"/>
      <c r="N38" s="11"/>
      <c r="Q38"/>
      <c r="R38"/>
      <c r="S38"/>
      <c r="T38"/>
      <c r="U38"/>
      <c r="V38"/>
      <c r="W38"/>
      <c r="X38"/>
      <c r="Y38"/>
      <c r="Z38"/>
      <c r="AA38"/>
      <c r="AB38"/>
      <c r="AC38"/>
      <c r="AD38"/>
    </row>
    <row r="39" spans="2:30" x14ac:dyDescent="0.25">
      <c r="B39" s="9"/>
      <c r="C39" s="10"/>
      <c r="D39" s="10"/>
      <c r="E39" s="10"/>
      <c r="F39" s="10"/>
      <c r="G39" s="10"/>
      <c r="H39" s="10"/>
      <c r="I39" s="10"/>
      <c r="J39" s="10"/>
      <c r="K39" s="10"/>
      <c r="L39" s="10"/>
      <c r="M39" s="10"/>
      <c r="N39" s="11"/>
      <c r="Q39"/>
      <c r="R39"/>
      <c r="S39"/>
      <c r="T39"/>
      <c r="U39"/>
      <c r="V39"/>
      <c r="W39"/>
      <c r="X39"/>
      <c r="Y39"/>
      <c r="Z39"/>
      <c r="AA39"/>
      <c r="AB39"/>
      <c r="AC39"/>
      <c r="AD39"/>
    </row>
    <row r="40" spans="2:30" ht="13.5" customHeight="1" thickBot="1" x14ac:dyDescent="0.3">
      <c r="B40" s="12"/>
      <c r="C40" s="13"/>
      <c r="D40" s="13"/>
      <c r="E40" s="13"/>
      <c r="F40" s="13"/>
      <c r="G40" s="13"/>
      <c r="H40" s="13"/>
      <c r="I40" s="13"/>
      <c r="J40" s="13"/>
      <c r="K40" s="13"/>
      <c r="L40" s="13"/>
      <c r="M40" s="13"/>
      <c r="N40" s="14"/>
    </row>
    <row r="41" spans="2:30" ht="15.75" thickBot="1" x14ac:dyDescent="0.3"/>
    <row r="42" spans="2:30" ht="20.100000000000001" customHeight="1" x14ac:dyDescent="0.3">
      <c r="B42" s="5"/>
      <c r="C42" s="16" t="s">
        <v>11</v>
      </c>
      <c r="D42" s="7"/>
      <c r="E42" s="7"/>
      <c r="F42" s="7"/>
      <c r="G42" s="7"/>
      <c r="H42" s="7"/>
      <c r="I42" s="7"/>
      <c r="J42" s="7"/>
      <c r="K42" s="7"/>
      <c r="L42" s="7"/>
      <c r="M42" s="7"/>
      <c r="N42" s="8"/>
    </row>
    <row r="43" spans="2:30" ht="12" customHeight="1" x14ac:dyDescent="0.3">
      <c r="B43" s="9"/>
      <c r="C43" s="41"/>
      <c r="D43" s="10"/>
      <c r="E43" s="10"/>
      <c r="F43" s="10"/>
      <c r="G43" s="10"/>
      <c r="H43" s="10"/>
      <c r="I43" s="10"/>
      <c r="J43" s="10"/>
      <c r="K43" s="10"/>
      <c r="L43" s="10"/>
      <c r="M43" s="10"/>
      <c r="N43" s="11"/>
    </row>
    <row r="44" spans="2:30" ht="14.45" customHeight="1" x14ac:dyDescent="0.25">
      <c r="B44" s="9"/>
      <c r="C44" s="10" t="s">
        <v>12</v>
      </c>
      <c r="D44" s="10"/>
      <c r="E44" s="10"/>
      <c r="F44" s="10"/>
      <c r="G44" s="10"/>
      <c r="H44" s="10"/>
      <c r="I44" s="10"/>
      <c r="J44" s="10"/>
      <c r="K44" s="10"/>
      <c r="L44" s="10"/>
      <c r="M44" s="10"/>
      <c r="N44" s="11"/>
    </row>
    <row r="45" spans="2:30" x14ac:dyDescent="0.25">
      <c r="B45" s="9"/>
      <c r="C45" s="42"/>
      <c r="D45" s="134" t="s">
        <v>13</v>
      </c>
      <c r="E45" s="134"/>
      <c r="F45" s="134"/>
      <c r="G45" s="10"/>
      <c r="H45" s="10"/>
      <c r="I45" s="10"/>
      <c r="J45" s="10"/>
      <c r="K45" s="10"/>
      <c r="L45" s="10"/>
      <c r="M45" s="10"/>
      <c r="N45" s="11"/>
    </row>
    <row r="46" spans="2:30" x14ac:dyDescent="0.25">
      <c r="B46" s="9"/>
      <c r="C46" s="43"/>
      <c r="D46" s="134" t="s">
        <v>14</v>
      </c>
      <c r="E46" s="134"/>
      <c r="F46" s="134"/>
      <c r="G46" s="10"/>
      <c r="H46" s="10"/>
      <c r="I46" s="10"/>
      <c r="J46" s="10"/>
      <c r="K46" s="10"/>
      <c r="L46" s="10"/>
      <c r="M46" s="10"/>
      <c r="N46" s="11"/>
    </row>
    <row r="47" spans="2:30" x14ac:dyDescent="0.25">
      <c r="B47" s="9"/>
      <c r="C47" s="119"/>
      <c r="D47" s="130" t="s">
        <v>164</v>
      </c>
      <c r="E47" s="131"/>
      <c r="F47" s="132"/>
      <c r="G47" s="10"/>
      <c r="H47" s="10"/>
      <c r="I47" s="10"/>
      <c r="J47" s="10"/>
      <c r="K47" s="10"/>
      <c r="L47" s="10"/>
      <c r="M47" s="10"/>
      <c r="N47" s="11"/>
    </row>
    <row r="48" spans="2:30" x14ac:dyDescent="0.25">
      <c r="B48" s="9"/>
      <c r="C48" s="120"/>
      <c r="D48" s="120"/>
      <c r="E48" s="120"/>
      <c r="F48" s="120"/>
      <c r="G48" s="10"/>
      <c r="H48" s="10"/>
      <c r="I48" s="10"/>
      <c r="J48" s="10"/>
      <c r="K48" s="10"/>
      <c r="L48" s="10"/>
      <c r="M48" s="10"/>
      <c r="N48" s="11"/>
    </row>
    <row r="49" spans="2:14" x14ac:dyDescent="0.25">
      <c r="B49" s="9"/>
      <c r="C49" s="10" t="s">
        <v>15</v>
      </c>
      <c r="D49" s="10"/>
      <c r="E49" s="17"/>
      <c r="F49" s="10"/>
      <c r="G49" s="10"/>
      <c r="H49" s="10"/>
      <c r="I49" s="10"/>
      <c r="J49" s="10"/>
      <c r="K49" s="10"/>
      <c r="L49" s="10"/>
      <c r="M49" s="10"/>
      <c r="N49" s="11"/>
    </row>
    <row r="50" spans="2:14" x14ac:dyDescent="0.25">
      <c r="B50" s="9"/>
      <c r="C50" s="10" t="s">
        <v>165</v>
      </c>
      <c r="D50" s="10"/>
      <c r="E50" s="10"/>
      <c r="F50" s="10"/>
      <c r="G50" s="10"/>
      <c r="H50" s="10"/>
      <c r="I50" s="10"/>
      <c r="J50" s="10"/>
      <c r="K50" s="10"/>
      <c r="L50" s="10"/>
      <c r="M50" s="10"/>
      <c r="N50" s="11"/>
    </row>
    <row r="51" spans="2:14" x14ac:dyDescent="0.25">
      <c r="B51" s="9"/>
      <c r="C51" s="10" t="s">
        <v>166</v>
      </c>
      <c r="D51" s="10"/>
      <c r="E51" s="10"/>
      <c r="F51" s="10"/>
      <c r="G51" s="10"/>
      <c r="H51" s="10"/>
      <c r="I51" s="10"/>
      <c r="J51" s="10"/>
      <c r="K51" s="10"/>
      <c r="L51" s="10"/>
      <c r="M51" s="10"/>
      <c r="N51" s="11"/>
    </row>
    <row r="52" spans="2:14" x14ac:dyDescent="0.25">
      <c r="B52" s="9"/>
      <c r="C52" s="10" t="s">
        <v>167</v>
      </c>
      <c r="D52" s="10"/>
      <c r="E52" s="10"/>
      <c r="F52" s="10"/>
      <c r="G52" s="10"/>
      <c r="H52" s="10"/>
      <c r="I52" s="10"/>
      <c r="J52" s="10"/>
      <c r="K52" s="10"/>
      <c r="L52" s="10"/>
      <c r="M52" s="10"/>
      <c r="N52" s="11"/>
    </row>
    <row r="53" spans="2:14" x14ac:dyDescent="0.25">
      <c r="B53" s="9"/>
      <c r="C53" s="10" t="s">
        <v>168</v>
      </c>
      <c r="D53" s="10"/>
      <c r="E53" s="10"/>
      <c r="F53" s="10"/>
      <c r="G53" s="10"/>
      <c r="H53" s="10"/>
      <c r="I53" s="10"/>
      <c r="J53" s="10"/>
      <c r="K53" s="10"/>
      <c r="L53" s="10"/>
      <c r="M53" s="10"/>
      <c r="N53" s="11"/>
    </row>
    <row r="54" spans="2:14" x14ac:dyDescent="0.25">
      <c r="B54" s="9"/>
      <c r="C54" s="10" t="s">
        <v>169</v>
      </c>
      <c r="D54" s="10"/>
      <c r="E54" s="10"/>
      <c r="F54" s="10"/>
      <c r="G54" s="10"/>
      <c r="H54" s="10"/>
      <c r="I54" s="10"/>
      <c r="J54" s="10"/>
      <c r="K54" s="10"/>
      <c r="L54" s="10"/>
      <c r="M54" s="10"/>
      <c r="N54" s="11"/>
    </row>
    <row r="55" spans="2:14" ht="9.9499999999999993" customHeight="1" x14ac:dyDescent="0.25">
      <c r="B55" s="9"/>
      <c r="C55" s="10"/>
      <c r="D55" s="10"/>
      <c r="E55" s="10"/>
      <c r="F55" s="10"/>
      <c r="G55" s="10"/>
      <c r="H55" s="10"/>
      <c r="I55" s="10"/>
      <c r="J55" s="10"/>
      <c r="K55" s="10"/>
      <c r="L55" s="10"/>
      <c r="M55" s="10"/>
      <c r="N55" s="11"/>
    </row>
    <row r="56" spans="2:14" x14ac:dyDescent="0.25">
      <c r="B56" s="9"/>
      <c r="C56" s="10" t="s">
        <v>16</v>
      </c>
      <c r="D56" s="10"/>
      <c r="E56" s="10"/>
      <c r="F56" s="10"/>
      <c r="G56" s="10"/>
      <c r="H56" s="10"/>
      <c r="I56" s="10"/>
      <c r="J56" s="10"/>
      <c r="K56" s="10"/>
      <c r="L56" s="10"/>
      <c r="M56" s="10"/>
      <c r="N56" s="11"/>
    </row>
    <row r="57" spans="2:14" x14ac:dyDescent="0.25">
      <c r="B57" s="9"/>
      <c r="C57" s="10" t="s">
        <v>171</v>
      </c>
      <c r="D57" s="10"/>
      <c r="E57" s="10"/>
      <c r="F57" s="10"/>
      <c r="G57" s="10"/>
      <c r="H57" s="10"/>
      <c r="I57" s="10"/>
      <c r="J57" s="10"/>
      <c r="K57" s="10"/>
      <c r="L57" s="10"/>
      <c r="M57" s="10"/>
      <c r="N57" s="11"/>
    </row>
    <row r="58" spans="2:14" x14ac:dyDescent="0.25">
      <c r="B58" s="9"/>
      <c r="C58" s="10" t="s">
        <v>172</v>
      </c>
      <c r="D58" s="10"/>
      <c r="E58" s="10"/>
      <c r="F58" s="10"/>
      <c r="G58" s="10"/>
      <c r="H58" s="10"/>
      <c r="I58" s="10"/>
      <c r="J58" s="10"/>
      <c r="K58" s="10"/>
      <c r="L58" s="10"/>
      <c r="M58" s="10"/>
      <c r="N58" s="11"/>
    </row>
    <row r="59" spans="2:14" x14ac:dyDescent="0.25">
      <c r="B59" s="9"/>
      <c r="C59" s="10" t="s">
        <v>160</v>
      </c>
      <c r="D59" s="10"/>
      <c r="E59" s="10"/>
      <c r="F59" s="10"/>
      <c r="G59" s="10"/>
      <c r="H59" s="10"/>
      <c r="I59" s="10"/>
      <c r="J59" s="10"/>
      <c r="K59" s="10"/>
      <c r="L59" s="10"/>
      <c r="M59" s="10"/>
      <c r="N59" s="11"/>
    </row>
    <row r="60" spans="2:14" ht="15.75" thickBot="1" x14ac:dyDescent="0.3">
      <c r="B60" s="12"/>
      <c r="C60" s="13"/>
      <c r="D60" s="13"/>
      <c r="E60" s="13"/>
      <c r="F60" s="13"/>
      <c r="G60" s="13"/>
      <c r="H60" s="13"/>
      <c r="I60" s="13"/>
      <c r="J60" s="13"/>
      <c r="K60" s="13"/>
      <c r="L60" s="13"/>
      <c r="M60" s="13"/>
      <c r="N60" s="14"/>
    </row>
    <row r="61" spans="2:14" ht="15.75" thickBot="1" x14ac:dyDescent="0.3"/>
    <row r="62" spans="2:14" ht="18.75" x14ac:dyDescent="0.3">
      <c r="B62" s="5"/>
      <c r="C62" s="16" t="s">
        <v>17</v>
      </c>
      <c r="D62" s="7"/>
      <c r="E62" s="7"/>
      <c r="F62" s="7"/>
      <c r="G62" s="7"/>
      <c r="H62" s="7"/>
      <c r="I62" s="7"/>
      <c r="J62" s="7"/>
      <c r="K62" s="7"/>
      <c r="L62" s="7"/>
      <c r="M62" s="7"/>
      <c r="N62" s="8"/>
    </row>
    <row r="63" spans="2:14" x14ac:dyDescent="0.25">
      <c r="B63" s="9"/>
      <c r="C63" s="10"/>
      <c r="D63" s="10"/>
      <c r="E63" s="10"/>
      <c r="F63" s="10"/>
      <c r="G63" s="10"/>
      <c r="H63" s="10"/>
      <c r="I63" s="10"/>
      <c r="J63" s="10"/>
      <c r="K63" s="10"/>
      <c r="L63" s="10"/>
      <c r="M63" s="10"/>
      <c r="N63" s="11"/>
    </row>
    <row r="64" spans="2:14" x14ac:dyDescent="0.25">
      <c r="B64" s="9"/>
      <c r="C64" s="10" t="s">
        <v>18</v>
      </c>
      <c r="D64" s="10"/>
      <c r="E64" s="10"/>
      <c r="F64" s="10"/>
      <c r="G64" s="10"/>
      <c r="H64" s="10"/>
      <c r="I64" s="10"/>
      <c r="J64" s="10"/>
      <c r="K64" s="10"/>
      <c r="L64" s="10"/>
      <c r="M64" s="10"/>
      <c r="N64" s="11"/>
    </row>
    <row r="65" spans="2:18" x14ac:dyDescent="0.25">
      <c r="B65" s="9"/>
      <c r="C65" s="10"/>
      <c r="D65" s="10"/>
      <c r="E65" s="10"/>
      <c r="F65" s="10"/>
      <c r="G65" s="10"/>
      <c r="H65" s="10"/>
      <c r="I65" s="10"/>
      <c r="J65" s="10"/>
      <c r="K65" s="10"/>
      <c r="L65" s="10"/>
      <c r="M65" s="10"/>
      <c r="N65" s="11"/>
    </row>
    <row r="66" spans="2:18" x14ac:dyDescent="0.25">
      <c r="B66" s="9"/>
      <c r="C66" s="29" t="s">
        <v>19</v>
      </c>
      <c r="D66" s="10"/>
      <c r="E66" s="10"/>
      <c r="F66" s="10"/>
      <c r="G66" s="10"/>
      <c r="H66" s="10"/>
      <c r="I66" s="10"/>
      <c r="J66" s="10"/>
      <c r="K66" s="10"/>
      <c r="L66" s="10"/>
      <c r="M66" s="10"/>
      <c r="N66" s="11"/>
    </row>
    <row r="67" spans="2:18" x14ac:dyDescent="0.25">
      <c r="B67" s="9"/>
      <c r="C67" s="28" t="s">
        <v>20</v>
      </c>
      <c r="D67" s="10"/>
      <c r="E67" s="10"/>
      <c r="F67" s="10"/>
      <c r="G67" s="10"/>
      <c r="H67" s="10"/>
      <c r="I67" s="10"/>
      <c r="J67" s="10"/>
      <c r="K67" s="10"/>
      <c r="L67" s="10"/>
      <c r="M67" s="10"/>
      <c r="N67" s="11"/>
    </row>
    <row r="68" spans="2:18" x14ac:dyDescent="0.25">
      <c r="B68" s="9"/>
      <c r="C68" s="35" t="s">
        <v>21</v>
      </c>
      <c r="D68" s="30" t="s">
        <v>22</v>
      </c>
      <c r="E68" s="30"/>
      <c r="F68" s="30"/>
      <c r="G68" s="30"/>
      <c r="H68" s="30"/>
      <c r="I68" s="30"/>
      <c r="J68" s="30"/>
      <c r="K68" s="30"/>
      <c r="L68" s="30"/>
      <c r="M68" s="31"/>
      <c r="N68" s="11"/>
    </row>
    <row r="69" spans="2:18" x14ac:dyDescent="0.25">
      <c r="B69" s="9"/>
      <c r="C69" s="36" t="s">
        <v>23</v>
      </c>
      <c r="D69" s="10" t="s">
        <v>24</v>
      </c>
      <c r="E69" s="10"/>
      <c r="F69" s="10"/>
      <c r="G69" s="10"/>
      <c r="H69" s="10"/>
      <c r="I69" s="10"/>
      <c r="J69" s="10"/>
      <c r="K69" s="10"/>
      <c r="L69" s="10"/>
      <c r="M69" s="32"/>
      <c r="N69" s="11"/>
    </row>
    <row r="70" spans="2:18" x14ac:dyDescent="0.25">
      <c r="B70" s="9"/>
      <c r="C70" s="36" t="s">
        <v>25</v>
      </c>
      <c r="D70" s="10" t="s">
        <v>174</v>
      </c>
      <c r="E70" s="10"/>
      <c r="F70" s="10"/>
      <c r="G70" s="10"/>
      <c r="H70" s="10"/>
      <c r="I70" s="10"/>
      <c r="J70" s="10"/>
      <c r="K70" s="10"/>
      <c r="L70" s="10"/>
      <c r="M70" s="32"/>
      <c r="N70" s="11"/>
    </row>
    <row r="71" spans="2:18" x14ac:dyDescent="0.25">
      <c r="B71" s="9"/>
      <c r="C71" s="36" t="s">
        <v>26</v>
      </c>
      <c r="D71" s="10" t="s">
        <v>27</v>
      </c>
      <c r="E71" s="10"/>
      <c r="F71" s="10"/>
      <c r="G71" s="10"/>
      <c r="H71" s="10"/>
      <c r="I71" s="10"/>
      <c r="J71" s="10"/>
      <c r="K71" s="10"/>
      <c r="L71" s="10"/>
      <c r="M71" s="32"/>
      <c r="N71" s="11"/>
    </row>
    <row r="72" spans="2:18" x14ac:dyDescent="0.25">
      <c r="B72" s="9"/>
      <c r="C72" s="36" t="s">
        <v>28</v>
      </c>
      <c r="D72" s="10" t="s">
        <v>29</v>
      </c>
      <c r="E72" s="10"/>
      <c r="F72" s="10"/>
      <c r="G72" s="10"/>
      <c r="H72" s="10"/>
      <c r="I72" s="10"/>
      <c r="J72" s="10"/>
      <c r="K72" s="10"/>
      <c r="L72" s="10"/>
      <c r="M72" s="32"/>
      <c r="N72" s="11"/>
    </row>
    <row r="73" spans="2:18" x14ac:dyDescent="0.25">
      <c r="B73" s="9"/>
      <c r="C73" s="36" t="s">
        <v>30</v>
      </c>
      <c r="D73" s="10" t="s">
        <v>31</v>
      </c>
      <c r="E73" s="10"/>
      <c r="F73" s="10"/>
      <c r="G73" s="10"/>
      <c r="H73" s="10"/>
      <c r="I73" s="10"/>
      <c r="J73" s="10"/>
      <c r="K73" s="10"/>
      <c r="L73" s="10"/>
      <c r="M73" s="32"/>
      <c r="N73" s="11"/>
      <c r="O73"/>
      <c r="P73"/>
      <c r="Q73"/>
      <c r="R73"/>
    </row>
    <row r="74" spans="2:18" x14ac:dyDescent="0.25">
      <c r="B74" s="9"/>
      <c r="C74" s="36" t="s">
        <v>129</v>
      </c>
      <c r="D74" s="10" t="s">
        <v>156</v>
      </c>
      <c r="E74" s="10"/>
      <c r="F74" s="10"/>
      <c r="G74" s="10"/>
      <c r="H74" s="10"/>
      <c r="I74" s="10"/>
      <c r="J74" s="10"/>
      <c r="K74" s="10"/>
      <c r="L74" s="10"/>
      <c r="M74" s="32"/>
      <c r="N74" s="11"/>
      <c r="O74"/>
      <c r="P74"/>
      <c r="Q74"/>
      <c r="R74"/>
    </row>
    <row r="75" spans="2:18" x14ac:dyDescent="0.25">
      <c r="B75" s="9"/>
      <c r="C75" s="36" t="s">
        <v>32</v>
      </c>
      <c r="D75" s="10" t="s">
        <v>33</v>
      </c>
      <c r="E75" s="10"/>
      <c r="F75" s="10"/>
      <c r="G75" s="10"/>
      <c r="H75" s="10"/>
      <c r="I75" s="10"/>
      <c r="J75" s="10"/>
      <c r="K75" s="10"/>
      <c r="L75" s="10"/>
      <c r="M75" s="32"/>
      <c r="N75" s="11"/>
      <c r="O75"/>
      <c r="P75"/>
      <c r="Q75"/>
      <c r="R75"/>
    </row>
    <row r="76" spans="2:18" x14ac:dyDescent="0.25">
      <c r="B76" s="9"/>
      <c r="C76" s="37" t="s">
        <v>34</v>
      </c>
      <c r="D76" s="33" t="s">
        <v>35</v>
      </c>
      <c r="E76" s="33"/>
      <c r="F76" s="33"/>
      <c r="G76" s="33"/>
      <c r="H76" s="33"/>
      <c r="I76" s="33"/>
      <c r="J76" s="33"/>
      <c r="K76" s="33"/>
      <c r="L76" s="33"/>
      <c r="M76" s="34"/>
      <c r="N76" s="11"/>
      <c r="O76"/>
      <c r="P76"/>
      <c r="Q76"/>
      <c r="R76"/>
    </row>
    <row r="77" spans="2:18" x14ac:dyDescent="0.25">
      <c r="B77" s="9"/>
      <c r="C77" s="10"/>
      <c r="D77" s="10"/>
      <c r="E77" s="10"/>
      <c r="F77" s="10"/>
      <c r="G77" s="10"/>
      <c r="H77" s="10"/>
      <c r="I77" s="10"/>
      <c r="J77" s="10"/>
      <c r="K77" s="10"/>
      <c r="L77" s="10"/>
      <c r="M77" s="10"/>
      <c r="N77" s="11"/>
      <c r="O77"/>
      <c r="P77"/>
      <c r="Q77"/>
      <c r="R77"/>
    </row>
    <row r="78" spans="2:18" x14ac:dyDescent="0.25">
      <c r="B78" s="9"/>
      <c r="C78" s="28" t="s">
        <v>36</v>
      </c>
      <c r="D78" s="10"/>
      <c r="E78" s="10"/>
      <c r="F78" s="10"/>
      <c r="G78" s="10"/>
      <c r="H78" s="10"/>
      <c r="I78" s="10"/>
      <c r="J78" s="10"/>
      <c r="K78" s="10"/>
      <c r="L78" s="10"/>
      <c r="M78" s="10"/>
      <c r="N78" s="11"/>
      <c r="O78"/>
      <c r="P78"/>
      <c r="Q78"/>
      <c r="R78"/>
    </row>
    <row r="79" spans="2:18" x14ac:dyDescent="0.25">
      <c r="B79" s="9"/>
      <c r="C79" s="35" t="s">
        <v>37</v>
      </c>
      <c r="D79" s="30" t="s">
        <v>38</v>
      </c>
      <c r="E79" s="30"/>
      <c r="F79" s="30"/>
      <c r="G79" s="30"/>
      <c r="H79" s="31"/>
      <c r="I79" s="10"/>
      <c r="J79" s="10"/>
      <c r="K79" s="10"/>
      <c r="L79" s="10"/>
      <c r="M79" s="10"/>
      <c r="N79" s="11"/>
      <c r="O79"/>
      <c r="P79"/>
      <c r="Q79"/>
      <c r="R79"/>
    </row>
    <row r="80" spans="2:18" x14ac:dyDescent="0.25">
      <c r="B80" s="9"/>
      <c r="C80" s="36" t="s">
        <v>39</v>
      </c>
      <c r="D80" s="10" t="s">
        <v>40</v>
      </c>
      <c r="E80" s="10"/>
      <c r="F80" s="10"/>
      <c r="G80" s="10"/>
      <c r="H80" s="32"/>
      <c r="I80" s="10"/>
      <c r="J80" s="10"/>
      <c r="K80" s="10"/>
      <c r="L80" s="10"/>
      <c r="M80" s="10"/>
      <c r="N80" s="11"/>
    </row>
    <row r="81" spans="2:15" x14ac:dyDescent="0.25">
      <c r="B81" s="9"/>
      <c r="C81" s="36" t="s">
        <v>41</v>
      </c>
      <c r="D81" s="10" t="s">
        <v>42</v>
      </c>
      <c r="E81" s="10"/>
      <c r="F81" s="10"/>
      <c r="G81" s="10"/>
      <c r="H81" s="32"/>
      <c r="I81" s="10"/>
      <c r="J81" s="10"/>
      <c r="K81" s="10"/>
      <c r="L81" s="10"/>
      <c r="M81" s="10"/>
      <c r="N81" s="11"/>
    </row>
    <row r="82" spans="2:15" x14ac:dyDescent="0.25">
      <c r="B82" s="9"/>
      <c r="C82" s="36" t="s">
        <v>43</v>
      </c>
      <c r="D82" s="10" t="s">
        <v>44</v>
      </c>
      <c r="E82" s="10"/>
      <c r="F82" s="10"/>
      <c r="G82" s="10"/>
      <c r="H82" s="32"/>
      <c r="I82" s="10"/>
      <c r="J82" s="10"/>
      <c r="K82" s="10"/>
      <c r="L82" s="10"/>
      <c r="M82" s="10"/>
      <c r="N82" s="11"/>
    </row>
    <row r="83" spans="2:15" x14ac:dyDescent="0.25">
      <c r="B83" s="9"/>
      <c r="C83" s="37" t="s">
        <v>45</v>
      </c>
      <c r="D83" s="33" t="s">
        <v>46</v>
      </c>
      <c r="E83" s="33"/>
      <c r="F83" s="33"/>
      <c r="G83" s="33"/>
      <c r="H83" s="34"/>
      <c r="I83" s="10"/>
      <c r="J83" s="10"/>
      <c r="K83" s="10"/>
      <c r="L83" s="10"/>
      <c r="M83" s="10"/>
      <c r="N83" s="11"/>
    </row>
    <row r="84" spans="2:15" x14ac:dyDescent="0.25">
      <c r="B84" s="9"/>
      <c r="C84" s="10"/>
      <c r="D84" s="10"/>
      <c r="E84" s="10"/>
      <c r="F84" s="10"/>
      <c r="G84" s="10"/>
      <c r="H84" s="10"/>
      <c r="I84" s="10"/>
      <c r="J84" s="10"/>
      <c r="K84" s="10"/>
      <c r="L84" s="10"/>
      <c r="M84" s="10"/>
      <c r="N84" s="11"/>
    </row>
    <row r="85" spans="2:15" x14ac:dyDescent="0.25">
      <c r="B85" s="9"/>
      <c r="C85" s="28" t="s">
        <v>47</v>
      </c>
      <c r="D85" s="10"/>
      <c r="E85" s="10"/>
      <c r="F85" s="10"/>
      <c r="G85" s="10"/>
      <c r="H85" s="10"/>
      <c r="I85" s="10"/>
      <c r="J85" s="10"/>
      <c r="K85" s="10"/>
      <c r="L85" s="10"/>
      <c r="M85" s="10"/>
      <c r="N85" s="11"/>
    </row>
    <row r="86" spans="2:15" x14ac:dyDescent="0.25">
      <c r="B86" s="9"/>
      <c r="C86" s="35" t="s">
        <v>37</v>
      </c>
      <c r="D86" s="30" t="s">
        <v>48</v>
      </c>
      <c r="E86" s="30"/>
      <c r="F86" s="30"/>
      <c r="G86" s="30"/>
      <c r="H86" s="31"/>
      <c r="I86" s="10"/>
      <c r="J86" s="10"/>
      <c r="K86" s="10"/>
      <c r="L86" s="10"/>
      <c r="M86" s="10"/>
      <c r="N86" s="11"/>
    </row>
    <row r="87" spans="2:15" x14ac:dyDescent="0.25">
      <c r="B87" s="9"/>
      <c r="C87" s="36" t="s">
        <v>39</v>
      </c>
      <c r="D87" s="10" t="s">
        <v>49</v>
      </c>
      <c r="E87" s="10"/>
      <c r="F87" s="10"/>
      <c r="G87" s="10"/>
      <c r="H87" s="32"/>
      <c r="I87" s="10"/>
      <c r="J87" s="10"/>
      <c r="K87" s="10"/>
      <c r="L87" s="10"/>
      <c r="M87" s="10"/>
      <c r="N87" s="11"/>
    </row>
    <row r="88" spans="2:15" x14ac:dyDescent="0.25">
      <c r="B88" s="9"/>
      <c r="C88" s="36" t="s">
        <v>41</v>
      </c>
      <c r="D88" s="10" t="s">
        <v>50</v>
      </c>
      <c r="E88" s="10"/>
      <c r="F88" s="10"/>
      <c r="G88" s="10"/>
      <c r="H88" s="32"/>
      <c r="I88" s="10"/>
      <c r="J88" s="10"/>
      <c r="K88" s="10"/>
      <c r="L88" s="10"/>
      <c r="M88" s="10"/>
      <c r="N88" s="11"/>
    </row>
    <row r="89" spans="2:15" x14ac:dyDescent="0.25">
      <c r="B89" s="9"/>
      <c r="C89" s="36" t="s">
        <v>43</v>
      </c>
      <c r="D89" s="10" t="s">
        <v>51</v>
      </c>
      <c r="E89" s="10"/>
      <c r="F89" s="10"/>
      <c r="G89" s="10"/>
      <c r="H89" s="32"/>
      <c r="I89" s="10"/>
      <c r="J89" s="10"/>
      <c r="K89" s="10"/>
      <c r="L89" s="10"/>
      <c r="M89" s="10"/>
      <c r="N89" s="11"/>
    </row>
    <row r="90" spans="2:15" x14ac:dyDescent="0.25">
      <c r="B90" s="9"/>
      <c r="C90" s="37" t="s">
        <v>45</v>
      </c>
      <c r="D90" s="33" t="s">
        <v>52</v>
      </c>
      <c r="E90" s="33"/>
      <c r="F90" s="33"/>
      <c r="G90" s="33"/>
      <c r="H90" s="34"/>
      <c r="I90" s="10"/>
      <c r="J90" s="10"/>
      <c r="K90" s="10"/>
      <c r="L90" s="10"/>
      <c r="M90" s="10"/>
      <c r="N90" s="11"/>
    </row>
    <row r="91" spans="2:15" x14ac:dyDescent="0.25">
      <c r="B91" s="9"/>
      <c r="C91" s="10"/>
      <c r="D91" s="10"/>
      <c r="E91" s="10"/>
      <c r="F91" s="10"/>
      <c r="G91" s="10"/>
      <c r="H91" s="10"/>
      <c r="I91" s="10"/>
      <c r="J91" s="10"/>
      <c r="K91" s="10"/>
      <c r="L91" s="10"/>
      <c r="M91" s="10"/>
      <c r="N91" s="11"/>
    </row>
    <row r="92" spans="2:15" x14ac:dyDescent="0.25">
      <c r="B92" s="9"/>
      <c r="C92" s="28" t="s">
        <v>53</v>
      </c>
      <c r="D92" s="10"/>
      <c r="E92" s="10"/>
      <c r="F92" s="10"/>
      <c r="G92" s="10"/>
      <c r="H92" s="10"/>
      <c r="I92" s="10"/>
      <c r="J92" s="10"/>
      <c r="K92" s="10"/>
      <c r="L92" s="10"/>
      <c r="M92" s="10"/>
      <c r="N92" s="11"/>
    </row>
    <row r="93" spans="2:15" x14ac:dyDescent="0.25">
      <c r="B93" s="9"/>
      <c r="C93" s="35" t="s">
        <v>37</v>
      </c>
      <c r="D93" s="30" t="s">
        <v>48</v>
      </c>
      <c r="E93" s="30"/>
      <c r="F93" s="30"/>
      <c r="G93" s="30"/>
      <c r="H93" s="31"/>
      <c r="I93" s="10"/>
      <c r="J93" s="10"/>
      <c r="K93" s="10"/>
      <c r="L93" s="10"/>
      <c r="M93" s="10"/>
      <c r="N93" s="11"/>
    </row>
    <row r="94" spans="2:15" x14ac:dyDescent="0.25">
      <c r="B94" s="9"/>
      <c r="C94" s="36" t="s">
        <v>39</v>
      </c>
      <c r="D94" s="10" t="s">
        <v>49</v>
      </c>
      <c r="E94" s="10"/>
      <c r="F94" s="10"/>
      <c r="G94" s="10"/>
      <c r="H94" s="32"/>
      <c r="I94" s="10"/>
      <c r="J94" s="10"/>
      <c r="K94" s="10"/>
      <c r="L94" s="10"/>
      <c r="M94" s="10"/>
      <c r="N94" s="11"/>
    </row>
    <row r="95" spans="2:15" x14ac:dyDescent="0.25">
      <c r="B95" s="9"/>
      <c r="C95" s="36" t="s">
        <v>41</v>
      </c>
      <c r="D95" s="10" t="s">
        <v>42</v>
      </c>
      <c r="E95" s="10"/>
      <c r="F95" s="10"/>
      <c r="G95" s="10"/>
      <c r="H95" s="32"/>
      <c r="I95" s="10"/>
      <c r="J95" s="10"/>
      <c r="K95" s="10"/>
      <c r="L95" s="10"/>
      <c r="M95" s="10"/>
      <c r="N95" s="11"/>
    </row>
    <row r="96" spans="2:15" x14ac:dyDescent="0.25">
      <c r="B96" s="9"/>
      <c r="C96" s="36" t="s">
        <v>43</v>
      </c>
      <c r="D96" s="10" t="s">
        <v>136</v>
      </c>
      <c r="E96" s="10"/>
      <c r="F96" s="10"/>
      <c r="G96" s="10"/>
      <c r="H96" s="32"/>
      <c r="I96" s="17"/>
      <c r="J96" s="10"/>
      <c r="K96" s="10"/>
      <c r="L96" s="10"/>
      <c r="M96" s="10"/>
      <c r="N96" s="11"/>
      <c r="O96" s="44"/>
    </row>
    <row r="97" spans="2:15" x14ac:dyDescent="0.25">
      <c r="B97" s="9"/>
      <c r="C97" s="37" t="s">
        <v>45</v>
      </c>
      <c r="D97" s="33" t="s">
        <v>137</v>
      </c>
      <c r="E97" s="33"/>
      <c r="F97" s="33"/>
      <c r="G97" s="33"/>
      <c r="H97" s="34"/>
      <c r="I97" s="17"/>
      <c r="J97" s="10"/>
      <c r="K97" s="10"/>
      <c r="L97" s="10"/>
      <c r="M97" s="10"/>
      <c r="N97" s="11"/>
      <c r="O97" s="44"/>
    </row>
    <row r="98" spans="2:15" x14ac:dyDescent="0.25">
      <c r="B98" s="9"/>
      <c r="C98" s="10"/>
      <c r="D98" s="10"/>
      <c r="E98" s="10"/>
      <c r="F98" s="10"/>
      <c r="G98" s="10"/>
      <c r="H98" s="10"/>
      <c r="I98" s="10"/>
      <c r="J98" s="10"/>
      <c r="K98" s="10"/>
      <c r="L98" s="10"/>
      <c r="M98" s="10"/>
      <c r="N98" s="11"/>
    </row>
    <row r="99" spans="2:15" x14ac:dyDescent="0.25">
      <c r="B99" s="9"/>
      <c r="C99" s="28" t="s">
        <v>54</v>
      </c>
      <c r="D99" s="10"/>
      <c r="E99" s="10"/>
      <c r="F99" s="10"/>
      <c r="G99" s="10"/>
      <c r="H99" s="10"/>
      <c r="I99" s="10"/>
      <c r="J99" s="10"/>
      <c r="K99" s="10"/>
      <c r="L99" s="10"/>
      <c r="M99" s="10"/>
      <c r="N99" s="11"/>
    </row>
    <row r="100" spans="2:15" x14ac:dyDescent="0.25">
      <c r="B100" s="9"/>
      <c r="C100" s="35" t="s">
        <v>39</v>
      </c>
      <c r="D100" s="30" t="s">
        <v>55</v>
      </c>
      <c r="E100" s="30"/>
      <c r="F100" s="30"/>
      <c r="G100" s="30"/>
      <c r="H100" s="31"/>
      <c r="I100" s="10"/>
      <c r="J100" s="10"/>
      <c r="K100" s="10"/>
      <c r="L100" s="10"/>
      <c r="M100" s="10"/>
      <c r="N100" s="11"/>
      <c r="O100"/>
    </row>
    <row r="101" spans="2:15" x14ac:dyDescent="0.25">
      <c r="B101" s="9"/>
      <c r="C101" s="36" t="s">
        <v>41</v>
      </c>
      <c r="D101" s="10" t="s">
        <v>56</v>
      </c>
      <c r="E101" s="10"/>
      <c r="F101" s="10"/>
      <c r="G101" s="10"/>
      <c r="H101" s="32"/>
      <c r="I101" s="10"/>
      <c r="J101" s="10"/>
      <c r="K101" s="10"/>
      <c r="L101" s="10"/>
      <c r="M101" s="10"/>
      <c r="N101" s="11"/>
      <c r="O101"/>
    </row>
    <row r="102" spans="2:15" x14ac:dyDescent="0.25">
      <c r="B102" s="9"/>
      <c r="C102" s="36" t="s">
        <v>43</v>
      </c>
      <c r="D102" s="47" t="s">
        <v>57</v>
      </c>
      <c r="E102" s="10"/>
      <c r="F102" s="10"/>
      <c r="G102" s="10"/>
      <c r="H102" s="32"/>
      <c r="I102" s="17"/>
      <c r="J102" s="10"/>
      <c r="K102" s="10"/>
      <c r="L102" s="10"/>
      <c r="M102" s="10"/>
      <c r="N102" s="11"/>
      <c r="O102"/>
    </row>
    <row r="103" spans="2:15" x14ac:dyDescent="0.25">
      <c r="B103" s="9"/>
      <c r="C103" s="37" t="s">
        <v>45</v>
      </c>
      <c r="D103" s="33" t="s">
        <v>138</v>
      </c>
      <c r="E103" s="33"/>
      <c r="F103" s="33"/>
      <c r="G103" s="33"/>
      <c r="H103" s="34"/>
      <c r="I103" s="17"/>
      <c r="J103" s="10"/>
      <c r="K103" s="10"/>
      <c r="L103" s="10"/>
      <c r="M103" s="10"/>
      <c r="N103" s="11"/>
      <c r="O103"/>
    </row>
    <row r="104" spans="2:15" x14ac:dyDescent="0.25">
      <c r="B104" s="9"/>
      <c r="C104" s="10"/>
      <c r="D104" s="10"/>
      <c r="E104" s="10"/>
      <c r="F104" s="10"/>
      <c r="G104" s="10"/>
      <c r="H104" s="10"/>
      <c r="I104" s="10"/>
      <c r="J104" s="10"/>
      <c r="K104" s="10"/>
      <c r="L104" s="10"/>
      <c r="M104" s="10"/>
      <c r="N104" s="11"/>
      <c r="O104"/>
    </row>
    <row r="105" spans="2:15" x14ac:dyDescent="0.25">
      <c r="B105" s="9"/>
      <c r="C105" s="28" t="s">
        <v>58</v>
      </c>
      <c r="D105" s="10"/>
      <c r="E105" s="10"/>
      <c r="F105" s="10"/>
      <c r="G105" s="10"/>
      <c r="H105" s="10"/>
      <c r="I105" s="10"/>
      <c r="J105" s="10"/>
      <c r="K105" s="10"/>
      <c r="L105" s="10"/>
      <c r="M105" s="10"/>
      <c r="N105" s="11"/>
      <c r="O105"/>
    </row>
    <row r="106" spans="2:15" x14ac:dyDescent="0.25">
      <c r="B106" s="9"/>
      <c r="C106" s="35" t="s">
        <v>39</v>
      </c>
      <c r="D106" s="30" t="s">
        <v>59</v>
      </c>
      <c r="E106" s="30"/>
      <c r="F106" s="30"/>
      <c r="G106" s="30"/>
      <c r="H106" s="31"/>
      <c r="I106" s="10"/>
      <c r="J106" s="10"/>
      <c r="K106" s="10"/>
      <c r="L106" s="10"/>
      <c r="M106" s="10"/>
      <c r="N106" s="11"/>
      <c r="O106"/>
    </row>
    <row r="107" spans="2:15" x14ac:dyDescent="0.25">
      <c r="B107" s="9"/>
      <c r="C107" s="36" t="s">
        <v>41</v>
      </c>
      <c r="D107" s="10" t="s">
        <v>56</v>
      </c>
      <c r="E107" s="10"/>
      <c r="F107" s="10"/>
      <c r="G107" s="10"/>
      <c r="H107" s="32"/>
      <c r="I107" s="10"/>
      <c r="J107" s="10"/>
      <c r="K107" s="10"/>
      <c r="L107" s="10"/>
      <c r="M107" s="10"/>
      <c r="N107" s="11"/>
      <c r="O107"/>
    </row>
    <row r="108" spans="2:15" x14ac:dyDescent="0.25">
      <c r="B108" s="9"/>
      <c r="C108" s="36" t="s">
        <v>43</v>
      </c>
      <c r="D108" s="47" t="s">
        <v>57</v>
      </c>
      <c r="E108" s="10"/>
      <c r="F108" s="10"/>
      <c r="G108" s="10"/>
      <c r="H108" s="32"/>
      <c r="I108" s="17"/>
      <c r="J108" s="10"/>
      <c r="K108" s="10"/>
      <c r="L108" s="10"/>
      <c r="M108" s="10"/>
      <c r="N108" s="11"/>
      <c r="O108"/>
    </row>
    <row r="109" spans="2:15" x14ac:dyDescent="0.25">
      <c r="B109" s="9"/>
      <c r="C109" s="37" t="s">
        <v>45</v>
      </c>
      <c r="D109" s="33" t="s">
        <v>175</v>
      </c>
      <c r="E109" s="33"/>
      <c r="F109" s="33"/>
      <c r="G109" s="33"/>
      <c r="H109" s="34"/>
      <c r="I109" s="17"/>
      <c r="J109" s="10"/>
      <c r="K109" s="10"/>
      <c r="L109" s="10"/>
      <c r="M109" s="10"/>
      <c r="N109" s="11"/>
      <c r="O109"/>
    </row>
    <row r="110" spans="2:15" x14ac:dyDescent="0.25">
      <c r="B110" s="9"/>
      <c r="C110" s="10"/>
      <c r="D110" s="10"/>
      <c r="E110" s="10"/>
      <c r="F110" s="10"/>
      <c r="G110" s="10"/>
      <c r="H110" s="10"/>
      <c r="I110" s="10"/>
      <c r="J110" s="10"/>
      <c r="K110" s="10"/>
      <c r="L110" s="10"/>
      <c r="M110" s="10"/>
      <c r="N110" s="11"/>
      <c r="O110"/>
    </row>
    <row r="111" spans="2:15" x14ac:dyDescent="0.25">
      <c r="B111" s="9"/>
      <c r="C111" s="28" t="s">
        <v>60</v>
      </c>
      <c r="D111" s="10"/>
      <c r="E111" s="10"/>
      <c r="F111" s="10"/>
      <c r="G111" s="10"/>
      <c r="H111" s="10"/>
      <c r="I111" s="10"/>
      <c r="J111" s="10"/>
      <c r="K111" s="10"/>
      <c r="L111" s="10"/>
      <c r="M111" s="10"/>
      <c r="N111" s="11"/>
      <c r="O111"/>
    </row>
    <row r="112" spans="2:15" x14ac:dyDescent="0.25">
      <c r="B112" s="9"/>
      <c r="C112" s="35" t="s">
        <v>41</v>
      </c>
      <c r="D112" s="30" t="s">
        <v>56</v>
      </c>
      <c r="E112" s="30"/>
      <c r="F112" s="30"/>
      <c r="G112" s="30"/>
      <c r="H112" s="31"/>
      <c r="I112" s="10"/>
      <c r="J112" s="10"/>
      <c r="K112" s="10"/>
      <c r="L112" s="10"/>
      <c r="M112" s="10"/>
      <c r="N112" s="11"/>
      <c r="O112"/>
    </row>
    <row r="113" spans="2:14" x14ac:dyDescent="0.25">
      <c r="B113" s="9"/>
      <c r="C113" s="37" t="s">
        <v>61</v>
      </c>
      <c r="D113" s="33" t="s">
        <v>62</v>
      </c>
      <c r="E113" s="33"/>
      <c r="F113" s="33"/>
      <c r="G113" s="33"/>
      <c r="H113" s="34"/>
      <c r="I113" s="10"/>
      <c r="J113" s="10"/>
      <c r="K113" s="10"/>
      <c r="L113" s="10"/>
      <c r="M113" s="10"/>
      <c r="N113" s="11"/>
    </row>
    <row r="114" spans="2:14" x14ac:dyDescent="0.25">
      <c r="B114" s="9"/>
      <c r="C114" s="10"/>
      <c r="D114" s="10"/>
      <c r="E114" s="10"/>
      <c r="F114" s="10"/>
      <c r="G114" s="10"/>
      <c r="H114" s="10"/>
      <c r="I114" s="10"/>
      <c r="J114" s="10"/>
      <c r="K114" s="10"/>
      <c r="L114" s="10"/>
      <c r="M114" s="10"/>
      <c r="N114" s="11"/>
    </row>
    <row r="115" spans="2:14" x14ac:dyDescent="0.25">
      <c r="B115" s="9"/>
      <c r="C115" s="28" t="s">
        <v>63</v>
      </c>
      <c r="D115" s="10"/>
      <c r="E115" s="10"/>
      <c r="F115" s="10"/>
      <c r="G115" s="10"/>
      <c r="H115" s="10"/>
      <c r="I115" s="10"/>
      <c r="J115" s="10"/>
      <c r="K115" s="10"/>
      <c r="L115" s="10"/>
      <c r="M115" s="10"/>
      <c r="N115" s="11"/>
    </row>
    <row r="116" spans="2:14" x14ac:dyDescent="0.25">
      <c r="B116" s="9"/>
      <c r="C116" s="35" t="s">
        <v>41</v>
      </c>
      <c r="D116" s="30" t="s">
        <v>56</v>
      </c>
      <c r="E116" s="30"/>
      <c r="F116" s="30"/>
      <c r="G116" s="30"/>
      <c r="H116" s="31"/>
      <c r="I116" s="10"/>
      <c r="J116" s="10"/>
      <c r="K116" s="10"/>
      <c r="L116" s="10"/>
      <c r="M116" s="10"/>
      <c r="N116" s="11"/>
    </row>
    <row r="117" spans="2:14" x14ac:dyDescent="0.25">
      <c r="B117" s="9"/>
      <c r="C117" s="37" t="s">
        <v>61</v>
      </c>
      <c r="D117" s="33" t="s">
        <v>64</v>
      </c>
      <c r="E117" s="33"/>
      <c r="F117" s="33"/>
      <c r="G117" s="33"/>
      <c r="H117" s="34"/>
      <c r="I117" s="10"/>
      <c r="J117" s="10"/>
      <c r="K117" s="10"/>
      <c r="L117" s="10"/>
      <c r="M117" s="10"/>
      <c r="N117" s="11"/>
    </row>
    <row r="118" spans="2:14" x14ac:dyDescent="0.25">
      <c r="B118" s="9"/>
      <c r="C118" s="10"/>
      <c r="D118" s="10"/>
      <c r="E118" s="10"/>
      <c r="F118" s="10"/>
      <c r="G118" s="10"/>
      <c r="H118" s="10"/>
      <c r="I118" s="10"/>
      <c r="J118" s="10"/>
      <c r="K118" s="10"/>
      <c r="L118" s="10"/>
      <c r="M118" s="10"/>
      <c r="N118" s="11"/>
    </row>
    <row r="119" spans="2:14" x14ac:dyDescent="0.25">
      <c r="B119" s="9"/>
      <c r="C119" s="28" t="s">
        <v>65</v>
      </c>
      <c r="D119" s="10"/>
      <c r="E119" s="10"/>
      <c r="F119" s="10"/>
      <c r="G119" s="10"/>
      <c r="H119" s="10"/>
      <c r="I119" s="10"/>
      <c r="J119" s="10"/>
      <c r="K119" s="10"/>
      <c r="L119" s="10"/>
      <c r="M119" s="10"/>
      <c r="N119" s="11"/>
    </row>
    <row r="120" spans="2:14" x14ac:dyDescent="0.25">
      <c r="B120" s="9"/>
      <c r="C120" s="35" t="s">
        <v>41</v>
      </c>
      <c r="D120" s="30" t="s">
        <v>56</v>
      </c>
      <c r="E120" s="30"/>
      <c r="F120" s="30"/>
      <c r="G120" s="30"/>
      <c r="H120" s="31"/>
      <c r="I120" s="10"/>
      <c r="J120" s="10"/>
      <c r="K120" s="10"/>
      <c r="L120" s="10"/>
      <c r="M120" s="10"/>
      <c r="N120" s="11"/>
    </row>
    <row r="121" spans="2:14" x14ac:dyDescent="0.25">
      <c r="B121" s="9"/>
      <c r="C121" s="37" t="s">
        <v>61</v>
      </c>
      <c r="D121" s="33" t="s">
        <v>64</v>
      </c>
      <c r="E121" s="33"/>
      <c r="F121" s="33"/>
      <c r="G121" s="33"/>
      <c r="H121" s="34"/>
      <c r="I121" s="10"/>
      <c r="J121" s="10"/>
      <c r="K121" s="10"/>
      <c r="L121" s="10"/>
      <c r="M121" s="10"/>
      <c r="N121" s="11"/>
    </row>
    <row r="122" spans="2:14" x14ac:dyDescent="0.25">
      <c r="B122" s="9"/>
      <c r="C122" s="10"/>
      <c r="D122" s="10"/>
      <c r="E122" s="10"/>
      <c r="F122" s="10"/>
      <c r="G122" s="10"/>
      <c r="H122" s="10"/>
      <c r="I122" s="10"/>
      <c r="J122" s="10"/>
      <c r="K122" s="10"/>
      <c r="L122" s="10"/>
      <c r="M122" s="10"/>
      <c r="N122" s="11"/>
    </row>
    <row r="123" spans="2:14" ht="15.75" thickBot="1" x14ac:dyDescent="0.3">
      <c r="B123" s="12"/>
      <c r="C123" s="13"/>
      <c r="D123" s="13"/>
      <c r="E123" s="13"/>
      <c r="F123" s="13"/>
      <c r="G123" s="13"/>
      <c r="H123" s="13"/>
      <c r="I123" s="13"/>
      <c r="J123" s="13"/>
      <c r="K123" s="13"/>
      <c r="L123" s="13"/>
      <c r="M123" s="13"/>
      <c r="N123" s="14"/>
    </row>
  </sheetData>
  <sheetProtection algorithmName="SHA-512" hashValue="YiONEL0gJ07C46NcMlFGabB0l6TwUbtPpn//3OtPV/WcZk6XBtsvk8V4WQ4R76EEO3Dpr+XxJyJGOGNVEIeSCQ==" saltValue="DD30P7GUYrZK9ciP/oNg+w==" spinCount="100000" sheet="1" objects="1" scenarios="1"/>
  <mergeCells count="10">
    <mergeCell ref="D47:F47"/>
    <mergeCell ref="C2:D2"/>
    <mergeCell ref="D45:F45"/>
    <mergeCell ref="D46:F46"/>
    <mergeCell ref="D25:M26"/>
    <mergeCell ref="D29:M30"/>
    <mergeCell ref="C6:M6"/>
    <mergeCell ref="C7:M7"/>
    <mergeCell ref="C8:M8"/>
    <mergeCell ref="C9:M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D9FC-2AD6-4113-9711-783F2C58CD2E}">
  <sheetPr codeName="Sheet2">
    <tabColor theme="9" tint="0.59999389629810485"/>
  </sheetPr>
  <dimension ref="A2:P47"/>
  <sheetViews>
    <sheetView showGridLines="0" zoomScaleNormal="100" workbookViewId="0"/>
  </sheetViews>
  <sheetFormatPr defaultColWidth="8.7109375" defaultRowHeight="15" x14ac:dyDescent="0.25"/>
  <cols>
    <col min="1" max="1" width="2.5703125" customWidth="1"/>
    <col min="2" max="2" width="23" customWidth="1"/>
    <col min="3" max="6" width="13.42578125" customWidth="1"/>
    <col min="7" max="7" width="13.5703125" customWidth="1"/>
    <col min="8" max="8" width="23" customWidth="1"/>
    <col min="9" max="9" width="13.42578125" customWidth="1"/>
    <col min="10" max="10" width="13.5703125" style="54" customWidth="1"/>
    <col min="11" max="13" width="13.42578125" style="54" customWidth="1"/>
    <col min="14" max="16384" width="8.7109375" style="54"/>
  </cols>
  <sheetData>
    <row r="2" spans="2:13" ht="21.95" customHeight="1" x14ac:dyDescent="0.25">
      <c r="B2" s="138" t="s">
        <v>93</v>
      </c>
      <c r="C2" s="138"/>
      <c r="D2" s="138"/>
      <c r="E2" s="138"/>
      <c r="F2" s="138"/>
      <c r="G2" s="138"/>
      <c r="H2" s="138"/>
      <c r="I2" s="138"/>
      <c r="J2" s="138"/>
      <c r="K2" s="138"/>
      <c r="L2" s="138"/>
      <c r="M2" s="138"/>
    </row>
    <row r="3" spans="2:13" x14ac:dyDescent="0.25">
      <c r="B3" s="55"/>
      <c r="C3" s="55"/>
      <c r="D3" s="55"/>
      <c r="E3" s="55"/>
      <c r="F3" s="55"/>
      <c r="G3" s="55"/>
      <c r="H3" s="55"/>
      <c r="I3" s="55"/>
    </row>
    <row r="4" spans="2:13" ht="45" x14ac:dyDescent="0.25">
      <c r="B4" s="69" t="s">
        <v>67</v>
      </c>
      <c r="C4" s="22" t="s">
        <v>94</v>
      </c>
      <c r="F4" s="55"/>
      <c r="G4" s="55"/>
      <c r="H4" s="55"/>
    </row>
    <row r="5" spans="2:13" x14ac:dyDescent="0.25">
      <c r="B5" s="70" t="s">
        <v>36</v>
      </c>
      <c r="C5" s="71"/>
      <c r="F5" s="55"/>
      <c r="G5" s="55"/>
      <c r="H5" s="55"/>
    </row>
    <row r="6" spans="2:13" ht="30" x14ac:dyDescent="0.25">
      <c r="B6" s="70" t="s">
        <v>90</v>
      </c>
      <c r="C6" s="71"/>
      <c r="F6" s="55"/>
      <c r="G6" s="55"/>
      <c r="H6" s="55"/>
    </row>
    <row r="7" spans="2:13" x14ac:dyDescent="0.25">
      <c r="B7" s="70" t="s">
        <v>53</v>
      </c>
      <c r="C7" s="71"/>
      <c r="D7" s="1"/>
      <c r="F7" s="55"/>
      <c r="G7" s="55"/>
      <c r="H7" s="55"/>
    </row>
    <row r="8" spans="2:13" x14ac:dyDescent="0.25">
      <c r="B8" s="70" t="s">
        <v>60</v>
      </c>
      <c r="C8" s="71"/>
      <c r="F8" s="55"/>
      <c r="G8" s="55"/>
      <c r="H8" s="55"/>
    </row>
    <row r="9" spans="2:13" x14ac:dyDescent="0.25">
      <c r="B9" s="70" t="s">
        <v>54</v>
      </c>
      <c r="C9" s="71"/>
      <c r="F9" s="55"/>
      <c r="G9" s="55"/>
      <c r="H9" s="55"/>
    </row>
    <row r="10" spans="2:13" x14ac:dyDescent="0.25">
      <c r="B10" s="70" t="s">
        <v>58</v>
      </c>
      <c r="C10" s="71"/>
      <c r="F10" s="55"/>
      <c r="G10" s="55"/>
      <c r="H10" s="55"/>
    </row>
    <row r="11" spans="2:13" ht="30" x14ac:dyDescent="0.25">
      <c r="B11" s="70" t="s">
        <v>91</v>
      </c>
      <c r="C11" s="71"/>
      <c r="F11" s="55"/>
      <c r="G11" s="55"/>
      <c r="H11" s="55"/>
    </row>
    <row r="12" spans="2:13" x14ac:dyDescent="0.25">
      <c r="B12" s="70" t="s">
        <v>92</v>
      </c>
      <c r="C12" s="72"/>
      <c r="F12" s="55"/>
      <c r="G12" s="55"/>
      <c r="H12" s="55"/>
    </row>
    <row r="13" spans="2:13" x14ac:dyDescent="0.25">
      <c r="B13" s="55"/>
      <c r="C13" s="73">
        <f>SUM(C5:C12)</f>
        <v>0</v>
      </c>
      <c r="F13" s="55"/>
      <c r="G13" s="55"/>
      <c r="H13" s="55"/>
    </row>
    <row r="14" spans="2:13" x14ac:dyDescent="0.25">
      <c r="F14" s="55"/>
      <c r="G14" s="55"/>
      <c r="H14" s="55"/>
    </row>
    <row r="15" spans="2:13" ht="21.95" customHeight="1" x14ac:dyDescent="0.25">
      <c r="B15" s="138" t="s">
        <v>66</v>
      </c>
      <c r="C15" s="138"/>
      <c r="D15" s="138"/>
      <c r="E15" s="138"/>
      <c r="F15" s="138"/>
      <c r="G15" s="138"/>
      <c r="H15" s="138"/>
      <c r="I15" s="138"/>
      <c r="J15" s="138"/>
      <c r="K15" s="138"/>
      <c r="L15" s="138"/>
      <c r="M15" s="138"/>
    </row>
    <row r="16" spans="2:13" x14ac:dyDescent="0.25">
      <c r="B16" s="55"/>
      <c r="C16" s="55"/>
      <c r="D16" s="55"/>
      <c r="E16" s="55"/>
      <c r="F16" s="55"/>
      <c r="G16" s="55"/>
      <c r="H16" s="55"/>
      <c r="I16" s="55"/>
    </row>
    <row r="17" spans="1:11" s="52" customFormat="1" ht="57.6" customHeight="1" x14ac:dyDescent="0.25">
      <c r="A17" s="2"/>
      <c r="B17" s="56" t="s">
        <v>67</v>
      </c>
      <c r="C17" s="57" t="s">
        <v>68</v>
      </c>
      <c r="D17" s="57" t="s">
        <v>69</v>
      </c>
      <c r="E17" s="57" t="s">
        <v>70</v>
      </c>
      <c r="F17" s="56" t="s">
        <v>26</v>
      </c>
      <c r="G17" s="56" t="s">
        <v>170</v>
      </c>
      <c r="H17" s="58"/>
      <c r="I17" s="58"/>
    </row>
    <row r="18" spans="1:11" x14ac:dyDescent="0.25">
      <c r="B18" s="59" t="s">
        <v>71</v>
      </c>
      <c r="C18" s="60">
        <v>50</v>
      </c>
      <c r="D18" s="60">
        <v>72</v>
      </c>
      <c r="E18" s="61">
        <v>18.2</v>
      </c>
      <c r="F18" s="62">
        <v>0.8</v>
      </c>
      <c r="G18" s="111">
        <f t="shared" ref="G18:G30" si="0">IFERROR(((C18*D18)*F18)*(60/E18),"")</f>
        <v>9494.5054945054944</v>
      </c>
      <c r="H18" s="55"/>
      <c r="I18" s="55"/>
    </row>
    <row r="19" spans="1:11" x14ac:dyDescent="0.25">
      <c r="B19" s="59" t="s">
        <v>72</v>
      </c>
      <c r="C19" s="60">
        <v>50</v>
      </c>
      <c r="D19" s="60">
        <v>72</v>
      </c>
      <c r="E19" s="61">
        <v>7.5</v>
      </c>
      <c r="F19" s="62">
        <v>0.8</v>
      </c>
      <c r="G19" s="63">
        <f t="shared" si="0"/>
        <v>23040</v>
      </c>
      <c r="H19" s="55"/>
      <c r="I19" s="55"/>
    </row>
    <row r="20" spans="1:11" x14ac:dyDescent="0.25">
      <c r="B20" s="59" t="s">
        <v>73</v>
      </c>
      <c r="C20" s="60">
        <v>52</v>
      </c>
      <c r="D20" s="60">
        <v>72</v>
      </c>
      <c r="E20" s="61">
        <v>30</v>
      </c>
      <c r="F20" s="62">
        <v>0.8</v>
      </c>
      <c r="G20" s="63">
        <f t="shared" si="0"/>
        <v>5990.4000000000005</v>
      </c>
      <c r="H20" s="55"/>
      <c r="I20" s="64"/>
    </row>
    <row r="21" spans="1:11" x14ac:dyDescent="0.25">
      <c r="B21" s="59" t="s">
        <v>74</v>
      </c>
      <c r="C21" s="60">
        <v>52</v>
      </c>
      <c r="D21" s="60">
        <v>72</v>
      </c>
      <c r="E21" s="61">
        <v>15</v>
      </c>
      <c r="F21" s="62">
        <v>0.8</v>
      </c>
      <c r="G21" s="63">
        <f t="shared" si="0"/>
        <v>11980.800000000001</v>
      </c>
      <c r="H21" s="55"/>
      <c r="I21" s="55"/>
    </row>
    <row r="22" spans="1:11" x14ac:dyDescent="0.25">
      <c r="B22" s="66" t="s">
        <v>75</v>
      </c>
      <c r="C22" s="60">
        <v>52</v>
      </c>
      <c r="D22" s="60">
        <v>72</v>
      </c>
      <c r="E22" s="61">
        <v>30</v>
      </c>
      <c r="F22" s="62">
        <v>0.8</v>
      </c>
      <c r="G22" s="63">
        <f t="shared" si="0"/>
        <v>5990.4000000000005</v>
      </c>
      <c r="H22" s="55"/>
      <c r="I22" s="64"/>
    </row>
    <row r="23" spans="1:11" x14ac:dyDescent="0.25">
      <c r="B23" s="59" t="s">
        <v>76</v>
      </c>
      <c r="C23" s="60">
        <v>52</v>
      </c>
      <c r="D23" s="60">
        <v>72</v>
      </c>
      <c r="E23" s="61">
        <v>15</v>
      </c>
      <c r="F23" s="62">
        <v>0.8</v>
      </c>
      <c r="G23" s="63">
        <f t="shared" si="0"/>
        <v>11980.800000000001</v>
      </c>
      <c r="H23" s="55"/>
      <c r="I23" s="55"/>
    </row>
    <row r="24" spans="1:11" x14ac:dyDescent="0.25">
      <c r="B24" s="59" t="s">
        <v>131</v>
      </c>
      <c r="C24" s="121"/>
      <c r="D24" s="121"/>
      <c r="E24" s="122"/>
      <c r="F24" s="123"/>
      <c r="G24" s="63" t="str">
        <f>IFERROR(((C24*D24)*F24)*(60/E24),"")</f>
        <v/>
      </c>
      <c r="H24" s="55"/>
      <c r="I24" s="65"/>
    </row>
    <row r="25" spans="1:11" ht="30" x14ac:dyDescent="0.25">
      <c r="B25" s="59" t="s">
        <v>77</v>
      </c>
      <c r="C25" s="121">
        <v>52</v>
      </c>
      <c r="D25" s="121">
        <v>72</v>
      </c>
      <c r="E25" s="122">
        <v>30</v>
      </c>
      <c r="F25" s="123">
        <v>0.8</v>
      </c>
      <c r="G25" s="63">
        <f t="shared" si="0"/>
        <v>5990.4000000000005</v>
      </c>
      <c r="H25" s="55"/>
      <c r="I25" s="55"/>
      <c r="J25" s="53"/>
    </row>
    <row r="26" spans="1:11" ht="30" x14ac:dyDescent="0.25">
      <c r="B26" s="59" t="s">
        <v>78</v>
      </c>
      <c r="C26" s="121">
        <v>52</v>
      </c>
      <c r="D26" s="121">
        <v>72</v>
      </c>
      <c r="E26" s="122">
        <v>15</v>
      </c>
      <c r="F26" s="123">
        <v>0.8</v>
      </c>
      <c r="G26" s="63">
        <f t="shared" si="0"/>
        <v>11980.800000000001</v>
      </c>
      <c r="H26" s="55"/>
      <c r="I26" s="55"/>
      <c r="K26" s="53"/>
    </row>
    <row r="27" spans="1:11" ht="30" x14ac:dyDescent="0.25">
      <c r="B27" s="59" t="s">
        <v>79</v>
      </c>
      <c r="C27" s="121">
        <v>52</v>
      </c>
      <c r="D27" s="121">
        <v>72</v>
      </c>
      <c r="E27" s="122">
        <v>45</v>
      </c>
      <c r="F27" s="123">
        <v>0.8</v>
      </c>
      <c r="G27" s="63">
        <f t="shared" si="0"/>
        <v>3993.6000000000004</v>
      </c>
      <c r="H27" s="55"/>
      <c r="I27" s="55"/>
    </row>
    <row r="28" spans="1:11" ht="30" x14ac:dyDescent="0.25">
      <c r="B28" s="59" t="s">
        <v>80</v>
      </c>
      <c r="C28" s="121">
        <v>52</v>
      </c>
      <c r="D28" s="121">
        <v>72</v>
      </c>
      <c r="E28" s="122">
        <v>30</v>
      </c>
      <c r="F28" s="123">
        <v>0.8</v>
      </c>
      <c r="G28" s="63">
        <f t="shared" si="0"/>
        <v>5990.4000000000005</v>
      </c>
      <c r="H28" s="55"/>
      <c r="I28" s="55"/>
      <c r="K28" s="53"/>
    </row>
    <row r="29" spans="1:11" ht="30" x14ac:dyDescent="0.25">
      <c r="B29" s="67" t="s">
        <v>132</v>
      </c>
      <c r="C29" s="121"/>
      <c r="D29" s="121"/>
      <c r="E29" s="122"/>
      <c r="F29" s="123"/>
      <c r="G29" s="63" t="str">
        <f t="shared" si="0"/>
        <v/>
      </c>
      <c r="H29" s="55"/>
      <c r="I29" s="55"/>
    </row>
    <row r="30" spans="1:11" x14ac:dyDescent="0.25">
      <c r="B30" s="67" t="s">
        <v>133</v>
      </c>
      <c r="C30" s="121"/>
      <c r="D30" s="121"/>
      <c r="E30" s="122"/>
      <c r="F30" s="123"/>
      <c r="G30" s="63" t="str">
        <f t="shared" si="0"/>
        <v/>
      </c>
      <c r="H30" s="55"/>
      <c r="I30" s="55"/>
    </row>
    <row r="31" spans="1:11" x14ac:dyDescent="0.25">
      <c r="B31" s="46" t="s">
        <v>134</v>
      </c>
    </row>
    <row r="32" spans="1:11" x14ac:dyDescent="0.25">
      <c r="B32" s="55"/>
      <c r="C32" s="55"/>
      <c r="D32" s="55"/>
      <c r="E32" s="55"/>
      <c r="F32" s="55"/>
      <c r="G32" s="55"/>
      <c r="H32" s="55"/>
      <c r="I32" s="55"/>
    </row>
    <row r="33" spans="2:16" ht="21.95" customHeight="1" x14ac:dyDescent="0.25">
      <c r="B33" s="138" t="s">
        <v>81</v>
      </c>
      <c r="C33" s="138"/>
      <c r="D33" s="138"/>
      <c r="E33" s="138"/>
      <c r="F33" s="138"/>
      <c r="G33" s="138"/>
      <c r="H33" s="138"/>
      <c r="I33" s="138"/>
      <c r="J33" s="138"/>
      <c r="K33" s="138"/>
      <c r="L33" s="138"/>
      <c r="M33" s="138"/>
    </row>
    <row r="34" spans="2:16" x14ac:dyDescent="0.25">
      <c r="B34" s="55"/>
      <c r="C34" s="55"/>
      <c r="D34" s="55"/>
      <c r="E34" s="55"/>
      <c r="F34" s="55"/>
      <c r="G34" s="55"/>
      <c r="H34" s="55"/>
      <c r="I34" s="55"/>
    </row>
    <row r="35" spans="2:16" ht="14.45" customHeight="1" x14ac:dyDescent="0.25">
      <c r="B35" s="137" t="s">
        <v>119</v>
      </c>
      <c r="C35" s="137"/>
      <c r="D35" s="137"/>
      <c r="E35" s="137"/>
      <c r="F35" s="137"/>
      <c r="H35" s="137" t="s">
        <v>82</v>
      </c>
      <c r="I35" s="137"/>
      <c r="J35" s="137"/>
      <c r="K35" s="137"/>
      <c r="L35" s="137"/>
      <c r="M35" s="137"/>
    </row>
    <row r="36" spans="2:16" ht="45" x14ac:dyDescent="0.25">
      <c r="B36" s="113" t="s">
        <v>67</v>
      </c>
      <c r="C36" s="116" t="s">
        <v>83</v>
      </c>
      <c r="D36" s="116" t="s">
        <v>84</v>
      </c>
      <c r="E36" s="112" t="s">
        <v>85</v>
      </c>
      <c r="F36" s="115" t="s">
        <v>162</v>
      </c>
      <c r="H36" s="113" t="s">
        <v>67</v>
      </c>
      <c r="I36" s="114" t="s">
        <v>86</v>
      </c>
      <c r="J36" s="114" t="s">
        <v>87</v>
      </c>
      <c r="K36" s="114" t="s">
        <v>88</v>
      </c>
      <c r="L36" s="114" t="s">
        <v>89</v>
      </c>
      <c r="M36" s="115" t="s">
        <v>162</v>
      </c>
    </row>
    <row r="37" spans="2:16" x14ac:dyDescent="0.25">
      <c r="B37" s="67" t="s">
        <v>36</v>
      </c>
      <c r="C37" s="124">
        <v>0.7</v>
      </c>
      <c r="D37" s="124">
        <v>0.3</v>
      </c>
      <c r="E37" s="125">
        <v>0</v>
      </c>
      <c r="F37" s="110">
        <f>SUM(C37:E37)</f>
        <v>1</v>
      </c>
      <c r="H37" s="67" t="s">
        <v>36</v>
      </c>
      <c r="I37" s="127">
        <v>0.05</v>
      </c>
      <c r="J37" s="127">
        <v>0.7</v>
      </c>
      <c r="K37" s="127">
        <v>0.15</v>
      </c>
      <c r="L37" s="127">
        <v>0.1</v>
      </c>
      <c r="M37" s="110">
        <f t="shared" ref="M37:M44" si="1">SUM(I37:L37)</f>
        <v>1</v>
      </c>
    </row>
    <row r="38" spans="2:16" ht="30" x14ac:dyDescent="0.25">
      <c r="B38" s="67" t="s">
        <v>90</v>
      </c>
      <c r="C38" s="124">
        <v>0.6</v>
      </c>
      <c r="D38" s="124">
        <v>0.2</v>
      </c>
      <c r="E38" s="125">
        <v>0.2</v>
      </c>
      <c r="F38" s="110">
        <f t="shared" ref="F38:F42" si="2">SUM(C38:E38)</f>
        <v>1</v>
      </c>
      <c r="H38" s="67" t="s">
        <v>90</v>
      </c>
      <c r="I38" s="127">
        <v>0.17283961514533971</v>
      </c>
      <c r="J38" s="127">
        <v>0.20965555975542874</v>
      </c>
      <c r="K38" s="127">
        <v>0.411576401833393</v>
      </c>
      <c r="L38" s="127">
        <v>0.20592842326583849</v>
      </c>
      <c r="M38" s="110">
        <f t="shared" si="1"/>
        <v>1</v>
      </c>
      <c r="P38" s="53"/>
    </row>
    <row r="39" spans="2:16" x14ac:dyDescent="0.25">
      <c r="B39" s="67" t="s">
        <v>53</v>
      </c>
      <c r="C39" s="124">
        <v>0.2</v>
      </c>
      <c r="D39" s="124">
        <v>0.5</v>
      </c>
      <c r="E39" s="125">
        <v>0.3</v>
      </c>
      <c r="F39" s="110">
        <f t="shared" si="2"/>
        <v>1</v>
      </c>
      <c r="H39" s="67" t="s">
        <v>53</v>
      </c>
      <c r="I39" s="127">
        <v>0</v>
      </c>
      <c r="J39" s="127">
        <v>0</v>
      </c>
      <c r="K39" s="127">
        <v>1</v>
      </c>
      <c r="L39" s="127">
        <v>0</v>
      </c>
      <c r="M39" s="110">
        <f t="shared" si="1"/>
        <v>1</v>
      </c>
    </row>
    <row r="40" spans="2:16" x14ac:dyDescent="0.25">
      <c r="B40" s="67" t="s">
        <v>148</v>
      </c>
      <c r="C40" s="124"/>
      <c r="D40" s="126" t="s">
        <v>108</v>
      </c>
      <c r="E40" s="125"/>
      <c r="F40" s="110">
        <f>SUM(C40,E40)</f>
        <v>0</v>
      </c>
      <c r="H40" s="67" t="s">
        <v>148</v>
      </c>
      <c r="I40" s="127"/>
      <c r="J40" s="127"/>
      <c r="K40" s="127"/>
      <c r="L40" s="127"/>
      <c r="M40" s="110">
        <f>SUM(I40:L40)</f>
        <v>0</v>
      </c>
    </row>
    <row r="41" spans="2:16" x14ac:dyDescent="0.25">
      <c r="B41" s="67" t="s">
        <v>54</v>
      </c>
      <c r="C41" s="124">
        <v>0.6</v>
      </c>
      <c r="D41" s="124">
        <v>0.3</v>
      </c>
      <c r="E41" s="125">
        <v>0.1</v>
      </c>
      <c r="F41" s="110">
        <f t="shared" si="2"/>
        <v>0.99999999999999989</v>
      </c>
      <c r="H41" s="67" t="s">
        <v>54</v>
      </c>
      <c r="I41" s="127">
        <v>0.4</v>
      </c>
      <c r="J41" s="127">
        <v>0.15</v>
      </c>
      <c r="K41" s="127">
        <v>0.05</v>
      </c>
      <c r="L41" s="127">
        <v>0.4</v>
      </c>
      <c r="M41" s="110">
        <f t="shared" si="1"/>
        <v>1</v>
      </c>
    </row>
    <row r="42" spans="2:16" x14ac:dyDescent="0.25">
      <c r="B42" s="67" t="s">
        <v>58</v>
      </c>
      <c r="C42" s="124">
        <v>0.9</v>
      </c>
      <c r="D42" s="124">
        <v>0.1</v>
      </c>
      <c r="E42" s="125">
        <v>0</v>
      </c>
      <c r="F42" s="110">
        <f t="shared" si="2"/>
        <v>1</v>
      </c>
      <c r="H42" s="67" t="s">
        <v>58</v>
      </c>
      <c r="I42" s="127">
        <v>0</v>
      </c>
      <c r="J42" s="127">
        <v>0.2</v>
      </c>
      <c r="K42" s="127">
        <v>0.8</v>
      </c>
      <c r="L42" s="127">
        <v>0</v>
      </c>
      <c r="M42" s="110">
        <f t="shared" si="1"/>
        <v>1</v>
      </c>
    </row>
    <row r="43" spans="2:16" ht="30" x14ac:dyDescent="0.25">
      <c r="B43" s="68" t="s">
        <v>149</v>
      </c>
      <c r="C43" s="124"/>
      <c r="D43" s="126" t="s">
        <v>108</v>
      </c>
      <c r="E43" s="125"/>
      <c r="F43" s="110">
        <f>SUM(C43,E43)</f>
        <v>0</v>
      </c>
      <c r="H43" s="68" t="s">
        <v>149</v>
      </c>
      <c r="I43" s="127"/>
      <c r="J43" s="127"/>
      <c r="K43" s="127"/>
      <c r="L43" s="127"/>
      <c r="M43" s="110">
        <f t="shared" si="1"/>
        <v>0</v>
      </c>
      <c r="N43" s="53"/>
    </row>
    <row r="44" spans="2:16" x14ac:dyDescent="0.25">
      <c r="B44" s="68" t="s">
        <v>150</v>
      </c>
      <c r="C44" s="124"/>
      <c r="D44" s="126" t="s">
        <v>108</v>
      </c>
      <c r="E44" s="125"/>
      <c r="F44" s="110">
        <f>SUM(C44,E44)</f>
        <v>0</v>
      </c>
      <c r="H44" s="68" t="s">
        <v>150</v>
      </c>
      <c r="I44" s="127"/>
      <c r="J44" s="127"/>
      <c r="K44" s="127"/>
      <c r="L44" s="127"/>
      <c r="M44" s="110">
        <f t="shared" si="1"/>
        <v>0</v>
      </c>
      <c r="N44" s="53"/>
    </row>
    <row r="45" spans="2:16" x14ac:dyDescent="0.25">
      <c r="B45" s="46" t="s">
        <v>135</v>
      </c>
      <c r="N45" s="53"/>
    </row>
    <row r="46" spans="2:16" x14ac:dyDescent="0.25">
      <c r="B46" s="55"/>
      <c r="C46" s="55"/>
      <c r="D46" s="55"/>
      <c r="E46" s="55"/>
      <c r="F46" s="55"/>
      <c r="G46" s="55"/>
      <c r="H46" s="55"/>
      <c r="I46" s="55"/>
    </row>
    <row r="47" spans="2:16" x14ac:dyDescent="0.25">
      <c r="C47" s="74"/>
    </row>
  </sheetData>
  <sheetProtection algorithmName="SHA-512" hashValue="yOs9mDOtF/Ma2E2HhIriStqtxyCoY71WufxWEVxd3JXFmh2tQHsCAMwyMvxAl+LanccWSU4qw+t1KDx6ne2IFw==" saltValue="DlcHTvIOri2GLlncvRFPwQ==" spinCount="100000" sheet="1" objects="1" scenarios="1"/>
  <mergeCells count="5">
    <mergeCell ref="B35:F35"/>
    <mergeCell ref="H35:M35"/>
    <mergeCell ref="B15:M15"/>
    <mergeCell ref="B33:M33"/>
    <mergeCell ref="B2:M2"/>
  </mergeCells>
  <dataValidations disablePrompts="1" count="5">
    <dataValidation type="whole" allowBlank="1" showInputMessage="1" showErrorMessage="1" error="Please enter a number" sqref="C5:C12" xr:uid="{AACE59C5-7AC7-4754-B5A8-7280774F19BE}">
      <formula1>0</formula1>
      <formula2>1000000000000000</formula2>
    </dataValidation>
    <dataValidation type="decimal" allowBlank="1" showInputMessage="1" showErrorMessage="1" error="Value cannot be more than 52 weeks" sqref="C18:C30" xr:uid="{44FA8D0F-71DD-4ECB-BB82-A1971640E822}">
      <formula1>0</formula1>
      <formula2>52</formula2>
    </dataValidation>
    <dataValidation type="decimal" allowBlank="1" showInputMessage="1" showErrorMessage="1" error="Value cannot be more than 168 hours" sqref="D18:D30" xr:uid="{09016633-490E-459C-AD71-9574ABC29D69}">
      <formula1>0</formula1>
      <formula2>168</formula2>
    </dataValidation>
    <dataValidation type="decimal" allowBlank="1" showInputMessage="1" showErrorMessage="1" error="Please enter a number" sqref="E18:E30" xr:uid="{02DA36DD-9398-40A4-8CBA-AA45675CC925}">
      <formula1>0</formula1>
      <formula2>1000</formula2>
    </dataValidation>
    <dataValidation type="decimal" allowBlank="1" showInputMessage="1" showErrorMessage="1" error="Value must be between 0-100%" sqref="F18:F30 D41:D42 C40:C44 C37:D39 E37:E44 I37:L44" xr:uid="{BAD59A17-83BE-4A9D-8513-515F905F1117}">
      <formula1>0</formula1>
      <formula2>1</formula2>
    </dataValidation>
  </dataValidations>
  <pageMargins left="0.7" right="0.7" top="0.75" bottom="0.75" header="0.3" footer="0.3"/>
  <pageSetup paperSize="9" orientation="portrait" r:id="rId1"/>
  <ignoredErrors>
    <ignoredError sqref="F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8E304-82A2-4078-ACBF-BB2C98C3A9DC}">
  <sheetPr codeName="Sheet3">
    <tabColor theme="9" tint="0.59999389629810485"/>
  </sheetPr>
  <dimension ref="B1:N46"/>
  <sheetViews>
    <sheetView showGridLines="0" workbookViewId="0"/>
  </sheetViews>
  <sheetFormatPr defaultRowHeight="15" x14ac:dyDescent="0.25"/>
  <cols>
    <col min="1" max="1" width="2.5703125" customWidth="1"/>
    <col min="2" max="2" width="33.5703125" bestFit="1" customWidth="1"/>
    <col min="3" max="11" width="14.7109375" customWidth="1"/>
    <col min="12" max="12" width="8.42578125" bestFit="1" customWidth="1"/>
    <col min="13" max="13" width="8.7109375" customWidth="1"/>
  </cols>
  <sheetData>
    <row r="1" spans="2:13" x14ac:dyDescent="0.25">
      <c r="D1" s="3"/>
    </row>
    <row r="2" spans="2:13" ht="21.95" customHeight="1" x14ac:dyDescent="0.25">
      <c r="B2" s="138" t="s">
        <v>95</v>
      </c>
      <c r="C2" s="138"/>
      <c r="D2" s="138"/>
      <c r="E2" s="138"/>
      <c r="F2" s="138"/>
      <c r="G2" s="138"/>
      <c r="H2" s="138"/>
      <c r="I2" s="138"/>
      <c r="J2" s="75"/>
      <c r="K2" s="75"/>
    </row>
    <row r="4" spans="2:13" x14ac:dyDescent="0.25">
      <c r="C4" s="142" t="s">
        <v>96</v>
      </c>
      <c r="D4" s="142"/>
      <c r="E4" s="142"/>
      <c r="F4" s="142"/>
      <c r="G4" s="142"/>
    </row>
    <row r="5" spans="2:13" ht="30" x14ac:dyDescent="0.25">
      <c r="B5" s="40" t="s">
        <v>67</v>
      </c>
      <c r="C5" s="22" t="s">
        <v>97</v>
      </c>
      <c r="D5" s="22" t="s">
        <v>128</v>
      </c>
      <c r="E5" s="22" t="s">
        <v>98</v>
      </c>
      <c r="F5" s="22" t="s">
        <v>99</v>
      </c>
      <c r="G5" s="22" t="s">
        <v>100</v>
      </c>
      <c r="M5" s="1"/>
    </row>
    <row r="6" spans="2:13" x14ac:dyDescent="0.25">
      <c r="B6" s="76" t="s">
        <v>36</v>
      </c>
      <c r="C6" s="77">
        <f>IFERROR(((('User inputs'!$C$5*'User inputs'!$C$37)*'User inputs'!I37)/'User inputs'!$G$18),0)</f>
        <v>0</v>
      </c>
      <c r="D6" s="77">
        <f>IFERROR(((('User inputs'!$C$5*'User inputs'!$C$37)*'User inputs'!J37)/'User inputs'!$G$18),0)</f>
        <v>0</v>
      </c>
      <c r="E6" s="77">
        <f>IFERROR(((('User inputs'!$C$5*'User inputs'!$C$37)*'User inputs'!K37)/'User inputs'!$G$18),0)</f>
        <v>0</v>
      </c>
      <c r="F6" s="77">
        <f>IFERROR(((('User inputs'!$C$5*'User inputs'!$C$37)*'User inputs'!L37)/'User inputs'!$G$18),0)</f>
        <v>0</v>
      </c>
      <c r="G6" s="77">
        <f>IFERROR('User inputs'!C5*'User inputs'!D37/'User inputs'!G19,0)</f>
        <v>0</v>
      </c>
    </row>
    <row r="7" spans="2:13" x14ac:dyDescent="0.25">
      <c r="B7" s="78" t="s">
        <v>90</v>
      </c>
      <c r="C7" s="77">
        <f>IFERROR(((('User inputs'!$C$6*'User inputs'!$C$38)*'User inputs'!I38)/'User inputs'!$G$20),0)</f>
        <v>0</v>
      </c>
      <c r="D7" s="77">
        <f>IFERROR(((('User inputs'!$C$6*'User inputs'!$C$38)*'User inputs'!J38)/'User inputs'!$G$20),0)</f>
        <v>0</v>
      </c>
      <c r="E7" s="77">
        <f>IFERROR(((('User inputs'!$C$6*'User inputs'!$C$38)*'User inputs'!K38)/'User inputs'!$G$20),0)</f>
        <v>0</v>
      </c>
      <c r="F7" s="77">
        <f>IFERROR(((('User inputs'!$C$6*'User inputs'!$C$38)*'User inputs'!L38)/'User inputs'!$G$20),0)</f>
        <v>0</v>
      </c>
      <c r="G7" s="77">
        <f>IFERROR('User inputs'!C6*'User inputs'!D38/'User inputs'!G21,0)</f>
        <v>0</v>
      </c>
    </row>
    <row r="8" spans="2:13" x14ac:dyDescent="0.25">
      <c r="B8" s="78" t="s">
        <v>53</v>
      </c>
      <c r="C8" s="77">
        <f>((('User inputs'!$C$7*'User inputs'!$C$39)*'User inputs'!I39)/'User inputs'!$G$22)</f>
        <v>0</v>
      </c>
      <c r="D8" s="77">
        <f>((('User inputs'!$C$7*'User inputs'!$C$39)*'User inputs'!J39)/'User inputs'!$G$22)</f>
        <v>0</v>
      </c>
      <c r="E8" s="77">
        <f>((('User inputs'!$C$7*'User inputs'!$C$39)*'User inputs'!K39)/'User inputs'!$G$22)</f>
        <v>0</v>
      </c>
      <c r="F8" s="77">
        <f>((('User inputs'!$C$7*'User inputs'!$C$39)*'User inputs'!L39)/'User inputs'!$G$22)</f>
        <v>0</v>
      </c>
      <c r="G8" s="77">
        <f>'User inputs'!C7*'User inputs'!D39/'User inputs'!G23</f>
        <v>0</v>
      </c>
      <c r="L8" s="1"/>
    </row>
    <row r="9" spans="2:13" x14ac:dyDescent="0.25">
      <c r="B9" s="79" t="s">
        <v>60</v>
      </c>
      <c r="C9" s="77">
        <f>IFERROR(((('User inputs'!$C$8*'User inputs'!$C$40)*'User inputs'!I40)/'User inputs'!$G$24),0)</f>
        <v>0</v>
      </c>
      <c r="D9" s="77">
        <f>IFERROR(((('User inputs'!$C$8*'User inputs'!$C$40)*'User inputs'!J40)/'User inputs'!$G$24),0)</f>
        <v>0</v>
      </c>
      <c r="E9" s="77">
        <f>IFERROR(((('User inputs'!$C$8*'User inputs'!$C$40)*'User inputs'!K40)/'User inputs'!$G$24),0)</f>
        <v>0</v>
      </c>
      <c r="F9" s="77">
        <f>IFERROR(((('User inputs'!$C$8*'User inputs'!$C$40)*'User inputs'!L40)/'User inputs'!$G$24),0)</f>
        <v>0</v>
      </c>
      <c r="G9" s="118" t="s">
        <v>108</v>
      </c>
      <c r="H9" s="1"/>
      <c r="L9" s="1"/>
    </row>
    <row r="10" spans="2:13" x14ac:dyDescent="0.25">
      <c r="B10" s="79" t="s">
        <v>54</v>
      </c>
      <c r="C10" s="77">
        <f>IFERROR(((('User inputs'!$C$9*'User inputs'!$C$41)*'User inputs'!I41)/'User inputs'!$G$25),0)</f>
        <v>0</v>
      </c>
      <c r="D10" s="77">
        <f>IFERROR(((('User inputs'!$C$9*'User inputs'!$C$41)*'User inputs'!J41)/'User inputs'!$G$25),0)</f>
        <v>0</v>
      </c>
      <c r="E10" s="77">
        <f>IFERROR(((('User inputs'!$C$9*'User inputs'!$C$41)*'User inputs'!K41)/'User inputs'!$G$25),0)</f>
        <v>0</v>
      </c>
      <c r="F10" s="77">
        <f>IFERROR(((('User inputs'!$C$9*'User inputs'!$C$41)*'User inputs'!L41)/'User inputs'!$G$25),0)</f>
        <v>0</v>
      </c>
      <c r="G10" s="77">
        <f>IFERROR('User inputs'!C9*'User inputs'!D41/'User inputs'!G26,0)</f>
        <v>0</v>
      </c>
    </row>
    <row r="11" spans="2:13" x14ac:dyDescent="0.25">
      <c r="B11" s="79" t="s">
        <v>58</v>
      </c>
      <c r="C11" s="77">
        <f>IFERROR(((('User inputs'!$C$10*'User inputs'!$C$42)*'User inputs'!I42)/'User inputs'!$G$27),0)</f>
        <v>0</v>
      </c>
      <c r="D11" s="77">
        <f>IFERROR(((('User inputs'!$C$10*'User inputs'!$C$42)*'User inputs'!J42)/'User inputs'!$G$27),0)</f>
        <v>0</v>
      </c>
      <c r="E11" s="77">
        <f>IFERROR(((('User inputs'!$C$10*'User inputs'!$C$42)*'User inputs'!K42)/'User inputs'!$G$27),0)</f>
        <v>0</v>
      </c>
      <c r="F11" s="77">
        <f>IFERROR(((('User inputs'!$C$10*'User inputs'!$C$42)*'User inputs'!L42)/'User inputs'!$G$27),0)</f>
        <v>0</v>
      </c>
      <c r="G11" s="77">
        <f>IFERROR('User inputs'!C10*'User inputs'!D42/'User inputs'!G28,0)</f>
        <v>0</v>
      </c>
    </row>
    <row r="12" spans="2:13" x14ac:dyDescent="0.25">
      <c r="B12" s="79" t="s">
        <v>91</v>
      </c>
      <c r="C12" s="77">
        <f>IFERROR(((('User inputs'!$C$11*'User inputs'!$C$43)*'User inputs'!I43)/'User inputs'!$G$29),0)</f>
        <v>0</v>
      </c>
      <c r="D12" s="77">
        <f>IFERROR(((('User inputs'!$C$11*'User inputs'!$C$43)*'User inputs'!J43)/'User inputs'!$G$29),0)</f>
        <v>0</v>
      </c>
      <c r="E12" s="77">
        <f>IFERROR(((('User inputs'!$C$11*'User inputs'!$C$43)*'User inputs'!K43)/'User inputs'!$G$29),0)</f>
        <v>0</v>
      </c>
      <c r="F12" s="77">
        <f>IFERROR(((('User inputs'!$C$11*'User inputs'!$C$43)*'User inputs'!L43)/'User inputs'!$G$29),0)</f>
        <v>0</v>
      </c>
      <c r="G12" s="118" t="s">
        <v>108</v>
      </c>
    </row>
    <row r="13" spans="2:13" x14ac:dyDescent="0.25">
      <c r="B13" s="80" t="s">
        <v>92</v>
      </c>
      <c r="C13" s="77">
        <f>IFERROR(((('User inputs'!$C$12*'User inputs'!$C$44)*'User inputs'!I44)/'User inputs'!$G$30),0)</f>
        <v>0</v>
      </c>
      <c r="D13" s="77">
        <f>IFERROR(((('User inputs'!$C$12*'User inputs'!$C$44)*'User inputs'!J44)/'User inputs'!$G$30),0)</f>
        <v>0</v>
      </c>
      <c r="E13" s="77">
        <f>IFERROR(((('User inputs'!$C$12*'User inputs'!$C$44)*'User inputs'!K44)/'User inputs'!$G$30),0)</f>
        <v>0</v>
      </c>
      <c r="F13" s="77">
        <f>IFERROR(((('User inputs'!$C$12*'User inputs'!$C$44)*'User inputs'!L44)/'User inputs'!$G$30),0)</f>
        <v>0</v>
      </c>
      <c r="G13" s="118" t="s">
        <v>108</v>
      </c>
    </row>
    <row r="15" spans="2:13" ht="21.95" customHeight="1" x14ac:dyDescent="0.25">
      <c r="B15" s="143" t="s">
        <v>102</v>
      </c>
      <c r="C15" s="138"/>
      <c r="D15" s="138"/>
      <c r="E15" s="138"/>
      <c r="F15" s="138"/>
      <c r="G15" s="138"/>
      <c r="H15" s="138"/>
      <c r="I15" s="138"/>
      <c r="J15" s="75"/>
      <c r="K15" s="75"/>
    </row>
    <row r="17" spans="2:11" x14ac:dyDescent="0.25">
      <c r="C17" s="139" t="s">
        <v>103</v>
      </c>
      <c r="D17" s="140"/>
      <c r="E17" s="140"/>
      <c r="F17" s="140"/>
      <c r="G17" s="141"/>
    </row>
    <row r="18" spans="2:11" ht="43.5" customHeight="1" x14ac:dyDescent="0.25">
      <c r="B18" s="40" t="s">
        <v>67</v>
      </c>
      <c r="C18" s="22" t="s">
        <v>104</v>
      </c>
      <c r="D18" s="22" t="s">
        <v>155</v>
      </c>
      <c r="E18" s="22" t="s">
        <v>157</v>
      </c>
      <c r="F18" s="22" t="s">
        <v>106</v>
      </c>
      <c r="G18" s="22" t="s">
        <v>107</v>
      </c>
      <c r="H18" s="1"/>
    </row>
    <row r="19" spans="2:11" x14ac:dyDescent="0.25">
      <c r="B19" s="81" t="s">
        <v>36</v>
      </c>
      <c r="C19" s="82">
        <f t="shared" ref="C19:G21" si="0">ROUNDUP(C6,0)</f>
        <v>0</v>
      </c>
      <c r="D19" s="82">
        <f t="shared" si="0"/>
        <v>0</v>
      </c>
      <c r="E19" s="82">
        <f t="shared" si="0"/>
        <v>0</v>
      </c>
      <c r="F19" s="82">
        <f t="shared" si="0"/>
        <v>0</v>
      </c>
      <c r="G19" s="82">
        <f t="shared" si="0"/>
        <v>0</v>
      </c>
    </row>
    <row r="20" spans="2:11" x14ac:dyDescent="0.25">
      <c r="B20" s="81" t="s">
        <v>90</v>
      </c>
      <c r="C20" s="82">
        <f t="shared" si="0"/>
        <v>0</v>
      </c>
      <c r="D20" s="82">
        <f t="shared" si="0"/>
        <v>0</v>
      </c>
      <c r="E20" s="82">
        <f t="shared" si="0"/>
        <v>0</v>
      </c>
      <c r="F20" s="82">
        <f t="shared" si="0"/>
        <v>0</v>
      </c>
      <c r="G20" s="82">
        <f t="shared" si="0"/>
        <v>0</v>
      </c>
    </row>
    <row r="21" spans="2:11" x14ac:dyDescent="0.25">
      <c r="B21" s="81" t="s">
        <v>53</v>
      </c>
      <c r="C21" s="82">
        <f t="shared" si="0"/>
        <v>0</v>
      </c>
      <c r="D21" s="82">
        <f t="shared" si="0"/>
        <v>0</v>
      </c>
      <c r="E21" s="82">
        <f t="shared" si="0"/>
        <v>0</v>
      </c>
      <c r="F21" s="82">
        <f t="shared" si="0"/>
        <v>0</v>
      </c>
      <c r="G21" s="82">
        <f t="shared" si="0"/>
        <v>0</v>
      </c>
      <c r="I21" s="1"/>
    </row>
    <row r="22" spans="2:11" x14ac:dyDescent="0.25">
      <c r="B22" s="83" t="s">
        <v>60</v>
      </c>
      <c r="C22" s="82">
        <f t="shared" ref="C22:F26" si="1">ROUNDUP(C9,0)</f>
        <v>0</v>
      </c>
      <c r="D22" s="82">
        <f t="shared" si="1"/>
        <v>0</v>
      </c>
      <c r="E22" s="82">
        <f t="shared" si="1"/>
        <v>0</v>
      </c>
      <c r="F22" s="82">
        <f t="shared" si="1"/>
        <v>0</v>
      </c>
      <c r="G22" s="118" t="s">
        <v>108</v>
      </c>
    </row>
    <row r="23" spans="2:11" x14ac:dyDescent="0.25">
      <c r="B23" s="83" t="s">
        <v>54</v>
      </c>
      <c r="C23" s="82">
        <f t="shared" si="1"/>
        <v>0</v>
      </c>
      <c r="D23" s="82">
        <f t="shared" si="1"/>
        <v>0</v>
      </c>
      <c r="E23" s="82">
        <f t="shared" si="1"/>
        <v>0</v>
      </c>
      <c r="F23" s="82">
        <f t="shared" si="1"/>
        <v>0</v>
      </c>
      <c r="G23" s="82">
        <f>ROUNDUP(G10,0)</f>
        <v>0</v>
      </c>
    </row>
    <row r="24" spans="2:11" x14ac:dyDescent="0.25">
      <c r="B24" s="83" t="s">
        <v>58</v>
      </c>
      <c r="C24" s="82">
        <f t="shared" si="1"/>
        <v>0</v>
      </c>
      <c r="D24" s="82">
        <f t="shared" si="1"/>
        <v>0</v>
      </c>
      <c r="E24" s="82">
        <f t="shared" si="1"/>
        <v>0</v>
      </c>
      <c r="F24" s="82">
        <f t="shared" si="1"/>
        <v>0</v>
      </c>
      <c r="G24" s="82">
        <f>ROUNDUP(G11,0)</f>
        <v>0</v>
      </c>
    </row>
    <row r="25" spans="2:11" x14ac:dyDescent="0.25">
      <c r="B25" s="83" t="s">
        <v>91</v>
      </c>
      <c r="C25" s="82">
        <f t="shared" si="1"/>
        <v>0</v>
      </c>
      <c r="D25" s="82">
        <f t="shared" si="1"/>
        <v>0</v>
      </c>
      <c r="E25" s="82">
        <f t="shared" si="1"/>
        <v>0</v>
      </c>
      <c r="F25" s="82">
        <f t="shared" si="1"/>
        <v>0</v>
      </c>
      <c r="G25" s="118" t="s">
        <v>108</v>
      </c>
    </row>
    <row r="26" spans="2:11" x14ac:dyDescent="0.25">
      <c r="B26" s="84" t="s">
        <v>92</v>
      </c>
      <c r="C26" s="82">
        <f t="shared" si="1"/>
        <v>0</v>
      </c>
      <c r="D26" s="82">
        <f t="shared" si="1"/>
        <v>0</v>
      </c>
      <c r="E26" s="82">
        <f t="shared" si="1"/>
        <v>0</v>
      </c>
      <c r="F26" s="82">
        <f t="shared" si="1"/>
        <v>0</v>
      </c>
      <c r="G26" s="118" t="s">
        <v>108</v>
      </c>
    </row>
    <row r="28" spans="2:11" x14ac:dyDescent="0.25">
      <c r="B28" s="85" t="s">
        <v>2</v>
      </c>
      <c r="C28" s="85">
        <f>SUM(C19:C21)</f>
        <v>0</v>
      </c>
      <c r="D28" s="85">
        <f>SUM(D19:D21)</f>
        <v>0</v>
      </c>
      <c r="E28" s="85">
        <f>SUM(E19:E21)</f>
        <v>0</v>
      </c>
      <c r="F28" s="85">
        <f t="shared" ref="F28:G28" si="2">SUM(F19:F21)</f>
        <v>0</v>
      </c>
      <c r="G28" s="85">
        <f t="shared" si="2"/>
        <v>0</v>
      </c>
    </row>
    <row r="29" spans="2:11" x14ac:dyDescent="0.25">
      <c r="B29" s="152" t="s">
        <v>4</v>
      </c>
      <c r="C29" s="152">
        <f>SUM(C19:C25)</f>
        <v>0</v>
      </c>
      <c r="D29" s="152">
        <f>SUM(D19:D25)</f>
        <v>0</v>
      </c>
      <c r="E29" s="152">
        <f>SUM(E19:E25)</f>
        <v>0</v>
      </c>
      <c r="F29" s="152">
        <f t="shared" ref="F29" si="3">SUM(F19:F25)</f>
        <v>0</v>
      </c>
      <c r="G29" s="153">
        <f>SUM(G19:G25)</f>
        <v>0</v>
      </c>
    </row>
    <row r="30" spans="2:11" x14ac:dyDescent="0.25">
      <c r="B30" s="86" t="s">
        <v>6</v>
      </c>
      <c r="C30" s="86">
        <f>SUM(C19:C26)</f>
        <v>0</v>
      </c>
      <c r="D30" s="86">
        <f>SUM(D19:D26)</f>
        <v>0</v>
      </c>
      <c r="E30" s="86">
        <f>SUM(E19:E26)</f>
        <v>0</v>
      </c>
      <c r="F30" s="86">
        <f t="shared" ref="F30" si="4">SUM(F19:F26)</f>
        <v>0</v>
      </c>
      <c r="G30" s="87">
        <f>SUM(G19:G26)</f>
        <v>0</v>
      </c>
    </row>
    <row r="32" spans="2:11" ht="21.95" customHeight="1" x14ac:dyDescent="0.25">
      <c r="B32" s="143" t="s">
        <v>109</v>
      </c>
      <c r="C32" s="138"/>
      <c r="D32" s="138"/>
      <c r="E32" s="138"/>
      <c r="F32" s="138"/>
      <c r="G32" s="138"/>
      <c r="H32" s="138"/>
      <c r="I32" s="138"/>
      <c r="J32" s="75"/>
      <c r="K32" s="75"/>
    </row>
    <row r="34" spans="2:14" x14ac:dyDescent="0.25">
      <c r="C34" s="139" t="s">
        <v>110</v>
      </c>
      <c r="D34" s="140"/>
      <c r="E34" s="140"/>
      <c r="F34" s="140"/>
      <c r="G34" s="141"/>
    </row>
    <row r="35" spans="2:14" ht="43.5" customHeight="1" x14ac:dyDescent="0.25">
      <c r="B35" s="40" t="s">
        <v>111</v>
      </c>
      <c r="C35" s="22" t="s">
        <v>104</v>
      </c>
      <c r="D35" s="22" t="s">
        <v>155</v>
      </c>
      <c r="E35" s="22" t="s">
        <v>157</v>
      </c>
      <c r="F35" s="22" t="s">
        <v>106</v>
      </c>
      <c r="G35" s="22" t="s">
        <v>107</v>
      </c>
      <c r="I35" s="1"/>
    </row>
    <row r="36" spans="2:14" x14ac:dyDescent="0.25">
      <c r="B36" s="85" t="s">
        <v>2</v>
      </c>
      <c r="C36" s="88">
        <f>ROUNDUP(C6+C7+C8,0)</f>
        <v>0</v>
      </c>
      <c r="D36" s="88">
        <f>ROUNDUP(D6+D7+D8,0)</f>
        <v>0</v>
      </c>
      <c r="E36" s="88">
        <f>ROUNDUP(E6+E7+E8,0)</f>
        <v>0</v>
      </c>
      <c r="F36" s="88">
        <f>ROUNDUP(F6+F7+F8,0)</f>
        <v>0</v>
      </c>
      <c r="G36" s="88">
        <f>ROUNDUP(G6+G7+G8,0)</f>
        <v>0</v>
      </c>
    </row>
    <row r="37" spans="2:14" x14ac:dyDescent="0.25">
      <c r="B37" s="152" t="s">
        <v>4</v>
      </c>
      <c r="C37" s="153">
        <f>ROUNDUP(C6+C7+C8+C9+C10+C11+C12,0)</f>
        <v>0</v>
      </c>
      <c r="D37" s="153">
        <f>ROUNDUP(D6+D7+D8+D9+D10+D11+D12,0)</f>
        <v>0</v>
      </c>
      <c r="E37" s="153">
        <f>ROUNDUP(E6+E7+E8+E9+E10+E11+E12,0)</f>
        <v>0</v>
      </c>
      <c r="F37" s="153">
        <f>ROUNDUP(F6+F7+F8+F9+F10+F11+F12,0)</f>
        <v>0</v>
      </c>
      <c r="G37" s="153">
        <f>ROUNDUP(G6+G7+G8+G10+G11,0)</f>
        <v>0</v>
      </c>
      <c r="I37" s="1"/>
    </row>
    <row r="38" spans="2:14" x14ac:dyDescent="0.25">
      <c r="B38" s="86" t="s">
        <v>6</v>
      </c>
      <c r="C38" s="87">
        <f>ROUNDUP(C6+C7+C8+C9+C10+C11+C12+C13,0)</f>
        <v>0</v>
      </c>
      <c r="D38" s="87">
        <f>ROUNDUP(D6+D7+D8+D9+D10+D11+D12+D13,0)</f>
        <v>0</v>
      </c>
      <c r="E38" s="87">
        <f>ROUNDUP(E6+E7+E8+E9+E10+E11+E12+E13,0)</f>
        <v>0</v>
      </c>
      <c r="F38" s="87">
        <f>ROUNDUP(F6+F7+F8+F9+F10+F11+F12+F13,0)</f>
        <v>0</v>
      </c>
      <c r="G38" s="87">
        <f>ROUNDUP(G6+G7+G8+G10+G11,0)</f>
        <v>0</v>
      </c>
      <c r="I38" s="1"/>
    </row>
    <row r="39" spans="2:14" ht="12" customHeight="1" x14ac:dyDescent="0.25"/>
    <row r="40" spans="2:14" x14ac:dyDescent="0.25">
      <c r="B40" s="46" t="s">
        <v>159</v>
      </c>
    </row>
    <row r="46" spans="2:14" x14ac:dyDescent="0.25">
      <c r="N46" s="21"/>
    </row>
  </sheetData>
  <sheetProtection algorithmName="SHA-512" hashValue="j/ktHW3o/ecfcI42LDtd3FJQR7Nn2SrSP0G5eqsLk1aiB5F+0wci0NIzBqi1b18Imjrkz5wfKQEeXLbiTcmqPA==" saltValue="ymfm+eP6r++2JsWtJKNt6A==" spinCount="100000" sheet="1" objects="1" scenarios="1"/>
  <mergeCells count="6">
    <mergeCell ref="C34:G34"/>
    <mergeCell ref="B2:I2"/>
    <mergeCell ref="C4:G4"/>
    <mergeCell ref="B15:I15"/>
    <mergeCell ref="B32:I32"/>
    <mergeCell ref="C17:G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0C5F-F34C-4270-B513-3BD33B8BC70C}">
  <sheetPr codeName="Sheet4">
    <tabColor theme="4" tint="0.79998168889431442"/>
  </sheetPr>
  <dimension ref="B2:M59"/>
  <sheetViews>
    <sheetView showGridLines="0" zoomScaleNormal="100" workbookViewId="0"/>
  </sheetViews>
  <sheetFormatPr defaultRowHeight="15" x14ac:dyDescent="0.25"/>
  <cols>
    <col min="1" max="1" width="2.5703125" customWidth="1"/>
    <col min="2" max="2" width="23" customWidth="1"/>
    <col min="3" max="6" width="13.42578125" customWidth="1"/>
    <col min="7" max="7" width="13.5703125" customWidth="1"/>
    <col min="8" max="8" width="23" customWidth="1"/>
    <col min="9" max="13" width="13.42578125" customWidth="1"/>
  </cols>
  <sheetData>
    <row r="2" spans="2:13" ht="21.95" customHeight="1" x14ac:dyDescent="0.25">
      <c r="B2" s="138" t="s">
        <v>114</v>
      </c>
      <c r="C2" s="138"/>
      <c r="D2" s="138"/>
      <c r="E2" s="138"/>
      <c r="F2" s="138"/>
      <c r="G2" s="138"/>
      <c r="H2" s="138"/>
      <c r="I2" s="138"/>
      <c r="J2" s="138"/>
      <c r="K2" s="138"/>
      <c r="L2" s="138"/>
      <c r="M2" s="138"/>
    </row>
    <row r="3" spans="2:13" x14ac:dyDescent="0.25">
      <c r="B3" s="55"/>
      <c r="C3" s="55"/>
      <c r="D3" s="55"/>
      <c r="E3" s="55"/>
      <c r="F3" s="55"/>
      <c r="G3" s="55"/>
      <c r="H3" s="55"/>
      <c r="I3" s="55"/>
    </row>
    <row r="4" spans="2:13" x14ac:dyDescent="0.25">
      <c r="B4" s="89" t="s">
        <v>115</v>
      </c>
      <c r="C4" s="90">
        <v>30000</v>
      </c>
      <c r="D4" s="55"/>
      <c r="E4" s="55"/>
      <c r="F4" s="55"/>
      <c r="G4" s="55"/>
      <c r="H4" s="55"/>
      <c r="I4" s="55"/>
    </row>
    <row r="5" spans="2:13" x14ac:dyDescent="0.25">
      <c r="B5" s="89" t="s">
        <v>116</v>
      </c>
      <c r="C5" s="90">
        <v>50000</v>
      </c>
      <c r="D5" s="55"/>
      <c r="E5" s="64"/>
      <c r="F5" s="55"/>
      <c r="G5" s="55"/>
      <c r="H5" s="55"/>
      <c r="I5" s="55"/>
    </row>
    <row r="6" spans="2:13" x14ac:dyDescent="0.25">
      <c r="B6" s="89" t="s">
        <v>117</v>
      </c>
      <c r="C6" s="90">
        <v>100000</v>
      </c>
      <c r="D6" s="55"/>
      <c r="E6" s="55"/>
      <c r="F6" s="55"/>
      <c r="G6" s="55"/>
      <c r="H6" s="55"/>
      <c r="I6" s="55"/>
    </row>
    <row r="7" spans="2:13" x14ac:dyDescent="0.25">
      <c r="B7" s="55"/>
      <c r="C7" s="55"/>
      <c r="D7" s="55"/>
      <c r="E7" s="55"/>
      <c r="F7" s="55"/>
      <c r="G7" s="55"/>
      <c r="H7" s="55"/>
      <c r="I7" s="55"/>
    </row>
    <row r="8" spans="2:13" ht="21.95" customHeight="1" x14ac:dyDescent="0.25">
      <c r="B8" s="138" t="s">
        <v>93</v>
      </c>
      <c r="C8" s="138"/>
      <c r="D8" s="138"/>
      <c r="E8" s="138"/>
      <c r="F8" s="138"/>
      <c r="G8" s="138"/>
      <c r="H8" s="138"/>
      <c r="I8" s="138"/>
      <c r="J8" s="138"/>
      <c r="K8" s="138"/>
      <c r="L8" s="138"/>
      <c r="M8" s="138"/>
    </row>
    <row r="9" spans="2:13" x14ac:dyDescent="0.25">
      <c r="B9" s="55"/>
      <c r="C9" s="55"/>
      <c r="D9" s="55"/>
      <c r="E9" s="55"/>
      <c r="F9" s="55"/>
      <c r="G9" s="55"/>
      <c r="H9" s="55"/>
      <c r="I9" s="55"/>
    </row>
    <row r="10" spans="2:13" ht="30" x14ac:dyDescent="0.25">
      <c r="B10" s="96" t="s">
        <v>120</v>
      </c>
      <c r="C10" s="128" t="s">
        <v>121</v>
      </c>
      <c r="D10" s="148" t="s">
        <v>181</v>
      </c>
      <c r="E10" s="148"/>
      <c r="F10" s="148"/>
      <c r="G10" s="55"/>
      <c r="H10" s="55"/>
      <c r="I10" s="55"/>
    </row>
    <row r="11" spans="2:13" x14ac:dyDescent="0.25">
      <c r="B11" s="70" t="s">
        <v>122</v>
      </c>
      <c r="C11" s="129">
        <v>57690300</v>
      </c>
      <c r="D11" s="149"/>
      <c r="E11" s="149"/>
      <c r="F11" s="149"/>
      <c r="G11" s="55"/>
      <c r="H11" s="55"/>
      <c r="I11" s="55"/>
    </row>
    <row r="12" spans="2:13" ht="33.75" customHeight="1" x14ac:dyDescent="0.25">
      <c r="B12" s="70" t="s">
        <v>123</v>
      </c>
      <c r="C12" s="129">
        <v>383500000</v>
      </c>
      <c r="D12" s="150" t="s">
        <v>177</v>
      </c>
      <c r="E12" s="150"/>
      <c r="F12" s="150"/>
      <c r="G12" s="55"/>
      <c r="H12" s="55"/>
      <c r="I12" s="55"/>
    </row>
    <row r="13" spans="2:13" ht="33.75" customHeight="1" x14ac:dyDescent="0.25">
      <c r="B13" s="70" t="s">
        <v>124</v>
      </c>
      <c r="C13" s="129">
        <v>86000000</v>
      </c>
      <c r="D13" s="150" t="s">
        <v>180</v>
      </c>
      <c r="E13" s="150"/>
      <c r="F13" s="150"/>
      <c r="G13" s="55"/>
      <c r="H13" s="55"/>
      <c r="I13" s="55"/>
    </row>
    <row r="14" spans="2:13" ht="33.75" customHeight="1" x14ac:dyDescent="0.25">
      <c r="B14" s="70" t="s">
        <v>125</v>
      </c>
      <c r="C14" s="129">
        <v>3800000</v>
      </c>
      <c r="D14" s="150" t="s">
        <v>178</v>
      </c>
      <c r="E14" s="150"/>
      <c r="F14" s="150"/>
      <c r="G14" s="55"/>
      <c r="H14" s="55"/>
      <c r="I14" s="55"/>
    </row>
    <row r="15" spans="2:13" ht="33.75" customHeight="1" x14ac:dyDescent="0.25">
      <c r="B15" s="70" t="s">
        <v>126</v>
      </c>
      <c r="C15" s="129">
        <v>10200000</v>
      </c>
      <c r="D15" s="150" t="s">
        <v>179</v>
      </c>
      <c r="E15" s="150"/>
      <c r="F15" s="150"/>
      <c r="G15" s="55"/>
      <c r="H15" s="55"/>
      <c r="I15" s="55"/>
    </row>
    <row r="16" spans="2:13" x14ac:dyDescent="0.25">
      <c r="B16" s="55"/>
      <c r="C16" s="55"/>
      <c r="D16" s="55"/>
      <c r="E16" s="55"/>
      <c r="F16" s="55"/>
      <c r="G16" s="55"/>
      <c r="H16" s="55"/>
      <c r="I16" s="55"/>
    </row>
    <row r="17" spans="2:13" ht="45" x14ac:dyDescent="0.25">
      <c r="B17" s="97" t="s">
        <v>67</v>
      </c>
      <c r="C17" s="98" t="s">
        <v>94</v>
      </c>
      <c r="F17" s="55"/>
      <c r="G17" s="55"/>
      <c r="H17" s="55"/>
    </row>
    <row r="18" spans="2:13" x14ac:dyDescent="0.25">
      <c r="B18" s="70" t="s">
        <v>36</v>
      </c>
      <c r="C18" s="99">
        <f>(C12/C11)*C4</f>
        <v>199426.940057514</v>
      </c>
      <c r="F18" s="55"/>
      <c r="G18" s="55"/>
      <c r="H18" s="55"/>
    </row>
    <row r="19" spans="2:13" ht="30" x14ac:dyDescent="0.25">
      <c r="B19" s="70" t="s">
        <v>90</v>
      </c>
      <c r="C19" s="99">
        <f>(C13/C11)*C5</f>
        <v>74535.927183599328</v>
      </c>
      <c r="F19" s="55"/>
      <c r="G19" s="55"/>
      <c r="H19" s="55"/>
    </row>
    <row r="20" spans="2:13" x14ac:dyDescent="0.25">
      <c r="B20" s="70" t="s">
        <v>53</v>
      </c>
      <c r="C20" s="100">
        <v>50000</v>
      </c>
      <c r="D20" s="1"/>
      <c r="F20" s="55"/>
      <c r="G20" s="55"/>
      <c r="H20" s="55"/>
    </row>
    <row r="21" spans="2:13" x14ac:dyDescent="0.25">
      <c r="B21" s="70" t="s">
        <v>54</v>
      </c>
      <c r="C21" s="99">
        <f>(C14/C11)*C6</f>
        <v>6586.895890643661</v>
      </c>
      <c r="F21" s="55"/>
      <c r="G21" s="55"/>
      <c r="H21" s="55"/>
    </row>
    <row r="22" spans="2:13" x14ac:dyDescent="0.25">
      <c r="B22" s="70" t="s">
        <v>58</v>
      </c>
      <c r="C22" s="99">
        <f>(C15/C11)*C6</f>
        <v>17680.615285411932</v>
      </c>
      <c r="F22" s="55"/>
      <c r="G22" s="55"/>
      <c r="H22" s="55"/>
    </row>
    <row r="23" spans="2:13" x14ac:dyDescent="0.25">
      <c r="B23" s="55"/>
      <c r="C23" s="73">
        <f>SUM(C20:C22)</f>
        <v>74267.511176055588</v>
      </c>
      <c r="F23" s="55"/>
      <c r="G23" s="55"/>
      <c r="H23" s="55"/>
    </row>
    <row r="24" spans="2:13" x14ac:dyDescent="0.25">
      <c r="B24" s="55"/>
      <c r="C24" s="55"/>
      <c r="D24" s="55"/>
      <c r="E24" s="55"/>
      <c r="F24" s="55"/>
      <c r="G24" s="55"/>
      <c r="H24" s="55"/>
      <c r="I24" s="55"/>
    </row>
    <row r="25" spans="2:13" ht="21.95" customHeight="1" x14ac:dyDescent="0.25">
      <c r="B25" s="138" t="s">
        <v>66</v>
      </c>
      <c r="C25" s="138"/>
      <c r="D25" s="138"/>
      <c r="E25" s="138"/>
      <c r="F25" s="138"/>
      <c r="G25" s="138"/>
      <c r="H25" s="138"/>
      <c r="I25" s="138"/>
      <c r="J25" s="138"/>
      <c r="K25" s="138"/>
      <c r="L25" s="138"/>
      <c r="M25" s="138"/>
    </row>
    <row r="26" spans="2:13" x14ac:dyDescent="0.25">
      <c r="B26" s="55"/>
      <c r="C26" s="55"/>
      <c r="D26" s="55"/>
      <c r="E26" s="55"/>
      <c r="F26" s="55"/>
      <c r="G26" s="55"/>
      <c r="H26" s="55"/>
      <c r="I26" s="55"/>
    </row>
    <row r="27" spans="2:13" s="2" customFormat="1" ht="57.6" customHeight="1" x14ac:dyDescent="0.25">
      <c r="B27" s="56" t="s">
        <v>67</v>
      </c>
      <c r="C27" s="57" t="s">
        <v>68</v>
      </c>
      <c r="D27" s="57" t="s">
        <v>69</v>
      </c>
      <c r="E27" s="57" t="s">
        <v>70</v>
      </c>
      <c r="F27" s="56" t="s">
        <v>26</v>
      </c>
      <c r="G27" s="56" t="s">
        <v>170</v>
      </c>
      <c r="H27" s="58"/>
      <c r="I27" s="58"/>
    </row>
    <row r="28" spans="2:13" x14ac:dyDescent="0.25">
      <c r="B28" s="59" t="s">
        <v>71</v>
      </c>
      <c r="C28" s="91">
        <v>50</v>
      </c>
      <c r="D28" s="91">
        <v>72</v>
      </c>
      <c r="E28" s="92">
        <v>18.2</v>
      </c>
      <c r="F28" s="93">
        <v>0.8</v>
      </c>
      <c r="G28" s="63">
        <f t="shared" ref="G28:G35" si="0">((C28*D28)*F28)*(60/E28)</f>
        <v>9494.5054945054944</v>
      </c>
      <c r="H28" s="55"/>
      <c r="I28" s="55"/>
    </row>
    <row r="29" spans="2:13" x14ac:dyDescent="0.25">
      <c r="B29" s="59" t="s">
        <v>72</v>
      </c>
      <c r="C29" s="91">
        <v>50</v>
      </c>
      <c r="D29" s="91">
        <v>72</v>
      </c>
      <c r="E29" s="92">
        <v>7.5</v>
      </c>
      <c r="F29" s="93">
        <v>0.8</v>
      </c>
      <c r="G29" s="63">
        <f t="shared" si="0"/>
        <v>23040</v>
      </c>
      <c r="H29" s="55"/>
      <c r="I29" s="55"/>
    </row>
    <row r="30" spans="2:13" x14ac:dyDescent="0.25">
      <c r="B30" s="59" t="s">
        <v>73</v>
      </c>
      <c r="C30" s="91">
        <v>52</v>
      </c>
      <c r="D30" s="91">
        <v>72</v>
      </c>
      <c r="E30" s="92">
        <v>30</v>
      </c>
      <c r="F30" s="93">
        <v>0.8</v>
      </c>
      <c r="G30" s="63">
        <f t="shared" si="0"/>
        <v>5990.4000000000005</v>
      </c>
      <c r="H30" s="55"/>
      <c r="I30" s="55"/>
    </row>
    <row r="31" spans="2:13" x14ac:dyDescent="0.25">
      <c r="B31" s="59" t="s">
        <v>74</v>
      </c>
      <c r="C31" s="91">
        <v>52</v>
      </c>
      <c r="D31" s="91">
        <v>72</v>
      </c>
      <c r="E31" s="92">
        <v>15</v>
      </c>
      <c r="F31" s="93">
        <v>0.8</v>
      </c>
      <c r="G31" s="63">
        <f t="shared" si="0"/>
        <v>11980.800000000001</v>
      </c>
      <c r="H31" s="55"/>
      <c r="I31" s="55"/>
    </row>
    <row r="32" spans="2:13" x14ac:dyDescent="0.25">
      <c r="B32" s="67" t="s">
        <v>75</v>
      </c>
      <c r="C32" s="91">
        <v>52</v>
      </c>
      <c r="D32" s="91">
        <v>72</v>
      </c>
      <c r="E32" s="92">
        <v>30</v>
      </c>
      <c r="F32" s="93">
        <v>0.8</v>
      </c>
      <c r="G32" s="63">
        <f t="shared" si="0"/>
        <v>5990.4000000000005</v>
      </c>
      <c r="H32" s="55"/>
      <c r="I32" s="64"/>
    </row>
    <row r="33" spans="2:13" x14ac:dyDescent="0.25">
      <c r="B33" s="59" t="s">
        <v>76</v>
      </c>
      <c r="C33" s="91">
        <v>52</v>
      </c>
      <c r="D33" s="91">
        <v>72</v>
      </c>
      <c r="E33" s="92">
        <v>15</v>
      </c>
      <c r="F33" s="93">
        <v>0.8</v>
      </c>
      <c r="G33" s="63">
        <f t="shared" si="0"/>
        <v>11980.800000000001</v>
      </c>
      <c r="H33" s="55"/>
      <c r="I33" s="55"/>
    </row>
    <row r="34" spans="2:13" x14ac:dyDescent="0.25">
      <c r="B34" s="59" t="s">
        <v>54</v>
      </c>
      <c r="C34" s="91">
        <v>52</v>
      </c>
      <c r="D34" s="91">
        <v>72</v>
      </c>
      <c r="E34" s="92">
        <v>30</v>
      </c>
      <c r="F34" s="93">
        <v>0.8</v>
      </c>
      <c r="G34" s="63">
        <f t="shared" si="0"/>
        <v>5990.4000000000005</v>
      </c>
      <c r="H34" s="55"/>
      <c r="I34" s="55"/>
      <c r="J34" s="1"/>
    </row>
    <row r="35" spans="2:13" x14ac:dyDescent="0.25">
      <c r="B35" s="59" t="s">
        <v>58</v>
      </c>
      <c r="C35" s="91">
        <v>52</v>
      </c>
      <c r="D35" s="91">
        <v>72</v>
      </c>
      <c r="E35" s="92">
        <v>45</v>
      </c>
      <c r="F35" s="93">
        <v>0.8</v>
      </c>
      <c r="G35" s="63">
        <f t="shared" si="0"/>
        <v>3993.6000000000004</v>
      </c>
      <c r="H35" s="55"/>
      <c r="I35" s="55"/>
    </row>
    <row r="36" spans="2:13" x14ac:dyDescent="0.25">
      <c r="B36" s="55"/>
      <c r="C36" s="55"/>
      <c r="D36" s="55"/>
      <c r="E36" s="55"/>
      <c r="F36" s="55"/>
      <c r="G36" s="55"/>
      <c r="H36" s="55"/>
      <c r="I36" s="55"/>
    </row>
    <row r="37" spans="2:13" ht="21.95" customHeight="1" x14ac:dyDescent="0.25">
      <c r="B37" s="147" t="s">
        <v>118</v>
      </c>
      <c r="C37" s="147"/>
      <c r="D37" s="147"/>
      <c r="E37" s="147"/>
      <c r="F37" s="147"/>
      <c r="G37" s="147"/>
      <c r="H37" s="147"/>
      <c r="I37" s="147"/>
      <c r="J37" s="147"/>
      <c r="K37" s="147"/>
      <c r="L37" s="147"/>
      <c r="M37" s="147"/>
    </row>
    <row r="38" spans="2:13" x14ac:dyDescent="0.25">
      <c r="B38" s="55"/>
      <c r="C38" s="55"/>
      <c r="D38" s="55"/>
      <c r="E38" s="55"/>
      <c r="F38" s="55"/>
      <c r="G38" s="55"/>
      <c r="H38" s="55"/>
      <c r="I38" s="55"/>
    </row>
    <row r="39" spans="2:13" ht="14.45" customHeight="1" x14ac:dyDescent="0.25">
      <c r="B39" s="144" t="s">
        <v>119</v>
      </c>
      <c r="C39" s="145"/>
      <c r="D39" s="145"/>
      <c r="E39" s="145"/>
      <c r="F39" s="146"/>
      <c r="H39" s="144" t="s">
        <v>82</v>
      </c>
      <c r="I39" s="145"/>
      <c r="J39" s="145"/>
      <c r="K39" s="145"/>
      <c r="L39" s="145"/>
      <c r="M39" s="146"/>
    </row>
    <row r="40" spans="2:13" ht="45" x14ac:dyDescent="0.25">
      <c r="B40" s="117" t="s">
        <v>67</v>
      </c>
      <c r="C40" s="116" t="s">
        <v>83</v>
      </c>
      <c r="D40" s="116" t="s">
        <v>84</v>
      </c>
      <c r="E40" s="116" t="s">
        <v>85</v>
      </c>
      <c r="F40" s="115" t="s">
        <v>163</v>
      </c>
      <c r="H40" s="94" t="s">
        <v>67</v>
      </c>
      <c r="I40" s="22" t="s">
        <v>86</v>
      </c>
      <c r="J40" s="22" t="s">
        <v>87</v>
      </c>
      <c r="K40" s="22" t="s">
        <v>88</v>
      </c>
      <c r="L40" s="22" t="s">
        <v>89</v>
      </c>
      <c r="M40" s="22" t="s">
        <v>163</v>
      </c>
    </row>
    <row r="41" spans="2:13" x14ac:dyDescent="0.25">
      <c r="B41" s="70" t="s">
        <v>36</v>
      </c>
      <c r="C41" s="95">
        <v>0.7</v>
      </c>
      <c r="D41" s="95">
        <v>0.3</v>
      </c>
      <c r="E41" s="95">
        <v>0</v>
      </c>
      <c r="F41" s="110">
        <f>SUM(C41:E41)</f>
        <v>1</v>
      </c>
      <c r="H41" s="70" t="s">
        <v>36</v>
      </c>
      <c r="I41" s="93">
        <v>0.05</v>
      </c>
      <c r="J41" s="93">
        <v>0.7</v>
      </c>
      <c r="K41" s="93">
        <v>0.15</v>
      </c>
      <c r="L41" s="93">
        <v>0.1</v>
      </c>
      <c r="M41" s="110">
        <f>SUM(I41:L41)</f>
        <v>1</v>
      </c>
    </row>
    <row r="42" spans="2:13" ht="30" x14ac:dyDescent="0.25">
      <c r="B42" s="70" t="s">
        <v>90</v>
      </c>
      <c r="C42" s="95">
        <v>0.6</v>
      </c>
      <c r="D42" s="95">
        <v>0.2</v>
      </c>
      <c r="E42" s="95">
        <v>0.2</v>
      </c>
      <c r="F42" s="110">
        <f t="shared" ref="F42:F45" si="1">SUM(C42:E42)</f>
        <v>1</v>
      </c>
      <c r="H42" s="70" t="s">
        <v>90</v>
      </c>
      <c r="I42" s="93">
        <v>0.17283961514533971</v>
      </c>
      <c r="J42" s="93">
        <v>0.20965555975542874</v>
      </c>
      <c r="K42" s="93">
        <v>0.411576401833393</v>
      </c>
      <c r="L42" s="93">
        <v>0.20592842326583849</v>
      </c>
      <c r="M42" s="110">
        <f t="shared" ref="M42:M45" si="2">SUM(I42:L42)</f>
        <v>1</v>
      </c>
    </row>
    <row r="43" spans="2:13" x14ac:dyDescent="0.25">
      <c r="B43" s="70" t="s">
        <v>53</v>
      </c>
      <c r="C43" s="95">
        <v>0.2</v>
      </c>
      <c r="D43" s="95">
        <v>0.5</v>
      </c>
      <c r="E43" s="95">
        <v>0.3</v>
      </c>
      <c r="F43" s="110">
        <f t="shared" si="1"/>
        <v>1</v>
      </c>
      <c r="H43" s="70" t="s">
        <v>53</v>
      </c>
      <c r="I43" s="93">
        <v>0</v>
      </c>
      <c r="J43" s="93">
        <v>0</v>
      </c>
      <c r="K43" s="93">
        <v>1</v>
      </c>
      <c r="L43" s="93">
        <v>0</v>
      </c>
      <c r="M43" s="110">
        <f t="shared" si="2"/>
        <v>1</v>
      </c>
    </row>
    <row r="44" spans="2:13" x14ac:dyDescent="0.25">
      <c r="B44" s="70" t="s">
        <v>54</v>
      </c>
      <c r="C44" s="95">
        <v>0.6</v>
      </c>
      <c r="D44" s="95">
        <v>0.3</v>
      </c>
      <c r="E44" s="95">
        <v>0.1</v>
      </c>
      <c r="F44" s="110">
        <f t="shared" si="1"/>
        <v>0.99999999999999989</v>
      </c>
      <c r="H44" s="70" t="s">
        <v>54</v>
      </c>
      <c r="I44" s="93">
        <v>0.4</v>
      </c>
      <c r="J44" s="93">
        <v>0.15</v>
      </c>
      <c r="K44" s="93">
        <v>0.05</v>
      </c>
      <c r="L44" s="93">
        <v>0.4</v>
      </c>
      <c r="M44" s="110">
        <f t="shared" si="2"/>
        <v>1</v>
      </c>
    </row>
    <row r="45" spans="2:13" x14ac:dyDescent="0.25">
      <c r="B45" s="70" t="s">
        <v>58</v>
      </c>
      <c r="C45" s="95">
        <v>0.9</v>
      </c>
      <c r="D45" s="95">
        <v>0.1</v>
      </c>
      <c r="E45" s="95">
        <v>0</v>
      </c>
      <c r="F45" s="110">
        <f t="shared" si="1"/>
        <v>1</v>
      </c>
      <c r="H45" s="70" t="s">
        <v>58</v>
      </c>
      <c r="I45" s="93">
        <v>0</v>
      </c>
      <c r="J45" s="93">
        <v>0.2</v>
      </c>
      <c r="K45" s="93">
        <v>0.8</v>
      </c>
      <c r="L45" s="93">
        <v>0</v>
      </c>
      <c r="M45" s="110">
        <f t="shared" si="2"/>
        <v>1</v>
      </c>
    </row>
    <row r="46" spans="2:13" x14ac:dyDescent="0.25">
      <c r="C46" s="74"/>
    </row>
    <row r="47" spans="2:13" ht="21.95" customHeight="1" x14ac:dyDescent="0.25">
      <c r="B47" s="138" t="s">
        <v>152</v>
      </c>
      <c r="C47" s="138"/>
      <c r="D47" s="138"/>
      <c r="E47" s="138"/>
      <c r="F47" s="138"/>
      <c r="G47" s="138"/>
      <c r="H47" s="138"/>
      <c r="I47" s="138"/>
    </row>
    <row r="49" spans="2:6" x14ac:dyDescent="0.25">
      <c r="B49" s="51" t="s">
        <v>154</v>
      </c>
      <c r="E49" s="51" t="s">
        <v>153</v>
      </c>
    </row>
    <row r="50" spans="2:6" ht="9.6" customHeight="1" x14ac:dyDescent="0.25"/>
    <row r="51" spans="2:6" ht="30" x14ac:dyDescent="0.25">
      <c r="B51" s="69" t="s">
        <v>67</v>
      </c>
      <c r="C51" s="22" t="s">
        <v>130</v>
      </c>
      <c r="E51" s="40" t="s">
        <v>111</v>
      </c>
      <c r="F51" s="22" t="s">
        <v>130</v>
      </c>
    </row>
    <row r="52" spans="2:6" x14ac:dyDescent="0.25">
      <c r="B52" s="76" t="s">
        <v>36</v>
      </c>
      <c r="C52" s="101">
        <v>0.8</v>
      </c>
      <c r="E52" s="85" t="s">
        <v>2</v>
      </c>
      <c r="F52" s="101">
        <v>0.8</v>
      </c>
    </row>
    <row r="53" spans="2:6" ht="30" x14ac:dyDescent="0.25">
      <c r="B53" s="102" t="s">
        <v>90</v>
      </c>
      <c r="C53" s="101">
        <v>0.8</v>
      </c>
      <c r="E53" s="151" t="s">
        <v>4</v>
      </c>
      <c r="F53" s="103">
        <v>0.8</v>
      </c>
    </row>
    <row r="54" spans="2:6" x14ac:dyDescent="0.25">
      <c r="B54" s="102" t="s">
        <v>53</v>
      </c>
      <c r="C54" s="101">
        <v>0.8</v>
      </c>
      <c r="E54" s="86" t="s">
        <v>6</v>
      </c>
      <c r="F54" s="101">
        <v>0.8</v>
      </c>
    </row>
    <row r="55" spans="2:6" x14ac:dyDescent="0.25">
      <c r="B55" s="104" t="s">
        <v>60</v>
      </c>
      <c r="C55" s="101">
        <v>0.8</v>
      </c>
    </row>
    <row r="56" spans="2:6" x14ac:dyDescent="0.25">
      <c r="B56" s="104" t="s">
        <v>54</v>
      </c>
      <c r="C56" s="101">
        <v>0.8</v>
      </c>
    </row>
    <row r="57" spans="2:6" x14ac:dyDescent="0.25">
      <c r="B57" s="104" t="s">
        <v>58</v>
      </c>
      <c r="C57" s="101">
        <v>0.8</v>
      </c>
    </row>
    <row r="58" spans="2:6" ht="30" x14ac:dyDescent="0.25">
      <c r="B58" s="104" t="s">
        <v>91</v>
      </c>
      <c r="C58" s="101">
        <v>0.8</v>
      </c>
    </row>
    <row r="59" spans="2:6" x14ac:dyDescent="0.25">
      <c r="B59" s="105" t="s">
        <v>92</v>
      </c>
      <c r="C59" s="101">
        <v>0.8</v>
      </c>
    </row>
  </sheetData>
  <sheetProtection algorithmName="SHA-512" hashValue="vb/9uni6bFIhzOxUyjDZzjy6lL3oZM0HTeTBWjnOSoOBrr/E7pupQbKRgvJvjYnqLeNdarobXtTxg0uRMVzUuA==" saltValue="BeO6lBAEzNZuCbV93vXZBA==" spinCount="100000" sheet="1" objects="1" scenarios="1"/>
  <mergeCells count="13">
    <mergeCell ref="B47:I47"/>
    <mergeCell ref="B39:F39"/>
    <mergeCell ref="B2:M2"/>
    <mergeCell ref="B25:M25"/>
    <mergeCell ref="B37:M37"/>
    <mergeCell ref="B8:M8"/>
    <mergeCell ref="D10:F10"/>
    <mergeCell ref="D11:F11"/>
    <mergeCell ref="D12:F12"/>
    <mergeCell ref="D13:F13"/>
    <mergeCell ref="D14:F14"/>
    <mergeCell ref="D15:F15"/>
    <mergeCell ref="H39:M39"/>
  </mergeCells>
  <hyperlinks>
    <hyperlink ref="D12" r:id="rId1" display="https://gbr01.safelinks.protection.outlook.com/?url=https%3A%2F%2Fdigital.nhs.uk%2Fdata-and-information%2Fpublications%2Fstatistical%2Fappointments-in-general-practice&amp;data=05%7C02%7Csimran.sansoy%40nhs.net%7C81fc3db1080f48826e1208de9a054b54%7C37c354b285b047f5b22207b48d774ee3%7C0%7C0%7C639117544677234383%7CUnknown%7CTWFpbGZsb3d8eyJFbXB0eU1hcGkiOnRydWUsIlYiOiIwLjAuMDAwMCIsIlAiOiJXaW4zMiIsIkFOIjoiTWFpbCIsIldUIjoyfQ%3D%3D%7C0%7C%7C%7C&amp;sdata=Gzyr%2FqnVgkg18DgEljo%2BfmFCvsq9rNv027e%2FgqU92Nk%3D&amp;reserved=0" xr:uid="{6198FA38-24DD-4B90-BF6E-28C565552C70}"/>
    <hyperlink ref="D14" r:id="rId2" display="https://gbr01.safelinks.protection.outlook.com/?url=https%3A%2F%2Fdigital.nhs.uk%2Fdata-and-information%2Fpublications%2Fstatistical%2Fmental-health-services-monthly-statistics%2Fperformance-april-2025&amp;data=05%7C02%7Csimran.sansoy%40nhs.net%7C81fc3db1080f48826e1208de9a054b54%7C37c354b285b047f5b22207b48d774ee3%7C0%7C0%7C639117544677281984%7CUnknown%7CTWFpbGZsb3d8eyJFbXB0eU1hcGkiOnRydWUsIlYiOiIwLjAuMDAwMCIsIlAiOiJXaW4zMiIsIkFOIjoiTWFpbCIsIldUIjoyfQ%3D%3D%7C0%7C%7C%7C&amp;sdata=tqEjC%2FIRlg6N7ZLxC7cbsYY8G6FE0YNKrgJ3YWwMrHA%3D&amp;reserved=0" xr:uid="{7C2B20A5-44D5-434E-85B1-C89296273B67}"/>
    <hyperlink ref="D15" r:id="rId3" display="https://gbr01.safelinks.protection.outlook.com/?url=https%3A%2F%2Fwww.england.nhs.uk%2Fstatistics%2Fstatistical-work-areas%2Fae-waiting-times-and-activity%2F&amp;data=05%7C02%7Csimran.sansoy%40nhs.net%7C81fc3db1080f48826e1208de9a054b54%7C37c354b285b047f5b22207b48d774ee3%7C0%7C0%7C639117544677343195%7CUnknown%7CTWFpbGZsb3d8eyJFbXB0eU1hcGkiOnRydWUsIlYiOiIwLjAuMDAwMCIsIlAiOiJXaW4zMiIsIkFOIjoiTWFpbCIsIldUIjoyfQ%3D%3D%7C0%7C%7C%7C&amp;sdata=h5aEAw3qQe3Qz%2BGwQmclIINx%2B4CXO%2BCkw7yp%2B2ep1GA%3D&amp;reserved=0" xr:uid="{D1D12EC3-5C2F-4D5F-8FA5-ED61D19CCEBC}"/>
    <hyperlink ref="D13" r:id="rId4" display="https://gbr01.safelinks.protection.outlook.com/?url=https%3A%2F%2Fdigital.nhs.uk%2Fdata-and-information%2Fpublications%2Fstatistical%2Fcommunity-services-statistics-for-children-young-people-and-adults%2Fnovember-2024%2Fcare-contacts&amp;data=05%7C02%7Csimran.sansoy%40nhs.net%7C81fc3db1080f48826e1208de9a054b54%7C37c354b285b047f5b22207b48d774ee3%7C0%7C0%7C639117544677314042%7CUnknown%7CTWFpbGZsb3d8eyJFbXB0eU1hcGkiOnRydWUsIlYiOiIwLjAuMDAwMCIsIlAiOiJXaW4zMiIsIkFOIjoiTWFpbCIsIldUIjoyfQ%3D%3D%7C0%7C%7C%7C&amp;sdata=KjggyVdhQOLuLetgTU6K0rGndM1ptUVFaw8PnjZRNiE%3D&amp;reserved=0" xr:uid="{FF1E830D-2021-45C3-BF89-98790D147C4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08997-CB1A-4C44-9825-0723462516FB}">
  <sheetPr codeName="Sheet5">
    <tabColor theme="4" tint="0.79998168889431442"/>
  </sheetPr>
  <dimension ref="B1:N46"/>
  <sheetViews>
    <sheetView showGridLines="0" workbookViewId="0"/>
  </sheetViews>
  <sheetFormatPr defaultRowHeight="15" x14ac:dyDescent="0.25"/>
  <cols>
    <col min="1" max="1" width="2.5703125" customWidth="1"/>
    <col min="2" max="2" width="33.5703125" bestFit="1" customWidth="1"/>
    <col min="3" max="11" width="14.7109375" customWidth="1"/>
    <col min="12" max="12" width="8.42578125" bestFit="1" customWidth="1"/>
    <col min="13" max="13" width="8.7109375" customWidth="1"/>
  </cols>
  <sheetData>
    <row r="1" spans="2:13" x14ac:dyDescent="0.25">
      <c r="D1" s="3"/>
    </row>
    <row r="2" spans="2:13" ht="21.95" customHeight="1" x14ac:dyDescent="0.25">
      <c r="B2" s="138" t="s">
        <v>95</v>
      </c>
      <c r="C2" s="138"/>
      <c r="D2" s="138"/>
      <c r="E2" s="138"/>
      <c r="F2" s="138"/>
      <c r="G2" s="138"/>
      <c r="H2" s="138"/>
      <c r="I2" s="138"/>
      <c r="J2" s="75"/>
      <c r="K2" s="75"/>
    </row>
    <row r="4" spans="2:13" x14ac:dyDescent="0.25">
      <c r="C4" s="142" t="s">
        <v>96</v>
      </c>
      <c r="D4" s="142"/>
      <c r="E4" s="142"/>
      <c r="F4" s="142"/>
      <c r="G4" s="142"/>
    </row>
    <row r="5" spans="2:13" ht="30" x14ac:dyDescent="0.25">
      <c r="B5" s="40" t="s">
        <v>67</v>
      </c>
      <c r="C5" s="22" t="s">
        <v>97</v>
      </c>
      <c r="D5" s="22" t="s">
        <v>128</v>
      </c>
      <c r="E5" s="22" t="s">
        <v>98</v>
      </c>
      <c r="F5" s="22" t="s">
        <v>99</v>
      </c>
      <c r="G5" s="22" t="s">
        <v>100</v>
      </c>
      <c r="K5" s="1"/>
      <c r="M5" s="1"/>
    </row>
    <row r="6" spans="2:13" x14ac:dyDescent="0.25">
      <c r="B6" s="76" t="s">
        <v>36</v>
      </c>
      <c r="C6" s="77">
        <f>((('National model inputs'!$C$18*'National model inputs'!$C$41)*'National model inputs'!I41)/'National model inputs'!$G$28)</f>
        <v>0.73515602324442375</v>
      </c>
      <c r="D6" s="77">
        <f>((('National model inputs'!$C$18*'National model inputs'!$C$41)*'National model inputs'!J41)/'National model inputs'!$G$28)</f>
        <v>10.292184325421932</v>
      </c>
      <c r="E6" s="77">
        <f>((('National model inputs'!$C$18*'National model inputs'!$C$41)*'National model inputs'!K41)/'National model inputs'!$G$28)</f>
        <v>2.2054680697332714</v>
      </c>
      <c r="F6" s="77">
        <f>((('National model inputs'!$C$18*'National model inputs'!$C$41)*'National model inputs'!L41)/'National model inputs'!$G$28)</f>
        <v>1.4703120464888475</v>
      </c>
      <c r="G6" s="77">
        <f>'National model inputs'!C18*'National model inputs'!D41/'National model inputs'!G29</f>
        <v>2.5967049486655469</v>
      </c>
    </row>
    <row r="7" spans="2:13" x14ac:dyDescent="0.25">
      <c r="B7" s="78" t="s">
        <v>90</v>
      </c>
      <c r="C7" s="77">
        <f>((('National model inputs'!$C$19*'National model inputs'!$C$42)*'National model inputs'!I42)/'National model inputs'!$G$30)</f>
        <v>1.2903406419185068</v>
      </c>
      <c r="D7" s="77">
        <f>((('National model inputs'!$C$19*'National model inputs'!$C$42)*'National model inputs'!J42)/'National model inputs'!$G$30)</f>
        <v>1.5651914598925674</v>
      </c>
      <c r="E7" s="77">
        <f>((('National model inputs'!$C$19*'National model inputs'!$C$42)*'National model inputs'!K42)/'National model inputs'!$G$30)</f>
        <v>3.0726390943050474</v>
      </c>
      <c r="F7" s="77">
        <f>((('National model inputs'!$C$19*'National model inputs'!$C$42)*'National model inputs'!L42)/'National model inputs'!$G$30)</f>
        <v>1.5373663823693866</v>
      </c>
      <c r="G7" s="77">
        <f>'National model inputs'!C19*'National model inputs'!D42/'National model inputs'!G31</f>
        <v>1.2442562630809182</v>
      </c>
    </row>
    <row r="8" spans="2:13" x14ac:dyDescent="0.25">
      <c r="B8" s="78" t="s">
        <v>53</v>
      </c>
      <c r="C8" s="77">
        <f>((('National model inputs'!$C$20*'National model inputs'!$C$43)*'National model inputs'!I43)/'National model inputs'!$G$32)</f>
        <v>0</v>
      </c>
      <c r="D8" s="77">
        <f>((('National model inputs'!$C$20*'National model inputs'!$C$43)*'National model inputs'!J43)/'National model inputs'!$G$32)</f>
        <v>0</v>
      </c>
      <c r="E8" s="77">
        <f>((('National model inputs'!$C$20*'National model inputs'!$C$43)*'National model inputs'!K43)/'National model inputs'!$G$32)</f>
        <v>1.6693376068376067</v>
      </c>
      <c r="F8" s="77">
        <f>((('National model inputs'!$C$20*'National model inputs'!$C$43)*'National model inputs'!L43)/'National model inputs'!$G$32)</f>
        <v>0</v>
      </c>
      <c r="G8" s="77">
        <f>'National model inputs'!C20*'National model inputs'!D43/'National model inputs'!G33</f>
        <v>2.0866720085470085</v>
      </c>
      <c r="L8" s="1"/>
    </row>
    <row r="9" spans="2:13" x14ac:dyDescent="0.25">
      <c r="B9" s="79" t="s">
        <v>60</v>
      </c>
      <c r="C9" s="106">
        <v>0</v>
      </c>
      <c r="D9" s="106">
        <v>3</v>
      </c>
      <c r="E9" s="106">
        <v>0</v>
      </c>
      <c r="F9" s="106">
        <v>2</v>
      </c>
      <c r="G9" s="107">
        <v>3</v>
      </c>
      <c r="H9" s="1"/>
      <c r="L9" s="1"/>
    </row>
    <row r="10" spans="2:13" x14ac:dyDescent="0.25">
      <c r="B10" s="79" t="s">
        <v>54</v>
      </c>
      <c r="C10" s="77">
        <f>((('National model inputs'!$C$21*'National model inputs'!$C$44)*'National model inputs'!I44)/'National model inputs'!$G$34)</f>
        <v>0.26389807254181336</v>
      </c>
      <c r="D10" s="77">
        <f>((('National model inputs'!$C$21*'National model inputs'!$C$44)*'National model inputs'!J44)/'National model inputs'!$G$34)</f>
        <v>9.8961777203179987E-2</v>
      </c>
      <c r="E10" s="77">
        <f>((('National model inputs'!$C$21*'National model inputs'!$C$44)*'National model inputs'!K44)/'National model inputs'!$G$34)</f>
        <v>3.2987259067726669E-2</v>
      </c>
      <c r="F10" s="77">
        <f>((('National model inputs'!$C$21*'National model inputs'!$C$44)*'National model inputs'!L44)/'National model inputs'!$G$34)</f>
        <v>0.26389807254181336</v>
      </c>
      <c r="G10" s="77">
        <f>'National model inputs'!C21*'National model inputs'!D44/'National model inputs'!G34</f>
        <v>0.32987259067726665</v>
      </c>
    </row>
    <row r="11" spans="2:13" x14ac:dyDescent="0.25">
      <c r="B11" s="79" t="s">
        <v>58</v>
      </c>
      <c r="C11" s="77">
        <f>((('National model inputs'!$C$22*'National model inputs'!$C$45)*'National model inputs'!I45)/'National model inputs'!$G$35)</f>
        <v>0</v>
      </c>
      <c r="D11" s="77">
        <f>((('National model inputs'!$C$22*'National model inputs'!$C$45)*'National model inputs'!J45)/'National model inputs'!$G$35)</f>
        <v>0.79690273221508101</v>
      </c>
      <c r="E11" s="77">
        <f>((('National model inputs'!$C$22*'National model inputs'!$C$45)*'National model inputs'!K45)/'National model inputs'!$G$35)</f>
        <v>3.187610928860324</v>
      </c>
      <c r="F11" s="77">
        <f>((('National model inputs'!$C$22*'National model inputs'!$C$45)*'National model inputs'!L45)/'National model inputs'!$G$35)</f>
        <v>0</v>
      </c>
      <c r="G11" s="77">
        <f>'National model inputs'!C22*'National model inputs'!D45/'National model inputs'!G35</f>
        <v>0.44272374011948945</v>
      </c>
    </row>
    <row r="12" spans="2:13" x14ac:dyDescent="0.25">
      <c r="B12" s="79" t="s">
        <v>91</v>
      </c>
      <c r="C12" s="106">
        <v>2</v>
      </c>
      <c r="D12" s="106">
        <v>0</v>
      </c>
      <c r="E12" s="106">
        <v>0</v>
      </c>
      <c r="F12" s="106">
        <v>0</v>
      </c>
      <c r="G12" s="107">
        <v>5</v>
      </c>
    </row>
    <row r="13" spans="2:13" x14ac:dyDescent="0.25">
      <c r="B13" s="80" t="s">
        <v>92</v>
      </c>
      <c r="C13" s="106">
        <v>0</v>
      </c>
      <c r="D13" s="106">
        <v>0</v>
      </c>
      <c r="E13" s="106">
        <v>3</v>
      </c>
      <c r="F13" s="106">
        <v>0</v>
      </c>
      <c r="G13" s="107">
        <v>0</v>
      </c>
    </row>
    <row r="15" spans="2:13" ht="21.95" customHeight="1" x14ac:dyDescent="0.25">
      <c r="B15" s="143" t="s">
        <v>102</v>
      </c>
      <c r="C15" s="138"/>
      <c r="D15" s="138"/>
      <c r="E15" s="138"/>
      <c r="F15" s="138"/>
      <c r="G15" s="138"/>
      <c r="H15" s="138"/>
      <c r="I15" s="138"/>
      <c r="J15" s="75"/>
      <c r="K15" s="75"/>
    </row>
    <row r="17" spans="2:13" x14ac:dyDescent="0.25">
      <c r="C17" s="142" t="s">
        <v>103</v>
      </c>
      <c r="D17" s="142"/>
      <c r="E17" s="142"/>
      <c r="F17" s="142"/>
      <c r="G17" s="142"/>
      <c r="H17" s="142"/>
      <c r="I17" s="142"/>
      <c r="J17" s="142"/>
      <c r="K17" s="142"/>
    </row>
    <row r="18" spans="2:13" ht="30" x14ac:dyDescent="0.25">
      <c r="B18" s="40" t="s">
        <v>67</v>
      </c>
      <c r="C18" s="22" t="s">
        <v>104</v>
      </c>
      <c r="D18" s="108" t="s">
        <v>130</v>
      </c>
      <c r="E18" s="108" t="s">
        <v>161</v>
      </c>
      <c r="F18" s="22" t="s">
        <v>182</v>
      </c>
      <c r="G18" s="23" t="s">
        <v>101</v>
      </c>
      <c r="H18" s="23" t="s">
        <v>105</v>
      </c>
      <c r="I18" s="22" t="s">
        <v>183</v>
      </c>
      <c r="J18" s="22" t="s">
        <v>106</v>
      </c>
      <c r="K18" s="22" t="s">
        <v>107</v>
      </c>
      <c r="L18" s="1"/>
    </row>
    <row r="19" spans="2:13" x14ac:dyDescent="0.25">
      <c r="B19" s="81" t="s">
        <v>36</v>
      </c>
      <c r="C19" s="82">
        <f t="shared" ref="C19:C26" si="0">ROUNDUP(C6,0)</f>
        <v>1</v>
      </c>
      <c r="D19" s="82">
        <f>ROUNDUP(F19*'National model inputs'!C52,0)</f>
        <v>9</v>
      </c>
      <c r="E19" s="82">
        <f t="shared" ref="E19:E26" si="1">F19-D19</f>
        <v>2</v>
      </c>
      <c r="F19" s="82">
        <f t="shared" ref="F19:F26" si="2">ROUNDUP(D6,0)</f>
        <v>11</v>
      </c>
      <c r="G19" s="82">
        <f t="shared" ref="G19:G26" si="3">IFERROR(I19-H19,"")</f>
        <v>2</v>
      </c>
      <c r="H19" s="82">
        <f>IF(I19="","",IF(AND(I19&gt;=1,I19&lt;=5),1,2))</f>
        <v>1</v>
      </c>
      <c r="I19" s="82">
        <f t="shared" ref="I19:K26" si="4">ROUNDUP(E6,0)</f>
        <v>3</v>
      </c>
      <c r="J19" s="82">
        <f t="shared" si="4"/>
        <v>2</v>
      </c>
      <c r="K19" s="82">
        <f t="shared" si="4"/>
        <v>3</v>
      </c>
    </row>
    <row r="20" spans="2:13" x14ac:dyDescent="0.25">
      <c r="B20" s="81" t="s">
        <v>90</v>
      </c>
      <c r="C20" s="82">
        <f t="shared" si="0"/>
        <v>2</v>
      </c>
      <c r="D20" s="82">
        <f>ROUNDUP(F20*'National model inputs'!C53,0)</f>
        <v>2</v>
      </c>
      <c r="E20" s="82">
        <f t="shared" si="1"/>
        <v>0</v>
      </c>
      <c r="F20" s="82">
        <f t="shared" si="2"/>
        <v>2</v>
      </c>
      <c r="G20" s="82">
        <f t="shared" si="3"/>
        <v>3</v>
      </c>
      <c r="H20" s="82">
        <f t="shared" ref="H20:H26" si="5">IF(I20="","",IF(I20=1,1,IF(I20&gt;1,1,0)))</f>
        <v>1</v>
      </c>
      <c r="I20" s="82">
        <f t="shared" si="4"/>
        <v>4</v>
      </c>
      <c r="J20" s="82">
        <f t="shared" si="4"/>
        <v>2</v>
      </c>
      <c r="K20" s="82">
        <f t="shared" si="4"/>
        <v>2</v>
      </c>
    </row>
    <row r="21" spans="2:13" x14ac:dyDescent="0.25">
      <c r="B21" s="81" t="s">
        <v>53</v>
      </c>
      <c r="C21" s="82">
        <f t="shared" si="0"/>
        <v>0</v>
      </c>
      <c r="D21" s="82">
        <f>ROUNDUP(F21*'National model inputs'!C54,0)</f>
        <v>0</v>
      </c>
      <c r="E21" s="82">
        <f t="shared" si="1"/>
        <v>0</v>
      </c>
      <c r="F21" s="82">
        <f t="shared" si="2"/>
        <v>0</v>
      </c>
      <c r="G21" s="82">
        <f t="shared" si="3"/>
        <v>1</v>
      </c>
      <c r="H21" s="82">
        <f t="shared" si="5"/>
        <v>1</v>
      </c>
      <c r="I21" s="82">
        <f t="shared" si="4"/>
        <v>2</v>
      </c>
      <c r="J21" s="82">
        <f t="shared" si="4"/>
        <v>0</v>
      </c>
      <c r="K21" s="82">
        <f t="shared" si="4"/>
        <v>3</v>
      </c>
      <c r="M21" s="1"/>
    </row>
    <row r="22" spans="2:13" x14ac:dyDescent="0.25">
      <c r="B22" s="83" t="s">
        <v>60</v>
      </c>
      <c r="C22" s="82">
        <f t="shared" si="0"/>
        <v>0</v>
      </c>
      <c r="D22" s="82">
        <f>ROUNDUP(F22*'National model inputs'!C55,0)</f>
        <v>3</v>
      </c>
      <c r="E22" s="82">
        <f t="shared" si="1"/>
        <v>0</v>
      </c>
      <c r="F22" s="82">
        <f t="shared" si="2"/>
        <v>3</v>
      </c>
      <c r="G22" s="82">
        <f t="shared" si="3"/>
        <v>0</v>
      </c>
      <c r="H22" s="82">
        <f t="shared" si="5"/>
        <v>0</v>
      </c>
      <c r="I22" s="82">
        <f t="shared" si="4"/>
        <v>0</v>
      </c>
      <c r="J22" s="82">
        <f t="shared" si="4"/>
        <v>2</v>
      </c>
      <c r="K22" s="82">
        <f t="shared" si="4"/>
        <v>3</v>
      </c>
    </row>
    <row r="23" spans="2:13" x14ac:dyDescent="0.25">
      <c r="B23" s="83" t="s">
        <v>54</v>
      </c>
      <c r="C23" s="82">
        <f t="shared" si="0"/>
        <v>1</v>
      </c>
      <c r="D23" s="82">
        <f>ROUNDUP(F23*'National model inputs'!C56,0)</f>
        <v>1</v>
      </c>
      <c r="E23" s="82">
        <f t="shared" si="1"/>
        <v>0</v>
      </c>
      <c r="F23" s="82">
        <f t="shared" si="2"/>
        <v>1</v>
      </c>
      <c r="G23" s="82">
        <f t="shared" si="3"/>
        <v>0</v>
      </c>
      <c r="H23" s="82">
        <f t="shared" si="5"/>
        <v>1</v>
      </c>
      <c r="I23" s="82">
        <f t="shared" si="4"/>
        <v>1</v>
      </c>
      <c r="J23" s="82">
        <f t="shared" si="4"/>
        <v>1</v>
      </c>
      <c r="K23" s="82">
        <f t="shared" si="4"/>
        <v>1</v>
      </c>
    </row>
    <row r="24" spans="2:13" x14ac:dyDescent="0.25">
      <c r="B24" s="83" t="s">
        <v>58</v>
      </c>
      <c r="C24" s="82">
        <f t="shared" si="0"/>
        <v>0</v>
      </c>
      <c r="D24" s="82">
        <f>ROUNDUP(F24*'National model inputs'!C57,0)</f>
        <v>1</v>
      </c>
      <c r="E24" s="82">
        <f t="shared" si="1"/>
        <v>0</v>
      </c>
      <c r="F24" s="82">
        <f t="shared" si="2"/>
        <v>1</v>
      </c>
      <c r="G24" s="82">
        <f t="shared" si="3"/>
        <v>3</v>
      </c>
      <c r="H24" s="82">
        <f t="shared" si="5"/>
        <v>1</v>
      </c>
      <c r="I24" s="82">
        <f t="shared" si="4"/>
        <v>4</v>
      </c>
      <c r="J24" s="82">
        <f t="shared" si="4"/>
        <v>0</v>
      </c>
      <c r="K24" s="82">
        <f t="shared" si="4"/>
        <v>1</v>
      </c>
    </row>
    <row r="25" spans="2:13" x14ac:dyDescent="0.25">
      <c r="B25" s="83" t="s">
        <v>91</v>
      </c>
      <c r="C25" s="82">
        <f t="shared" si="0"/>
        <v>2</v>
      </c>
      <c r="D25" s="82">
        <f>ROUNDUP(F25*'National model inputs'!C58,0)</f>
        <v>0</v>
      </c>
      <c r="E25" s="82">
        <f t="shared" si="1"/>
        <v>0</v>
      </c>
      <c r="F25" s="82">
        <f t="shared" si="2"/>
        <v>0</v>
      </c>
      <c r="G25" s="82">
        <f t="shared" si="3"/>
        <v>0</v>
      </c>
      <c r="H25" s="82">
        <f t="shared" si="5"/>
        <v>0</v>
      </c>
      <c r="I25" s="82">
        <f t="shared" si="4"/>
        <v>0</v>
      </c>
      <c r="J25" s="82">
        <f t="shared" si="4"/>
        <v>0</v>
      </c>
      <c r="K25" s="82">
        <f t="shared" si="4"/>
        <v>5</v>
      </c>
    </row>
    <row r="26" spans="2:13" x14ac:dyDescent="0.25">
      <c r="B26" s="84" t="s">
        <v>92</v>
      </c>
      <c r="C26" s="82">
        <f t="shared" si="0"/>
        <v>0</v>
      </c>
      <c r="D26" s="82">
        <f>ROUNDUP(F26*'National model inputs'!C59,0)</f>
        <v>0</v>
      </c>
      <c r="E26" s="82">
        <f t="shared" si="1"/>
        <v>0</v>
      </c>
      <c r="F26" s="82">
        <f t="shared" si="2"/>
        <v>0</v>
      </c>
      <c r="G26" s="82">
        <f t="shared" si="3"/>
        <v>2</v>
      </c>
      <c r="H26" s="82">
        <f t="shared" si="5"/>
        <v>1</v>
      </c>
      <c r="I26" s="82">
        <f t="shared" si="4"/>
        <v>3</v>
      </c>
      <c r="J26" s="82">
        <f t="shared" si="4"/>
        <v>0</v>
      </c>
      <c r="K26" s="82">
        <f t="shared" si="4"/>
        <v>0</v>
      </c>
    </row>
    <row r="28" spans="2:13" x14ac:dyDescent="0.25">
      <c r="B28" s="85" t="s">
        <v>2</v>
      </c>
      <c r="C28" s="85">
        <f>SUM(C19:C21)</f>
        <v>3</v>
      </c>
      <c r="D28" s="85">
        <f t="shared" ref="D28:K28" si="6">SUM(D19:D21)</f>
        <v>11</v>
      </c>
      <c r="E28" s="85">
        <f t="shared" si="6"/>
        <v>2</v>
      </c>
      <c r="F28" s="85">
        <f>SUM(F19:F21)</f>
        <v>13</v>
      </c>
      <c r="G28" s="85">
        <f t="shared" si="6"/>
        <v>6</v>
      </c>
      <c r="H28" s="88">
        <f>SUM(H19:H21)</f>
        <v>3</v>
      </c>
      <c r="I28" s="85">
        <f>SUM(I19:I21)</f>
        <v>9</v>
      </c>
      <c r="J28" s="85">
        <f t="shared" si="6"/>
        <v>4</v>
      </c>
      <c r="K28" s="85">
        <f t="shared" si="6"/>
        <v>8</v>
      </c>
    </row>
    <row r="29" spans="2:13" x14ac:dyDescent="0.25">
      <c r="B29" s="152" t="s">
        <v>4</v>
      </c>
      <c r="C29" s="152">
        <f>SUM(C19:C25)</f>
        <v>6</v>
      </c>
      <c r="D29" s="152">
        <f t="shared" ref="D29:K29" si="7">SUM(D19:D25)</f>
        <v>16</v>
      </c>
      <c r="E29" s="152">
        <f t="shared" si="7"/>
        <v>2</v>
      </c>
      <c r="F29" s="152">
        <f>SUM(F19:F25)</f>
        <v>18</v>
      </c>
      <c r="G29" s="152">
        <f t="shared" si="7"/>
        <v>9</v>
      </c>
      <c r="H29" s="153">
        <f>SUM(H19:H25)</f>
        <v>5</v>
      </c>
      <c r="I29" s="152">
        <f>SUM(I19:I25)</f>
        <v>14</v>
      </c>
      <c r="J29" s="152">
        <f t="shared" si="7"/>
        <v>7</v>
      </c>
      <c r="K29" s="152">
        <f t="shared" si="7"/>
        <v>18</v>
      </c>
    </row>
    <row r="30" spans="2:13" x14ac:dyDescent="0.25">
      <c r="B30" s="86" t="s">
        <v>6</v>
      </c>
      <c r="C30" s="86">
        <f>SUM(C19:C26)</f>
        <v>6</v>
      </c>
      <c r="D30" s="86">
        <f t="shared" ref="D30:K30" si="8">SUM(D19:D26)</f>
        <v>16</v>
      </c>
      <c r="E30" s="86">
        <f t="shared" si="8"/>
        <v>2</v>
      </c>
      <c r="F30" s="86">
        <f>SUM(F19:F26)</f>
        <v>18</v>
      </c>
      <c r="G30" s="86">
        <f t="shared" si="8"/>
        <v>11</v>
      </c>
      <c r="H30" s="86">
        <f t="shared" si="8"/>
        <v>6</v>
      </c>
      <c r="I30" s="86">
        <f>SUM(I19:I26)</f>
        <v>17</v>
      </c>
      <c r="J30" s="86">
        <f t="shared" si="8"/>
        <v>7</v>
      </c>
      <c r="K30" s="86">
        <f t="shared" si="8"/>
        <v>18</v>
      </c>
    </row>
    <row r="32" spans="2:13" ht="21.95" customHeight="1" x14ac:dyDescent="0.25">
      <c r="B32" s="143" t="s">
        <v>109</v>
      </c>
      <c r="C32" s="138"/>
      <c r="D32" s="138"/>
      <c r="E32" s="138"/>
      <c r="F32" s="138"/>
      <c r="G32" s="138"/>
      <c r="H32" s="138"/>
      <c r="I32" s="138"/>
      <c r="J32" s="75"/>
      <c r="K32" s="75"/>
    </row>
    <row r="34" spans="2:14" x14ac:dyDescent="0.25">
      <c r="C34" s="142" t="s">
        <v>110</v>
      </c>
      <c r="D34" s="142"/>
      <c r="E34" s="142"/>
      <c r="F34" s="142"/>
      <c r="G34" s="142"/>
      <c r="H34" s="142"/>
      <c r="I34" s="142"/>
      <c r="J34" s="142"/>
      <c r="K34" s="142"/>
    </row>
    <row r="35" spans="2:14" ht="30" x14ac:dyDescent="0.25">
      <c r="B35" s="40" t="s">
        <v>111</v>
      </c>
      <c r="C35" s="22" t="s">
        <v>104</v>
      </c>
      <c r="D35" s="108" t="s">
        <v>130</v>
      </c>
      <c r="E35" s="23" t="s">
        <v>112</v>
      </c>
      <c r="F35" s="22" t="s">
        <v>182</v>
      </c>
      <c r="G35" s="23" t="s">
        <v>101</v>
      </c>
      <c r="H35" s="23" t="s">
        <v>113</v>
      </c>
      <c r="I35" s="22" t="s">
        <v>183</v>
      </c>
      <c r="J35" s="22" t="s">
        <v>106</v>
      </c>
      <c r="K35" s="22" t="s">
        <v>107</v>
      </c>
      <c r="M35" s="1"/>
    </row>
    <row r="36" spans="2:14" x14ac:dyDescent="0.25">
      <c r="B36" s="85" t="s">
        <v>2</v>
      </c>
      <c r="C36" s="88">
        <f>ROUNDUP(C6+C7+C8,0)</f>
        <v>3</v>
      </c>
      <c r="D36" s="88">
        <f>ROUNDUP(F36*'National model inputs'!F52,0)</f>
        <v>10</v>
      </c>
      <c r="E36" s="88">
        <f>F36-D36</f>
        <v>2</v>
      </c>
      <c r="F36" s="88">
        <f>ROUNDUP(D6+D7+D8,0)</f>
        <v>12</v>
      </c>
      <c r="G36" s="88">
        <f>I36-H36</f>
        <v>5</v>
      </c>
      <c r="H36" s="38">
        <f>IF(I36="",0,IF(I36=1,1,IF(I36&gt;=2,2,FALSE)))</f>
        <v>2</v>
      </c>
      <c r="I36" s="88">
        <f>ROUNDUP(E6+E7+E8,0)</f>
        <v>7</v>
      </c>
      <c r="J36" s="88">
        <f>ROUNDUP(F6+F7+F8,0)</f>
        <v>4</v>
      </c>
      <c r="K36" s="88">
        <f>ROUNDUP(G6+G7+G8,0)</f>
        <v>6</v>
      </c>
    </row>
    <row r="37" spans="2:14" x14ac:dyDescent="0.25">
      <c r="B37" s="152" t="s">
        <v>4</v>
      </c>
      <c r="C37" s="153">
        <f>ROUNDUP(C6+C7+C8+C9+C10+C11+C12,0)</f>
        <v>5</v>
      </c>
      <c r="D37" s="153">
        <f>ROUNDUP(F37*'National model inputs'!F53,0)</f>
        <v>13</v>
      </c>
      <c r="E37" s="153">
        <f>F37-D37</f>
        <v>3</v>
      </c>
      <c r="F37" s="153">
        <f>ROUNDUP(D6+D7+D8+D9+D10+D11+D12,0)</f>
        <v>16</v>
      </c>
      <c r="G37" s="153">
        <f>I37-H37</f>
        <v>9</v>
      </c>
      <c r="H37" s="154">
        <f>IF(I37="",0,IF(I37=1,1,IF(I37&gt;=2,2,FALSE)))</f>
        <v>2</v>
      </c>
      <c r="I37" s="153">
        <f>ROUNDUP(E6+E7+E8+E9+E10+E11+E12,0)</f>
        <v>11</v>
      </c>
      <c r="J37" s="153">
        <f>ROUNDUP(F6+F7+F8+F9+F10+F11+F12,0)</f>
        <v>6</v>
      </c>
      <c r="K37" s="153">
        <f>ROUNDUP(G6+G7+G8+G9+G10+G11+G12,0)</f>
        <v>15</v>
      </c>
      <c r="M37" s="1"/>
    </row>
    <row r="38" spans="2:14" x14ac:dyDescent="0.25">
      <c r="B38" s="86" t="s">
        <v>6</v>
      </c>
      <c r="C38" s="87">
        <f>ROUNDUP(C6+C7+C8+C9+C10+C11+C12+C13,0)</f>
        <v>5</v>
      </c>
      <c r="D38" s="87">
        <f>ROUNDUP(F38*'National model inputs'!F54,0)</f>
        <v>13</v>
      </c>
      <c r="E38" s="87">
        <f>F38-D38</f>
        <v>3</v>
      </c>
      <c r="F38" s="87">
        <f>ROUNDUP(D6+D7+D8+D9+D10+D11+D12+D13,0)</f>
        <v>16</v>
      </c>
      <c r="G38" s="87">
        <f>I38-H38</f>
        <v>12</v>
      </c>
      <c r="H38" s="39">
        <f>IF(I38="",0,IF(I38=1,1,IF(I38&gt;=2,2,FALSE)))</f>
        <v>2</v>
      </c>
      <c r="I38" s="87">
        <f>ROUNDUP(E6+E7+E8+E9+E10+E11+E12+E13,0)</f>
        <v>14</v>
      </c>
      <c r="J38" s="87">
        <f>ROUNDUP(F6+F7+F8+F9+F10+F11+F12+F13,0)</f>
        <v>6</v>
      </c>
      <c r="K38" s="87">
        <f>ROUNDUP(G6+G7+G8+G9+G10+G11+G12+G13,0)</f>
        <v>15</v>
      </c>
      <c r="M38" s="1"/>
    </row>
    <row r="39" spans="2:14" x14ac:dyDescent="0.25">
      <c r="C39" s="45"/>
      <c r="D39" s="45"/>
      <c r="E39" s="45"/>
      <c r="F39" s="45"/>
      <c r="G39" s="45"/>
      <c r="H39" s="45"/>
      <c r="I39" s="45"/>
      <c r="J39" s="45"/>
      <c r="K39" s="45"/>
    </row>
    <row r="46" spans="2:14" x14ac:dyDescent="0.25">
      <c r="N46" s="21"/>
    </row>
  </sheetData>
  <sheetProtection algorithmName="SHA-512" hashValue="MHyUrEo/V470GxIrtO1aoXA2lPPIKBu3aJZnMePGUgv0MNNMR4a8O81Klf8U3RMq8O6gRw2MQxVTQ6UDeLuhyg==" saltValue="PBufL/OGTzTn4ter+BuJAg==" spinCount="100000" sheet="1" objects="1" scenarios="1"/>
  <mergeCells count="6">
    <mergeCell ref="B2:I2"/>
    <mergeCell ref="C17:K17"/>
    <mergeCell ref="C34:K34"/>
    <mergeCell ref="C4:G4"/>
    <mergeCell ref="B15:I15"/>
    <mergeCell ref="B32:I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9E9DFF688570478D6EB42EA3B2DBC3" ma:contentTypeVersion="22" ma:contentTypeDescription="Create a new document." ma:contentTypeScope="" ma:versionID="5baae63c3a0a55f66f993d456427f7ac">
  <xsd:schema xmlns:xsd="http://www.w3.org/2001/XMLSchema" xmlns:xs="http://www.w3.org/2001/XMLSchema" xmlns:p="http://schemas.microsoft.com/office/2006/metadata/properties" xmlns:ns2="b868c89d-c42d-418a-817e-a30b26a6b95c" xmlns:ns3="6ad2f829-d27b-4b66-86f0-7328853a73db" targetNamespace="http://schemas.microsoft.com/office/2006/metadata/properties" ma:root="true" ma:fieldsID="2df3e9265925cebb8932e1bcc336ce90" ns2:_="" ns3:_="">
    <xsd:import namespace="b868c89d-c42d-418a-817e-a30b26a6b95c"/>
    <xsd:import namespace="6ad2f829-d27b-4b66-86f0-7328853a73db"/>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68c89d-c42d-418a-817e-a30b26a6b95c"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d2f829-d27b-4b66-86f0-7328853a73d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c16a919-061d-4b0c-8bce-33bb4ed756a5}" ma:internalName="TaxCatchAll" ma:showField="CatchAllData" ma:web="6ad2f829-d27b-4b66-86f0-7328853a73db">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2" nillable="true" ma:displayName="Unified Compliance Policy Properties" ma:internalName="_ip_UnifiedCompliancePolicyProperties" ma:readOnly="false">
      <xsd:simpleType>
        <xsd:restriction base="dms:Note"/>
      </xsd:simpleType>
    </xsd:element>
    <xsd:element name="_ip_UnifiedCompliancePolicyUIAction" ma:index="23"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6ad2f829-d27b-4b66-86f0-7328853a73db" xsi:nil="true"/>
    <_ip_UnifiedCompliancePolicyUIAction xmlns="6ad2f829-d27b-4b66-86f0-7328853a73db" xsi:nil="true"/>
    <TaxCatchAll xmlns="6ad2f829-d27b-4b66-86f0-7328853a73db" xsi:nil="true"/>
    <Review_x0020_Date xmlns="b868c89d-c42d-418a-817e-a30b26a6b95c" xsi:nil="true"/>
    <lcf76f155ced4ddcb4097134ff3c332f xmlns="b868c89d-c42d-418a-817e-a30b26a6b95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4EF533-CB48-4A54-B762-7D8CFAC31EB1}">
  <ds:schemaRefs>
    <ds:schemaRef ds:uri="http://schemas.microsoft.com/sharepoint/v3/contenttype/forms"/>
  </ds:schemaRefs>
</ds:datastoreItem>
</file>

<file path=customXml/itemProps2.xml><?xml version="1.0" encoding="utf-8"?>
<ds:datastoreItem xmlns:ds="http://schemas.openxmlformats.org/officeDocument/2006/customXml" ds:itemID="{9383771C-9888-4FAE-BAE0-CE592115FAE3}"/>
</file>

<file path=customXml/itemProps3.xml><?xml version="1.0" encoding="utf-8"?>
<ds:datastoreItem xmlns:ds="http://schemas.openxmlformats.org/officeDocument/2006/customXml" ds:itemID="{D36F6412-DB92-4479-B750-4BD5F06EBCB6}">
  <ds:schemaRefs>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http://purl.org/dc/dcmitype/"/>
    <ds:schemaRef ds:uri="737b9774-5b26-46fa-a61a-676b55b65c4b"/>
    <ds:schemaRef ds:uri="http://schemas.microsoft.com/office/infopath/2007/PartnerControls"/>
    <ds:schemaRef ds:uri="http://schemas.openxmlformats.org/package/2006/metadata/core-properties"/>
    <ds:schemaRef ds:uri="6ad2f829-d27b-4b66-86f0-7328853a73db"/>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User inputs</vt:lpstr>
      <vt:lpstr>User outputs</vt:lpstr>
      <vt:lpstr>National model inputs</vt:lpstr>
      <vt:lpstr>National model outputs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MURPHY, Jon (NHS ENGLAND)</dc:creator>
  <cp:keywords/>
  <dc:description/>
  <cp:lastModifiedBy>SANSOY, Simran (NHS ENGLAND)</cp:lastModifiedBy>
  <cp:revision/>
  <dcterms:created xsi:type="dcterms:W3CDTF">2026-04-08T09:04:34Z</dcterms:created>
  <dcterms:modified xsi:type="dcterms:W3CDTF">2026-04-14T12:34:14Z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0x0101002E9E9DFF688570478D6EB42EA3B2DBC3</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