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05"/>
  <workbookPr/>
  <mc:AlternateContent xmlns:mc="http://schemas.openxmlformats.org/markup-compatibility/2006">
    <mc:Choice Requires="x15">
      <x15ac:absPath xmlns:x15ac="http://schemas.microsoft.com/office/spreadsheetml/2010/11/ac" url="https://nhs.sharepoint.com/sites/COO/eec/eecpmop/ws/as/Open/Recovery Plan Governance/UEC Winter Preparedness 2026_27/05. BAS/BAS Self Assessment/BAS Template &amp; Tracker/"/>
    </mc:Choice>
  </mc:AlternateContent>
  <xr:revisionPtr revIDLastSave="58" documentId="8_{CE1B9A9E-763E-4E79-8405-2CDCA139C541}" xr6:coauthVersionLast="47" xr6:coauthVersionMax="47" xr10:uidLastSave="{475EC7CF-8A8F-497C-9828-41287D1E7F05}"/>
  <bookViews>
    <workbookView xWindow="-120" yWindow="-120" windowWidth="29040" windowHeight="15720" tabRatio="1000" firstSheet="1" xr2:uid="{7AB3D4AB-C5CB-4662-A593-561CC8D24206}"/>
  </bookViews>
  <sheets>
    <sheet name="ICB Cover Page" sheetId="6" r:id="rId1"/>
    <sheet name="ICB Section A" sheetId="1" r:id="rId2"/>
    <sheet name="ICB Section B" sheetId="4" r:id="rId3"/>
    <sheet name="ICB Response Calc" sheetId="9" state="hidden" r:id="rId4"/>
    <sheet name="ICB Export" sheetId="20" state="hidden" r:id="rId5"/>
    <sheet name="Assessment Dashboard" sheetId="7" r:id="rId6"/>
    <sheet name="ICB Executive Approval" sheetId="19" r:id="rId7"/>
    <sheet name="Regional Assurance" sheetId="3" state="hidden" r:id="rId8"/>
    <sheet name="LRD" sheetId="15" state="hidden" r:id="rId9"/>
    <sheet name="Dashboard Metrics" sheetId="25" state="hidden" r:id="rId10"/>
  </sheets>
  <definedNames>
    <definedName name="Assurance">LRD!$H$3:$H$7</definedName>
    <definedName name="icblist">LRD!$AE$3:$AE$39</definedName>
    <definedName name="region">LRD!$M$3:$M$9</definedName>
    <definedName name="TrustList">LRD!$J$3:$J$126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42" i="9" l="1"/>
  <c r="C42" i="9"/>
  <c r="B43" i="9"/>
  <c r="C43" i="9"/>
  <c r="B44" i="9"/>
  <c r="C44" i="9"/>
  <c r="B45" i="9"/>
  <c r="C45" i="9"/>
  <c r="B39" i="9"/>
  <c r="C39" i="9"/>
  <c r="B36" i="9"/>
  <c r="C36" i="9"/>
  <c r="B28" i="9"/>
  <c r="C28" i="9"/>
  <c r="D28" i="9"/>
  <c r="B29" i="9"/>
  <c r="C29" i="9"/>
  <c r="D29" i="9"/>
  <c r="B30" i="9"/>
  <c r="C30" i="9"/>
  <c r="D30" i="9"/>
  <c r="B31" i="9"/>
  <c r="C31" i="9"/>
  <c r="D31" i="9"/>
  <c r="B32" i="9"/>
  <c r="C32" i="9"/>
  <c r="D32" i="9"/>
  <c r="B33" i="9"/>
  <c r="C33" i="9"/>
  <c r="D33" i="9"/>
  <c r="C2" i="20" l="1"/>
  <c r="C3" i="20"/>
  <c r="C4" i="20"/>
  <c r="C5" i="20"/>
  <c r="C6" i="20"/>
  <c r="C7" i="20"/>
  <c r="C8" i="20"/>
  <c r="C9" i="20"/>
  <c r="C10" i="20"/>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B2" i="20"/>
  <c r="B3" i="20"/>
  <c r="B4" i="20"/>
  <c r="B5" i="20"/>
  <c r="B6" i="20"/>
  <c r="B7" i="20"/>
  <c r="B8" i="20"/>
  <c r="B9" i="20"/>
  <c r="B10" i="20"/>
  <c r="B11" i="20"/>
  <c r="B12" i="20"/>
  <c r="B13" i="20"/>
  <c r="B14" i="20"/>
  <c r="B15" i="20"/>
  <c r="B16" i="20"/>
  <c r="B17" i="20"/>
  <c r="B18" i="20"/>
  <c r="B19" i="20"/>
  <c r="B20" i="20"/>
  <c r="B21" i="20"/>
  <c r="B22" i="20"/>
  <c r="B23"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53" i="20"/>
  <c r="B54" i="20"/>
  <c r="B55" i="20"/>
  <c r="B56" i="20"/>
  <c r="B57" i="20"/>
  <c r="M23" i="25"/>
  <c r="K23" i="25"/>
  <c r="J23" i="25"/>
  <c r="G23" i="25"/>
  <c r="F23" i="25"/>
  <c r="C23" i="25"/>
  <c r="B23" i="25"/>
  <c r="K11" i="25"/>
  <c r="K12" i="25" s="1"/>
  <c r="J11" i="25"/>
  <c r="I11" i="25"/>
  <c r="I12" i="25" s="1"/>
  <c r="H11" i="25"/>
  <c r="G11" i="25"/>
  <c r="G12" i="25" s="1"/>
  <c r="F11" i="25"/>
  <c r="E11" i="25"/>
  <c r="E12" i="25" s="1"/>
  <c r="D11" i="25"/>
  <c r="C11" i="25"/>
  <c r="C12" i="25" s="1"/>
  <c r="B11" i="25"/>
  <c r="N10" i="25"/>
  <c r="M10" i="25"/>
  <c r="L10" i="25"/>
  <c r="N9" i="25"/>
  <c r="M9" i="25"/>
  <c r="L9" i="25"/>
  <c r="N8" i="25"/>
  <c r="M8" i="25"/>
  <c r="L8" i="25"/>
  <c r="S7" i="25"/>
  <c r="M7" i="25"/>
  <c r="M11" i="25" s="1"/>
  <c r="L7" i="25"/>
  <c r="N7" i="25" s="1"/>
  <c r="M6" i="25"/>
  <c r="N6" i="25" s="1"/>
  <c r="L6" i="25"/>
  <c r="S5" i="25"/>
  <c r="M5" i="25"/>
  <c r="N5" i="25" s="1"/>
  <c r="L5" i="25"/>
  <c r="M4" i="25"/>
  <c r="L4" i="25"/>
  <c r="L11" i="25" s="1"/>
  <c r="N11" i="25" s="1"/>
  <c r="M12" i="25" l="1"/>
  <c r="N4" i="25"/>
  <c r="B27" i="9" l="1"/>
  <c r="C27" i="9"/>
  <c r="B23" i="9"/>
  <c r="C23" i="9"/>
  <c r="D23" i="9"/>
  <c r="B24" i="9"/>
  <c r="C24" i="9"/>
  <c r="D24" i="9"/>
  <c r="B22" i="9"/>
  <c r="C22" i="9"/>
  <c r="B17" i="9"/>
  <c r="C17" i="9"/>
  <c r="D17" i="9"/>
  <c r="B18" i="9"/>
  <c r="C18" i="9"/>
  <c r="D18" i="9"/>
  <c r="B19" i="9"/>
  <c r="C19" i="9"/>
  <c r="D19" i="9"/>
  <c r="B16" i="9"/>
  <c r="C16" i="9"/>
  <c r="B12" i="9"/>
  <c r="C12" i="9"/>
  <c r="B13" i="9"/>
  <c r="C13" i="9"/>
  <c r="B2" i="9"/>
  <c r="C2" i="9"/>
  <c r="B3" i="9"/>
  <c r="C3" i="9"/>
  <c r="B4" i="9"/>
  <c r="C4" i="9"/>
  <c r="B5" i="9"/>
  <c r="C5" i="9"/>
  <c r="B6" i="9"/>
  <c r="C6" i="9"/>
  <c r="B7" i="9"/>
  <c r="C7" i="9"/>
  <c r="B8" i="9"/>
  <c r="C8" i="9"/>
  <c r="B9" i="9"/>
  <c r="C9" i="9"/>
  <c r="O2" i="20"/>
  <c r="O3" i="20"/>
  <c r="O4" i="20"/>
  <c r="O5" i="20"/>
  <c r="O6" i="20"/>
  <c r="O7" i="20"/>
  <c r="O8" i="20"/>
  <c r="O9" i="20"/>
  <c r="O10" i="20"/>
  <c r="O11" i="20"/>
  <c r="O12" i="20"/>
  <c r="O13" i="20"/>
  <c r="O14" i="20"/>
  <c r="O15" i="20"/>
  <c r="O16" i="20"/>
  <c r="O17" i="20"/>
  <c r="O18" i="20"/>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4" i="20"/>
  <c r="O45" i="20"/>
  <c r="O46" i="20"/>
  <c r="O47" i="20"/>
  <c r="O48" i="20"/>
  <c r="O49" i="20"/>
  <c r="O50" i="20"/>
  <c r="O51" i="20"/>
  <c r="O52" i="20"/>
  <c r="O53" i="20"/>
  <c r="O54" i="20"/>
  <c r="O55" i="20"/>
  <c r="O56" i="20"/>
  <c r="O57" i="20"/>
  <c r="N2" i="20"/>
  <c r="N3" i="20"/>
  <c r="N4" i="20"/>
  <c r="N5" i="20"/>
  <c r="N6" i="20"/>
  <c r="N7" i="20"/>
  <c r="N8" i="20"/>
  <c r="N9" i="20"/>
  <c r="N10" i="20"/>
  <c r="N11" i="20"/>
  <c r="N12" i="20"/>
  <c r="N13" i="20"/>
  <c r="N14" i="20"/>
  <c r="N15" i="20"/>
  <c r="N16" i="20"/>
  <c r="N17" i="20"/>
  <c r="N18" i="20"/>
  <c r="N19" i="20"/>
  <c r="N20" i="20"/>
  <c r="N21" i="20"/>
  <c r="N22" i="20"/>
  <c r="N23" i="20"/>
  <c r="N24" i="20"/>
  <c r="N25" i="20"/>
  <c r="N26" i="20"/>
  <c r="N27" i="20"/>
  <c r="N28" i="20"/>
  <c r="N29" i="20"/>
  <c r="N30" i="20"/>
  <c r="N31" i="20"/>
  <c r="N32" i="20"/>
  <c r="N33" i="20"/>
  <c r="N34" i="20"/>
  <c r="N35" i="20"/>
  <c r="N36" i="20"/>
  <c r="N37" i="20"/>
  <c r="N38" i="20"/>
  <c r="N39" i="20"/>
  <c r="N40" i="20"/>
  <c r="N41" i="20"/>
  <c r="N42" i="20"/>
  <c r="N43" i="20"/>
  <c r="N44" i="20"/>
  <c r="N45" i="20"/>
  <c r="N46" i="20"/>
  <c r="N47" i="20"/>
  <c r="N48" i="20"/>
  <c r="N49" i="20"/>
  <c r="N50" i="20"/>
  <c r="N51" i="20"/>
  <c r="N52" i="20"/>
  <c r="N53" i="20"/>
  <c r="N54" i="20"/>
  <c r="N55" i="20"/>
  <c r="N56" i="20"/>
  <c r="N57" i="20"/>
  <c r="M2" i="20" a="1"/>
  <c r="M2" i="20" s="1"/>
  <c r="M3" i="20" a="1"/>
  <c r="M3" i="20" s="1"/>
  <c r="M4" i="20" a="1"/>
  <c r="M4" i="20" s="1"/>
  <c r="M5" i="20" a="1"/>
  <c r="M5" i="20" s="1"/>
  <c r="M6" i="20" a="1"/>
  <c r="M6" i="20" s="1"/>
  <c r="M7" i="20" a="1"/>
  <c r="M7" i="20" s="1"/>
  <c r="M8" i="20" a="1"/>
  <c r="M8" i="20" s="1"/>
  <c r="M9" i="20" a="1"/>
  <c r="M9" i="20" s="1"/>
  <c r="M10" i="20" a="1"/>
  <c r="M10" i="20" s="1"/>
  <c r="M11" i="20" a="1"/>
  <c r="M11" i="20" s="1"/>
  <c r="M12" i="20" a="1"/>
  <c r="M12" i="20" s="1"/>
  <c r="M13" i="20" a="1"/>
  <c r="M13" i="20" s="1"/>
  <c r="M14" i="20" a="1"/>
  <c r="M14" i="20" s="1"/>
  <c r="M15" i="20" a="1"/>
  <c r="M15" i="20" s="1"/>
  <c r="M16" i="20" a="1"/>
  <c r="M16" i="20" s="1"/>
  <c r="M17" i="20" a="1"/>
  <c r="M17" i="20" s="1"/>
  <c r="M18" i="20" a="1"/>
  <c r="M18" i="20" s="1"/>
  <c r="M19" i="20" a="1"/>
  <c r="M19" i="20" s="1"/>
  <c r="M20" i="20" a="1"/>
  <c r="M20" i="20" s="1"/>
  <c r="M21" i="20" a="1"/>
  <c r="M21" i="20" s="1"/>
  <c r="M22" i="20" a="1"/>
  <c r="M22" i="20" s="1"/>
  <c r="M23" i="20" a="1"/>
  <c r="M23" i="20" s="1"/>
  <c r="M24" i="20" a="1"/>
  <c r="M24" i="20" s="1"/>
  <c r="M25" i="20" a="1"/>
  <c r="M25" i="20" s="1"/>
  <c r="M26" i="20" a="1"/>
  <c r="M26" i="20" s="1"/>
  <c r="M27" i="20" a="1"/>
  <c r="M27" i="20" s="1"/>
  <c r="M28" i="20" a="1"/>
  <c r="M28" i="20" s="1"/>
  <c r="M29" i="20" a="1"/>
  <c r="M29" i="20" s="1"/>
  <c r="M30" i="20" a="1"/>
  <c r="M30" i="20" s="1"/>
  <c r="M31" i="20" a="1"/>
  <c r="M31" i="20" s="1"/>
  <c r="M32" i="20" a="1"/>
  <c r="M32" i="20" s="1"/>
  <c r="M33" i="20" a="1"/>
  <c r="M33" i="20" s="1"/>
  <c r="M34" i="20" a="1"/>
  <c r="M34" i="20" s="1"/>
  <c r="M35" i="20" a="1"/>
  <c r="M35" i="20" s="1"/>
  <c r="M36" i="20" a="1"/>
  <c r="M36" i="20" s="1"/>
  <c r="M37" i="20" a="1"/>
  <c r="M37" i="20" s="1"/>
  <c r="M38" i="20" a="1"/>
  <c r="M38" i="20" s="1"/>
  <c r="M39" i="20" a="1"/>
  <c r="M39" i="20" s="1"/>
  <c r="M40" i="20" a="1"/>
  <c r="M40" i="20" s="1"/>
  <c r="M41" i="20" a="1"/>
  <c r="M41" i="20" s="1"/>
  <c r="M42" i="20" a="1"/>
  <c r="M42" i="20" s="1"/>
  <c r="M43" i="20" a="1"/>
  <c r="M43" i="20" s="1"/>
  <c r="M44" i="20" a="1"/>
  <c r="M44" i="20" s="1"/>
  <c r="M45" i="20" a="1"/>
  <c r="M45" i="20" s="1"/>
  <c r="M46" i="20" a="1"/>
  <c r="M46" i="20" s="1"/>
  <c r="M47" i="20" a="1"/>
  <c r="M47" i="20" s="1"/>
  <c r="M48" i="20" a="1"/>
  <c r="M48" i="20" s="1"/>
  <c r="M49" i="20" a="1"/>
  <c r="M49" i="20" s="1"/>
  <c r="M50" i="20" a="1"/>
  <c r="M50" i="20" s="1"/>
  <c r="M51" i="20" a="1"/>
  <c r="M51" i="20" s="1"/>
  <c r="M52" i="20" a="1"/>
  <c r="M52" i="20" s="1"/>
  <c r="M53" i="20" a="1"/>
  <c r="M53" i="20" s="1"/>
  <c r="M54" i="20" a="1"/>
  <c r="M54" i="20" s="1"/>
  <c r="M55" i="20" a="1"/>
  <c r="M55" i="20" s="1"/>
  <c r="M56" i="20" a="1"/>
  <c r="M56" i="20" s="1"/>
  <c r="M57" i="20" a="1"/>
  <c r="M57" i="20" s="1"/>
  <c r="F2" i="20"/>
  <c r="F3" i="20"/>
  <c r="F4" i="20"/>
  <c r="F5" i="20"/>
  <c r="F6" i="20"/>
  <c r="F7" i="20"/>
  <c r="F8" i="20"/>
  <c r="F9" i="20"/>
  <c r="F10" i="20"/>
  <c r="F11" i="20"/>
  <c r="F12" i="20"/>
  <c r="F13" i="20"/>
  <c r="F14" i="20"/>
  <c r="F15" i="20"/>
  <c r="F16" i="20"/>
  <c r="F17" i="20"/>
  <c r="F18" i="20"/>
  <c r="F19" i="20"/>
  <c r="F20" i="20"/>
  <c r="F21" i="20"/>
  <c r="F22" i="20"/>
  <c r="F23" i="20"/>
  <c r="F24" i="20"/>
  <c r="F25" i="20"/>
  <c r="F26" i="20"/>
  <c r="F27" i="20"/>
  <c r="F28" i="20"/>
  <c r="F29" i="20"/>
  <c r="F30" i="20"/>
  <c r="F31" i="20"/>
  <c r="F32" i="20"/>
  <c r="F33" i="20"/>
  <c r="F34" i="20"/>
  <c r="F35" i="20"/>
  <c r="F36" i="20"/>
  <c r="F37" i="20"/>
  <c r="F38" i="20"/>
  <c r="F39" i="20"/>
  <c r="F40" i="20"/>
  <c r="F41" i="20"/>
  <c r="F42" i="20"/>
  <c r="F43" i="20"/>
  <c r="F44" i="20"/>
  <c r="F45" i="20"/>
  <c r="F46" i="20"/>
  <c r="F47" i="20"/>
  <c r="F48" i="20"/>
  <c r="F49" i="20"/>
  <c r="F50" i="20"/>
  <c r="F51" i="20"/>
  <c r="F52" i="20"/>
  <c r="F53" i="20"/>
  <c r="F54" i="20"/>
  <c r="F55" i="20"/>
  <c r="F56" i="20"/>
  <c r="F57" i="20"/>
  <c r="E2" i="20"/>
  <c r="E3" i="20"/>
  <c r="E4" i="20"/>
  <c r="E5" i="20"/>
  <c r="E6" i="20"/>
  <c r="E7" i="20"/>
  <c r="E8" i="20"/>
  <c r="E9" i="20"/>
  <c r="E10" i="20"/>
  <c r="E11" i="20"/>
  <c r="E12" i="20"/>
  <c r="E13" i="20"/>
  <c r="E14" i="20"/>
  <c r="E15" i="20"/>
  <c r="E16" i="20"/>
  <c r="E17" i="20"/>
  <c r="E18" i="20"/>
  <c r="E19" i="20"/>
  <c r="E20" i="20"/>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G4" i="1"/>
  <c r="D4" i="20" s="1"/>
  <c r="G4" i="20" s="1"/>
  <c r="D26" i="20" l="1"/>
  <c r="G26" i="20" s="1"/>
  <c r="D25" i="20"/>
  <c r="G25" i="20" s="1"/>
  <c r="D21" i="20"/>
  <c r="G21" i="20" s="1"/>
  <c r="D51" i="20"/>
  <c r="G51" i="20" s="1"/>
  <c r="D15" i="20"/>
  <c r="G15" i="20" s="1"/>
  <c r="D57" i="20"/>
  <c r="G57" i="20" s="1"/>
  <c r="D50" i="20"/>
  <c r="G50" i="20" s="1"/>
  <c r="D14" i="20"/>
  <c r="G14" i="20" s="1"/>
  <c r="D49" i="20"/>
  <c r="G49" i="20" s="1"/>
  <c r="D13" i="20"/>
  <c r="G13" i="20" s="1"/>
  <c r="D9" i="20"/>
  <c r="G9" i="20" s="1"/>
  <c r="D39" i="20"/>
  <c r="G39" i="20" s="1"/>
  <c r="D3" i="20"/>
  <c r="G3" i="20" s="1"/>
  <c r="D45" i="20"/>
  <c r="G45" i="20" s="1"/>
  <c r="D38" i="20"/>
  <c r="G38" i="20" s="1"/>
  <c r="D2" i="20"/>
  <c r="G2" i="20" s="1"/>
  <c r="D37" i="20"/>
  <c r="G37" i="20" s="1"/>
  <c r="D33" i="20"/>
  <c r="G33" i="20" s="1"/>
  <c r="D27" i="20"/>
  <c r="G27" i="20" s="1"/>
  <c r="D48" i="20"/>
  <c r="G48" i="20" s="1"/>
  <c r="D36" i="20"/>
  <c r="G36" i="20" s="1"/>
  <c r="D24" i="20"/>
  <c r="G24" i="20" s="1"/>
  <c r="D12" i="20"/>
  <c r="G12" i="20" s="1"/>
  <c r="D47" i="20"/>
  <c r="G47" i="20" s="1"/>
  <c r="D35" i="20"/>
  <c r="G35" i="20" s="1"/>
  <c r="D23" i="20"/>
  <c r="G23" i="20" s="1"/>
  <c r="D11" i="20"/>
  <c r="G11" i="20" s="1"/>
  <c r="D46" i="20"/>
  <c r="G46" i="20" s="1"/>
  <c r="D34" i="20"/>
  <c r="G34" i="20" s="1"/>
  <c r="D22" i="20"/>
  <c r="G22" i="20" s="1"/>
  <c r="D10" i="20"/>
  <c r="G10" i="20" s="1"/>
  <c r="D56" i="20"/>
  <c r="G56" i="20" s="1"/>
  <c r="D20" i="20"/>
  <c r="G20" i="20" s="1"/>
  <c r="D55" i="20"/>
  <c r="G55" i="20" s="1"/>
  <c r="D43" i="20"/>
  <c r="G43" i="20" s="1"/>
  <c r="D31" i="20"/>
  <c r="G31" i="20" s="1"/>
  <c r="D19" i="20"/>
  <c r="G19" i="20" s="1"/>
  <c r="D7" i="20"/>
  <c r="G7" i="20" s="1"/>
  <c r="D32" i="20"/>
  <c r="G32" i="20" s="1"/>
  <c r="D54" i="20"/>
  <c r="G54" i="20" s="1"/>
  <c r="D42" i="20"/>
  <c r="G42" i="20" s="1"/>
  <c r="D30" i="20"/>
  <c r="G30" i="20" s="1"/>
  <c r="D18" i="20"/>
  <c r="G18" i="20" s="1"/>
  <c r="D6" i="20"/>
  <c r="G6" i="20" s="1"/>
  <c r="D44" i="20"/>
  <c r="G44" i="20" s="1"/>
  <c r="D8" i="20"/>
  <c r="G8" i="20" s="1"/>
  <c r="D53" i="20"/>
  <c r="G53" i="20" s="1"/>
  <c r="D41" i="20"/>
  <c r="G41" i="20" s="1"/>
  <c r="D29" i="20"/>
  <c r="G29" i="20" s="1"/>
  <c r="D17" i="20"/>
  <c r="G17" i="20" s="1"/>
  <c r="D5" i="20"/>
  <c r="G5" i="20" s="1"/>
  <c r="D52" i="20"/>
  <c r="G52" i="20" s="1"/>
  <c r="D40" i="20"/>
  <c r="G40" i="20" s="1"/>
  <c r="D28" i="20"/>
  <c r="G28" i="20" s="1"/>
  <c r="D16" i="20"/>
  <c r="G16" i="20" s="1"/>
  <c r="K23" i="9" l="1"/>
  <c r="K22" i="9"/>
  <c r="K21" i="9"/>
  <c r="K20" i="9"/>
  <c r="K19" i="9"/>
  <c r="I39" i="9" l="1"/>
  <c r="G38" i="9"/>
  <c r="G39" i="9"/>
  <c r="G40" i="9" s="1"/>
  <c r="M9" i="9" s="1"/>
  <c r="G41" i="9"/>
  <c r="G42" i="9"/>
  <c r="G43" i="9"/>
  <c r="G44" i="9"/>
  <c r="G45" i="9"/>
  <c r="D43" i="9"/>
  <c r="F43" i="9" s="1"/>
  <c r="D44" i="9"/>
  <c r="F44" i="9" s="1"/>
  <c r="D45" i="9"/>
  <c r="E45" i="9" s="1"/>
  <c r="D42" i="9"/>
  <c r="F42" i="9" s="1"/>
  <c r="D39" i="9"/>
  <c r="F39" i="9" s="1"/>
  <c r="F40" i="9" s="1"/>
  <c r="D36" i="9"/>
  <c r="F36" i="9" s="1"/>
  <c r="E28" i="9"/>
  <c r="E29" i="9"/>
  <c r="E30" i="9"/>
  <c r="E31" i="9"/>
  <c r="F32" i="9"/>
  <c r="E33" i="9"/>
  <c r="D27" i="9"/>
  <c r="E27" i="9" s="1"/>
  <c r="E24" i="9"/>
  <c r="D22" i="9"/>
  <c r="E22" i="9" s="1"/>
  <c r="E17" i="9"/>
  <c r="F18" i="9"/>
  <c r="E19" i="9"/>
  <c r="D16" i="9"/>
  <c r="E16" i="9" s="1"/>
  <c r="D13" i="9"/>
  <c r="E13" i="9" s="1"/>
  <c r="D12" i="9"/>
  <c r="E12" i="9" s="1"/>
  <c r="E11" i="9"/>
  <c r="F11" i="9"/>
  <c r="E15" i="9"/>
  <c r="F15" i="9"/>
  <c r="E21" i="9"/>
  <c r="F21" i="9"/>
  <c r="E26" i="9"/>
  <c r="F26" i="9"/>
  <c r="E35" i="9"/>
  <c r="F35" i="9"/>
  <c r="E38" i="9"/>
  <c r="F38" i="9"/>
  <c r="E41" i="9"/>
  <c r="F41" i="9"/>
  <c r="I11" i="9"/>
  <c r="I12" i="9"/>
  <c r="I13" i="9"/>
  <c r="I15" i="9"/>
  <c r="I16" i="9"/>
  <c r="I17" i="9"/>
  <c r="I18" i="9"/>
  <c r="I19" i="9"/>
  <c r="I21" i="9"/>
  <c r="I22" i="9"/>
  <c r="I23" i="9"/>
  <c r="I24" i="9"/>
  <c r="I26" i="9"/>
  <c r="I27" i="9"/>
  <c r="I28" i="9"/>
  <c r="I29" i="9"/>
  <c r="I30" i="9"/>
  <c r="I31" i="9"/>
  <c r="I32" i="9"/>
  <c r="I33" i="9"/>
  <c r="I35" i="9"/>
  <c r="I36" i="9"/>
  <c r="I38" i="9"/>
  <c r="I41" i="9"/>
  <c r="I42" i="9"/>
  <c r="I43" i="9"/>
  <c r="I44" i="9"/>
  <c r="I45" i="9"/>
  <c r="G6" i="9"/>
  <c r="G7" i="9"/>
  <c r="G8" i="9"/>
  <c r="G9" i="9"/>
  <c r="G11" i="9"/>
  <c r="G12" i="9"/>
  <c r="G13" i="9"/>
  <c r="G15" i="9"/>
  <c r="G16" i="9"/>
  <c r="G17" i="9"/>
  <c r="G18" i="9"/>
  <c r="G19" i="9"/>
  <c r="G21" i="9"/>
  <c r="G22" i="9"/>
  <c r="G23" i="9"/>
  <c r="G24" i="9"/>
  <c r="G26" i="9"/>
  <c r="G27" i="9"/>
  <c r="G28" i="9"/>
  <c r="G29" i="9"/>
  <c r="G30" i="9"/>
  <c r="G31" i="9"/>
  <c r="G32" i="9"/>
  <c r="G33" i="9"/>
  <c r="G35" i="9"/>
  <c r="G36" i="9"/>
  <c r="G3" i="9"/>
  <c r="G4" i="9"/>
  <c r="G5" i="9"/>
  <c r="G2" i="9"/>
  <c r="G20" i="9" l="1"/>
  <c r="M5" i="9" s="1"/>
  <c r="G25" i="9"/>
  <c r="M6" i="9" s="1"/>
  <c r="G46" i="9"/>
  <c r="M10" i="9" s="1"/>
  <c r="H40" i="9"/>
  <c r="L9" i="9"/>
  <c r="D40" i="9"/>
  <c r="G14" i="9"/>
  <c r="M4" i="9" s="1"/>
  <c r="E43" i="9"/>
  <c r="G34" i="9"/>
  <c r="M7" i="9" s="1"/>
  <c r="G37" i="9"/>
  <c r="M8" i="9" s="1"/>
  <c r="F37" i="9"/>
  <c r="F29" i="9"/>
  <c r="F17" i="9"/>
  <c r="E18" i="9"/>
  <c r="E20" i="9" s="1"/>
  <c r="G10" i="9"/>
  <c r="M3" i="9" s="1"/>
  <c r="D46" i="9"/>
  <c r="E32" i="9"/>
  <c r="E34" i="9" s="1"/>
  <c r="F31" i="9"/>
  <c r="F30" i="9"/>
  <c r="E39" i="9"/>
  <c r="E40" i="9" s="1"/>
  <c r="I40" i="9" s="1"/>
  <c r="E42" i="9"/>
  <c r="E44" i="9"/>
  <c r="D37" i="9"/>
  <c r="F28" i="9"/>
  <c r="F24" i="9"/>
  <c r="D25" i="9"/>
  <c r="F19" i="9"/>
  <c r="E23" i="9"/>
  <c r="F23" i="9"/>
  <c r="D14" i="9"/>
  <c r="D20" i="9"/>
  <c r="D34" i="9"/>
  <c r="F33" i="9"/>
  <c r="F27" i="9"/>
  <c r="F13" i="9"/>
  <c r="F45" i="9"/>
  <c r="F46" i="9" s="1"/>
  <c r="E36" i="9"/>
  <c r="F22" i="9"/>
  <c r="F16" i="9"/>
  <c r="F12" i="9"/>
  <c r="E46" i="9" l="1"/>
  <c r="M11" i="9"/>
  <c r="L16" i="9" s="1"/>
  <c r="L10" i="9"/>
  <c r="H46" i="9"/>
  <c r="E14" i="9"/>
  <c r="E25" i="9"/>
  <c r="H37" i="9"/>
  <c r="L8" i="9"/>
  <c r="F25" i="9"/>
  <c r="H25" i="9" s="1"/>
  <c r="E37" i="9"/>
  <c r="F34" i="9"/>
  <c r="F14" i="9"/>
  <c r="F20" i="9"/>
  <c r="L6" i="9" l="1"/>
  <c r="L13" i="9"/>
  <c r="L7" i="9"/>
  <c r="H34" i="9"/>
  <c r="H20" i="9"/>
  <c r="L5" i="9"/>
  <c r="H14" i="9"/>
  <c r="I14" i="9" s="1"/>
  <c r="D10" i="7" s="1"/>
  <c r="L4" i="9"/>
  <c r="D15" i="7"/>
  <c r="I34" i="9"/>
  <c r="D13" i="7" s="1"/>
  <c r="I20" i="9"/>
  <c r="D11" i="7" s="1"/>
  <c r="I37" i="9"/>
  <c r="D14" i="7" s="1"/>
  <c r="I25" i="9" l="1"/>
  <c r="D12" i="7" s="1"/>
  <c r="I46" i="9" l="1"/>
  <c r="D16" i="7" s="1"/>
  <c r="D3" i="9" l="1"/>
  <c r="D4" i="9"/>
  <c r="D5" i="9"/>
  <c r="D6" i="9"/>
  <c r="D7" i="9"/>
  <c r="D8" i="9"/>
  <c r="D9" i="9"/>
  <c r="D2" i="9"/>
  <c r="D10" i="9" s="1"/>
  <c r="E8" i="9" l="1"/>
  <c r="F8" i="9"/>
  <c r="E7" i="9"/>
  <c r="F7" i="9"/>
  <c r="F6" i="9"/>
  <c r="E6" i="9"/>
  <c r="E9" i="9"/>
  <c r="F9" i="9"/>
  <c r="E2" i="9"/>
  <c r="F2" i="9"/>
  <c r="E5" i="9"/>
  <c r="F5" i="9"/>
  <c r="E4" i="9"/>
  <c r="F4" i="9"/>
  <c r="E3" i="9"/>
  <c r="F3" i="9"/>
  <c r="F10" i="9" l="1"/>
  <c r="E10" i="9"/>
  <c r="H10" i="9" l="1"/>
  <c r="I10" i="9" s="1"/>
  <c r="D9" i="7" s="1"/>
  <c r="L3" i="9"/>
  <c r="L11" i="9" s="1"/>
  <c r="L14" i="9" s="1"/>
  <c r="L15" i="9" s="1"/>
  <c r="M15" i="9" s="1"/>
  <c r="O19" i="9" l="1"/>
  <c r="O21" i="9" s="1"/>
  <c r="K25" i="9"/>
  <c r="C6"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<sst xmlns="http://schemas.openxmlformats.org/spreadsheetml/2006/main" count="1232" uniqueCount="639">
  <si>
    <t>Winter Planning 26/27 
Section A: Board Assurance Statement (BAS)</t>
  </si>
  <si>
    <t xml:space="preserve">This section gives ICBs the opportunity to describe the approach to creating the winter plan, and demonstrate how links with other aspects of planning have been considered. </t>
  </si>
  <si>
    <t>Integrated Care Board (ICB):</t>
  </si>
  <si>
    <t>If Other, write ICB Name here:</t>
  </si>
  <si>
    <t>Contact details (email, phone number):</t>
  </si>
  <si>
    <t>Date:</t>
  </si>
  <si>
    <t>Please complete these sections</t>
  </si>
  <si>
    <t>Assurance statement</t>
  </si>
  <si>
    <t xml:space="preserve">Is this in place? (Y/N)
</t>
  </si>
  <si>
    <t>Additional comments or qualifications (optional)</t>
  </si>
  <si>
    <t>Blockers/Support requirements (optional)</t>
  </si>
  <si>
    <t>Governance</t>
  </si>
  <si>
    <t>The Board has assured the ICB Winter Plan for 2026/27.</t>
  </si>
  <si>
    <t>The Board is assured that a robust quality and equality impact assessment (QEIA) informed development of the ICB’s plan and this has been reviewed by the Board.</t>
  </si>
  <si>
    <t>The Board is assured that the ICB’s plan was developed with active engagement and input of all system partners, including primary care, 111 providers, Community Health Service Providers (including NHS and non-NHS providers), acute and specialist trusts, mental health, ambulance services, local authorities and social care provider colleagues.</t>
  </si>
  <si>
    <t>The Board has identified a named Executive Winter Sponsor with clear accountability for winter preparedness, delivery, escalation and system oversight.</t>
  </si>
  <si>
    <t>The Board has tested the plan during a regionally-led winter exercise, reviewed the outcome, and incorporated lessons learned.</t>
  </si>
  <si>
    <t>The Board is assured that clear winter governance arrangements, escalation processes and operational leadership arrangements are in place across the system.</t>
  </si>
  <si>
    <t>The Board is assured that fit testing arrangements, PPE provision and other key infection prevention and control mitigations, as set out in the Health and Social Care Act 2008: code of practice on the prevention and control of infections are in place across the system and are supported by plans to scale rapidly in response to infectious disease surges, ensuring continuity of safe care and workforce protection.</t>
  </si>
  <si>
    <t>The Board has received assurance that health protection governance, escalation processes, and provider response arrangements are effective and support timely management of infectious disease incidents and outbreaks, as set out in the ICB Commissioning Guidance - https://www.england.nhs.uk/long-read/clinical-response-outbreaks-of-infectious-disease-commissioning-guidance-icbs/</t>
  </si>
  <si>
    <t>Winter Planning 26/27 
Section B: 26/27 Winter Plan checklist</t>
  </si>
  <si>
    <t xml:space="preserve">This section provides a checklist on what Boards should assure themselves is covered by 26/27 Winter plans. </t>
  </si>
  <si>
    <t>Section B: 26/27 Winter Plan checklist</t>
  </si>
  <si>
    <t>Confirm (Y/N)</t>
  </si>
  <si>
    <t>Prevention and vulnerable cohorts</t>
  </si>
  <si>
    <t>The Board is assured that those eligible have access to priority vaccination programmes, including childhood vaccinations.  This includes 
1.  RSV vaccination for pregnant women, older adults aged 75 years and over, and older adult care home residents; 
2.  pneumococcal vaccination for all adults aged 65 years and over and children and adults in a clinical risk group; 
3.  the annual winter flu and COVID-19 vaccination campaigns.</t>
  </si>
  <si>
    <t>The Board is assured that a risk-stratified approach is in place to identify individuals at increased risk of winter-related deterioration or admission, including those with co-morbidities that leave them susceptible to hospital admission as a result of winter viruses, younger people with significant co-morbidities, and other vulnerable cohorts. Targeted interventions are in place, including vaccination, pre-winter health checks, personalised care planning, access to antivirals where appropriate, and community-based support to reduce avoidable admissions and support continuing care in the community.</t>
  </si>
  <si>
    <t>Flow, occupancy and discharge</t>
  </si>
  <si>
    <t>The Board is assured there are clear operational plans and daily processes to reduce avoidable bed occupancy and improve patient flow seven days a week, including pre-winter review of bed demand and capacity, delivery of model discharge pathway requirements, and executive oversight of required and actual daily discharges, patients with no criteria to reside by pathway, discharge performance and long discharge delays.</t>
  </si>
  <si>
    <t>The Board is assured that system partners have agreed and implemented measures to eliminate corridor care, with defined patient safety thresholds, supported by coordinated patient flow, discharge and escalation arrangements, with system level oversight and mitigation of risk during periods of increased demand.</t>
  </si>
  <si>
    <t>The Board is assured that discharge planning is being undertaken jointly with local authorities and social care partners, with effective system discharge coordination arrangements, clear processes to identify, escalate and resolve discharge delays, and real-time visibility of demand and community capacity.</t>
  </si>
  <si>
    <t>The Board is assured that providers have baselined current discharge arrangements against the model discharge pathway, identified gaps, and agreed improvement actions across acute, community and social care partners.</t>
  </si>
  <si>
    <t>The Board is assured that pre-Christmas and holiday-period occupancy reduction plans have been agreed and will be implemented.</t>
  </si>
  <si>
    <t>Demand, capacity, and surge management</t>
  </si>
  <si>
    <t>The board is assured that whole system demand and capacity modelling has informed winter planning and that tested surge and extreme surge response arrangements are in place to support safe operational delivery during periods of increased demand.</t>
  </si>
  <si>
    <t>The Board is assured that workforce, NHS 111 and mutual aid arrangements are sufficient to respond safely to sustained periods of increased demand.</t>
  </si>
  <si>
    <t>The Board is assured that bed escalation capacity arrangements have been agreed and tested across system partners.</t>
  </si>
  <si>
    <t>Primary Care, NHS 111 and admission avoidance</t>
  </si>
  <si>
    <t>The Board is assured that anticipated general practice demand has been assessed, and that:
•	sufficient capacity has been commissioned, including for surge periods (e.g. ARI hubs)
•	robust escalation process are in place
•	through the IUC Clinical Assessment Service (or equivalent), sufficient capacity will be commissioned for out of hours general practice, including weekends and bank holidays.</t>
  </si>
  <si>
    <t>The Board is assured that practices are compliant with contractual requirements, including opening hours, use of online consultation, clinically urgent same day appointments (working towards 90% target) and practices making 1 appointment per 3,000 registered population available to NHS 111 for direct booking.</t>
  </si>
  <si>
    <t>The Board is assured that PCN enhanced access appointments are available and that PCNs make available to NHS 111 any unused on the day slots as per DES requirements.</t>
  </si>
  <si>
    <t>The Board is assured that unscheduled dental care delivery is monitored as part of the mandated number of urgent dental care appointments.</t>
  </si>
  <si>
    <t>The Board is assured that for community pharmacy, demand, activity and capacity has been assessed, including sufficient out of hours provision across the ICB footprint; and delivery of Pharmacy First and the Discharge Medicines service.</t>
  </si>
  <si>
    <t>The Board is assured that the NHS 111 Directory of Services profiles are accurate, regularly reviewed, and aligned to available capacity across primary care and community services.</t>
  </si>
  <si>
    <t>The Board is assured that for all provision, both in and out of hours, there will be communications activity to ensure the public is aware of what services are available.</t>
  </si>
  <si>
    <t>Community Health Capacity</t>
  </si>
  <si>
    <t>The Board is assured that sufficient urgent community capacity, including UCR, Virtual Wards, Hospital at Home and community diagnostic interventions where applicable, has been commissioned, is monitored and utilised effectively to support admission avoidance and discharge, with appropriate escalation arrangements in place and access to senior clinical decision-making through SPOAs at least 12 hours a day, 7 days a week.</t>
  </si>
  <si>
    <t>Whole System Response</t>
  </si>
  <si>
    <t>The Board is assured that a system wide approach is in place to optimise the use of out-of-hospital capacity and admission avoidance pathways to reduce avoidable admissions and support timely discharge.</t>
  </si>
  <si>
    <t>Leadership, operational grip and resilience</t>
  </si>
  <si>
    <t>The Board is assured that on-call arrangements are in place and have been tested. Staff on-call have access to medical and nursing leaders for urgent advice if needed.</t>
  </si>
  <si>
    <t>The Board is assured there will be an appropriately skilled and resourced operating model for system co-ordination over the winter period to enable the sharing of intelligence and risk balance to ensure this is appropriately managed across all partners.</t>
  </si>
  <si>
    <t>The Board is assured that tested command, control and escalation arrangements are in place, including OPEL reporting, EPRR arrangements and clearly defined leadership responsibilities.</t>
  </si>
  <si>
    <t>The Board is assured that mutual aid arrangements, business continuity plans, severe weather preparedness arrangements and industrial action contingencies have been reviewed and tested where appropriate.</t>
  </si>
  <si>
    <t>The Board is assured thatplans are in place to support staff welfare through periods of high demand.</t>
  </si>
  <si>
    <t>System Co-ordination Centres</t>
  </si>
  <si>
    <t xml:space="preserve">The Board is assured that SCCs will be proactive in resolving operational pressures in hours, and that ICBs will maintain on-call functions for the oversight and resolution of operational pressures and patient flow and safety out of hours. </t>
  </si>
  <si>
    <t xml:space="preserve">The Board is assured that SCCs will be fully operational 08:00 to 18:00 7 days per week and have the ability to extend hours of operation during periods of extreme pressure. </t>
  </si>
  <si>
    <t xml:space="preserve">The Board is assured that ICB SCCs will maintain proactive engagement and communication with NHSE Regional teams. </t>
  </si>
  <si>
    <t>Section A</t>
  </si>
  <si>
    <t>Response</t>
  </si>
  <si>
    <t>Response Received</t>
  </si>
  <si>
    <t>Score</t>
  </si>
  <si>
    <t>Max Score</t>
  </si>
  <si>
    <t>Actual</t>
  </si>
  <si>
    <t>Max</t>
  </si>
  <si>
    <t>Total Score</t>
  </si>
  <si>
    <t>Section B</t>
  </si>
  <si>
    <t>Total</t>
  </si>
  <si>
    <t>Percentage</t>
  </si>
  <si>
    <t>Performance Data</t>
  </si>
  <si>
    <t xml:space="preserve">Needle Data </t>
  </si>
  <si>
    <t>Chart Data</t>
  </si>
  <si>
    <t>Pointer</t>
  </si>
  <si>
    <t>End</t>
  </si>
  <si>
    <t>RespondentType</t>
  </si>
  <si>
    <t>ICBCode</t>
  </si>
  <si>
    <t>ICBName</t>
  </si>
  <si>
    <t>OtherICBName</t>
  </si>
  <si>
    <t>Region</t>
  </si>
  <si>
    <t>Form</t>
  </si>
  <si>
    <t>QuestionID</t>
  </si>
  <si>
    <t>Section</t>
  </si>
  <si>
    <t>QuestionNumber</t>
  </si>
  <si>
    <t>Question</t>
  </si>
  <si>
    <t>ICB</t>
  </si>
  <si>
    <t>ICB Section A</t>
  </si>
  <si>
    <t>ICB_A_1.1</t>
  </si>
  <si>
    <t>ICB_A_1.2</t>
  </si>
  <si>
    <t>A robust quality and equality impact assessment (QEIA) informed development of the ICB’s plan and this has been reviewed by the Board.</t>
  </si>
  <si>
    <t>ICB_A_1.3</t>
  </si>
  <si>
    <t>The ICB’s plan was developed with appropriate levels of engagement across all system partners, including primary care, 111 providers, community, acute and specialist trusts, mental health, ambulance services, local authorities and social care provider colleagues.</t>
  </si>
  <si>
    <t>ICB_A_1.4</t>
  </si>
  <si>
    <t>ICB_A_1.5</t>
  </si>
  <si>
    <t>ICB_A_1.6</t>
  </si>
  <si>
    <t>ICB_A_1.7</t>
  </si>
  <si>
    <t>The Board is assured that FIT testing arrangements, PPE provision and other key infection prevention and control mitigations , as set out in the Health and Social Care Act 2008: code of practice on the prevention and control of infections, are in place across relevant settings.</t>
  </si>
  <si>
    <t>ICB_A_1.8</t>
  </si>
  <si>
    <t>The Board has received  assurance that health protection governance, escalation processes and provider response arrangements are effective and support timely management of infectious disease incidents and outbreaks as set out in https://www.england.nhs.uk/long-read/clinical-response-outbreaks-of-infectious-disease-commissioning-guidance-icbs/</t>
  </si>
  <si>
    <t>ICB_A_2.1</t>
  </si>
  <si>
    <t>Plan content and delivery</t>
  </si>
  <si>
    <t>The Board is assured that the ICB winter plan addresses the key actions outlined in Section B.</t>
  </si>
  <si>
    <t>ICB_A_2.2</t>
  </si>
  <si>
    <t>The Board has considered key risks to quality and is assured that appropriate mitigations are in place for base, moderate, and extreme escalations of winter pressures.</t>
  </si>
  <si>
    <t>ICB_A_2.3</t>
  </si>
  <si>
    <t>The Board is assured there will be an appropriately skilled and resourced system control centre in place over the winter period to enable the sharing of intelligence and risk balance to ensure this is appropriately managed across all partners.</t>
  </si>
  <si>
    <t>ICB_A_2.4</t>
  </si>
  <si>
    <t>The Board is assured there is clear oversight of commissioned community capacity, including urgent community response, virtual wards and Hospital at Home services, with escalation arrangements in place during periods of surge pressure.</t>
  </si>
  <si>
    <t>ICB_A_2.5</t>
  </si>
  <si>
    <t>The Board is assured that whole-system demand and capacity modelling has been completed and informs winter planning assumptions, including workforce resilience, surge capacity and escalation requirements.</t>
  </si>
  <si>
    <t>ICB_A_2.6</t>
  </si>
  <si>
    <t>ICB_A_2.7</t>
  </si>
  <si>
    <t>The Board is assured that surge and extreme surge plans are in place and have been reviewed through system governance arrangements.</t>
  </si>
  <si>
    <t>ICB Section B</t>
  </si>
  <si>
    <t>ICB_B_1.1</t>
  </si>
  <si>
    <t>The Board is assured that those eligible have access to priority vaccination programmes including childhood vaccinations, RSV vaccination for pregnant women and older adults aged 75 yrs and over plus adults living in an older adult care home, pneumococcal vaccination for all adults aged 65 yrs and over plus those children and adults in a clinical risk group   and the annual winter flu and covid vaccination campaigns.</t>
  </si>
  <si>
    <t>ICB_B_1.2</t>
  </si>
  <si>
    <t>All patients with co-morbidities that leave them susceptible to hospital admission as a result of winter viruses should receive targeted care to encourage them to have their vaccinations, along with a pre-winter health check, and access to antivirals to ensure continuing care in the community.</t>
  </si>
  <si>
    <t>ICB_B_1.3</t>
  </si>
  <si>
    <t>The Board is assured that a risk-stratified approach is in place to identify individuals at increased risk of winter-related deterioration or admission, including younger people with significant co-morbidities and other vulnerable cohorts. Targeted interventions are in place, including vaccination, personalised care planning, health checks, antiviral access where appropriate and community-based support to reduce avoidable admissions.</t>
  </si>
  <si>
    <t>ICB_B_1.4</t>
  </si>
  <si>
    <t>The Board is assured that population health management capabilities are being used to identify, proactively contact and support vulnerable and high-risk population cohorts ahead of and during the winter period, including those at increased risk of deterioration, admission or adverse outcomes.</t>
  </si>
  <si>
    <t>ICB_B_2.1</t>
  </si>
  <si>
    <t>The Board is assured there are clear operational plans to reduce avoidable bed occupancy and improve patient flow throughout periods of seasonal pressure.</t>
  </si>
  <si>
    <t>ICB_B_2.2</t>
  </si>
  <si>
    <t>The Board is assured discharge optimisation arrangements are in place seven days a week across acute, community and social care services.</t>
  </si>
  <si>
    <t>ICB_B_2.3</t>
  </si>
  <si>
    <t>The Board is assured that discharge planning is being undertaken jointly with local authorities and social care partners, with agreed escalation arrangements in place to support delivery during periods of increased demand.</t>
  </si>
  <si>
    <t>ICB_B_2.4</t>
  </si>
  <si>
    <t>The Board is assured that Discharge to Assess (D2A) arrangements are operational and supported by sufficient community and social care capacity.</t>
  </si>
  <si>
    <t>ICB_B_2.5</t>
  </si>
  <si>
    <t>The Board is assured that executive oversight arrangements are in place to monitor occupancy, discharge performance, stranded patients and long lengths of stay throughout the winter period.</t>
  </si>
  <si>
    <t>ICB_B_2.6</t>
  </si>
  <si>
    <t>The Board is assured that pre-Christmas and holiday-period occupancy reduction plans have been agreed and implemented.</t>
  </si>
  <si>
    <t>ICB_B_2.7</t>
  </si>
  <si>
    <t>The Board is assured there is executive oversight of occupancy, discharge performance and patients with no criteria to reside throughout the winter period.</t>
  </si>
  <si>
    <t>ICB_B_2.8</t>
  </si>
  <si>
    <t>The Board is assured that local authority and social care partners are fully integrated into winter planning, discharge governance and escalation arrangements, including periods of sustained operational pressure with costed contingency arrangements.</t>
  </si>
  <si>
    <t>ICB_B_3.1</t>
  </si>
  <si>
    <t>The profile of likely winter-related patient demand across the system is modelled and understood, and individual organisations have plans that connect together to ensure patients’ needs are met, including at times of peak pressure.</t>
  </si>
  <si>
    <t>ICB_B_3.2</t>
  </si>
  <si>
    <t>The Board is assured that agreed multi-agency arrangements are in place to maintain and, where required, rapidly expand NHS 111 capacity in response to periods of sustained elevated demand, infectious disease outbreaks, health protection incidents or other winter-related surges.</t>
  </si>
  <si>
    <t>ICB_B_3.3</t>
  </si>
  <si>
    <t>The Board is assured that workforce resilience assumptions have been reviewed and contingency arrangements are in place.</t>
  </si>
  <si>
    <t>ICB_B_3.4</t>
  </si>
  <si>
    <t>The Board is assured that vulnerable cohorts have been identified and targeted interventions are in place to reduce avoidable deterioration and admission.</t>
  </si>
  <si>
    <t>ICB_B_4.1</t>
  </si>
  <si>
    <t>The Board is assured that anticipated general practice demand has been assessed and that sufficient capacity has been commissioned, including for surge periods and robust escalation processes are in place.</t>
  </si>
  <si>
    <t>ICB_B_4.2</t>
  </si>
  <si>
    <t>The Board is assured that practices are compliant with contractual requirements including opening hours, use of online consultation, clinically urgent same day appointments (working towards 90% target) and practices making 1 appointment per 3,000 registered population available to 111 for direct booking.</t>
  </si>
  <si>
    <t>ICB_B_4.3</t>
  </si>
  <si>
    <t>The Board is assured that PCN enhanced access appointments are available and that PCNs make available to 111 any unused on the day slots as per DES requirements.</t>
  </si>
  <si>
    <t>ICB_B_4.4</t>
  </si>
  <si>
    <t>The Board is assured that through the IUC Clinical Assessment Service (or equivalent), sufficient capacity, will be commissioned for out of hours general practice, including weekends and bank holidays.</t>
  </si>
  <si>
    <t>ICB_B_4.5</t>
  </si>
  <si>
    <t>ICB_B_4.6</t>
  </si>
  <si>
    <t>ICB_B_4.7</t>
  </si>
  <si>
    <t>For community pharmacy, the Board is assured that demand, activity and capacity has been assessed, including sufficient out of hours provision across the ICB footprint; and delivery of Pharmacy First and the Discharge Medicines service.</t>
  </si>
  <si>
    <t>ICB_B_4.8</t>
  </si>
  <si>
    <t>ICB_B_4.9</t>
  </si>
  <si>
    <t>For all provision, in, and out of hours, the Board is assured that there will be communications activity to ensure the public is aware of what services are available.</t>
  </si>
  <si>
    <t>ICB_B_5.1</t>
  </si>
  <si>
    <t>The Board is assured there is clear oversight of commissioned community capacity, utilisation and outcomes.</t>
  </si>
  <si>
    <t>ICB_B_5.2</t>
  </si>
  <si>
    <t>The Board is assured that sufficient Urgent Community Response (UCR), Virtual Ward and Hospital at Home capacity is available to support admission avoidance and discharge.</t>
  </si>
  <si>
    <t>ICB_B_5.3</t>
  </si>
  <si>
    <t>The Board is assured that community escalation arrangements are in place during periods of surge demand.</t>
  </si>
  <si>
    <t>ICB_B_6.1</t>
  </si>
  <si>
    <t>The Board is assured that a system-wide approach is in place to optimise the use of out-of-hospital capacity, including Urgent Community Response, Virtual Wards, Hospital at Home services, admission avoidance pathways, supported discharge services and community-based infection management pathways, to mitigate winter pressures and support patient flow.</t>
  </si>
  <si>
    <t>ICB_B_7.1</t>
  </si>
  <si>
    <t>On-call arrangements are in place, including medical and nurse leaders, and have been tested.</t>
  </si>
  <si>
    <t>ICB_B_7.2</t>
  </si>
  <si>
    <t>Plans are in place to monitor and report real-time pressures utilising the OPEL framework.</t>
  </si>
  <si>
    <t>ICB_B_7.3</t>
  </si>
  <si>
    <t>The Board is assured there are agreed system-wide escalation arrangements to support co-ordinated responses during periods of extreme operational pressure.</t>
  </si>
  <si>
    <t>ICB_B_7.4</t>
  </si>
  <si>
    <t>ICB Executive Approval</t>
  </si>
  <si>
    <t>ICB_Exec_1</t>
  </si>
  <si>
    <t>Executive Approval</t>
  </si>
  <si>
    <t>Exec.1</t>
  </si>
  <si>
    <t>Integrated Care Board name</t>
  </si>
  <si>
    <t>ICB_Exec_2</t>
  </si>
  <si>
    <t>Exec.2</t>
  </si>
  <si>
    <t>ICB CEO/AO name</t>
  </si>
  <si>
    <t>ICB_Exec_3</t>
  </si>
  <si>
    <t>Exec.3</t>
  </si>
  <si>
    <t>ICB CEO/AO date reviewed</t>
  </si>
  <si>
    <t>ICB_Exec_4</t>
  </si>
  <si>
    <t>Exec.4</t>
  </si>
  <si>
    <t>ICB Chair name</t>
  </si>
  <si>
    <t>ICB_Exec_5</t>
  </si>
  <si>
    <t>Exec.5</t>
  </si>
  <si>
    <t>ICB Chair date reviewed</t>
  </si>
  <si>
    <t>ICB_Exec_6</t>
  </si>
  <si>
    <t>Exec.6</t>
  </si>
  <si>
    <t>Senior Responsible Officer contact details</t>
  </si>
  <si>
    <t>ICB_Exec_7</t>
  </si>
  <si>
    <t>Exec.7</t>
  </si>
  <si>
    <t>SRO confirmation that responses are reviewed, approved, correct and complete</t>
  </si>
  <si>
    <t>ICB_Exec_8</t>
  </si>
  <si>
    <t>Exec.8</t>
  </si>
  <si>
    <t>SRO date reviewed</t>
  </si>
  <si>
    <t>BAS Self-Assessment Dashboard</t>
  </si>
  <si>
    <t>Rating</t>
  </si>
  <si>
    <t>The purpose of the Board Assurance Statement is to ensure the Trust's Board has oversight that all key considerations have been met. It should be signed off by both the ICB Accountable Officer and Chair.</t>
  </si>
  <si>
    <t> </t>
  </si>
  <si>
    <t>Integrated Care Board (ICB) name:</t>
  </si>
  <si>
    <t>ICB CEO/AO name:</t>
  </si>
  <si>
    <t>Date reviewed:</t>
  </si>
  <si>
    <t>ICB Chair name:</t>
  </si>
  <si>
    <t>Please update following completion of the BAS template</t>
  </si>
  <si>
    <t>Please provide name and contact details of designated Senior Responsible Officer (Executive Level)</t>
  </si>
  <si>
    <t xml:space="preserve">Please provide confirmation that the SRO has reviewed and approved the responses within this document, confirming they are correct and complete. </t>
  </si>
  <si>
    <t>Please confirm date reviewed</t>
  </si>
  <si>
    <t>Regional Assurance</t>
  </si>
  <si>
    <t>Trust / ICB:</t>
  </si>
  <si>
    <t>Completed by (name, job title):</t>
  </si>
  <si>
    <r>
      <t xml:space="preserve">To be completed by </t>
    </r>
    <r>
      <rPr>
        <b/>
        <sz val="11"/>
        <color rgb="FFC00000"/>
        <rFont val="Arial"/>
        <family val="2"/>
      </rPr>
      <t xml:space="preserve">UEC regional lead(s) </t>
    </r>
    <r>
      <rPr>
        <sz val="11"/>
        <color rgb="FFC00000"/>
        <rFont val="Arial"/>
        <family val="2"/>
      </rPr>
      <t>following receipt of trust return.</t>
    </r>
  </si>
  <si>
    <t>Section A: Board Assurance Statement (BAS)</t>
  </si>
  <si>
    <t>Regional Assessment Rating</t>
  </si>
  <si>
    <t>Does this agree with the provider assessment?</t>
  </si>
  <si>
    <t>Additional/Supporting Information</t>
  </si>
  <si>
    <t>Governance and executive leadership</t>
  </si>
  <si>
    <t>1 - No or limited assurance</t>
  </si>
  <si>
    <t>Yes</t>
  </si>
  <si>
    <t>Please select from Drop Down List</t>
  </si>
  <si>
    <t>2 - Partial assurance</t>
  </si>
  <si>
    <t>No</t>
  </si>
  <si>
    <t>1 - Not ready</t>
  </si>
  <si>
    <t>Additional/Supporting Narrative</t>
  </si>
  <si>
    <t>3 - Moderate assurance</t>
  </si>
  <si>
    <t>4 - Substantial assurance</t>
  </si>
  <si>
    <t>Capacity and Community</t>
  </si>
  <si>
    <t>5 - Full or comprehensive assurance</t>
  </si>
  <si>
    <t>UEC Flow</t>
  </si>
  <si>
    <t>Infection Prevention and Control (IPC)</t>
  </si>
  <si>
    <t xml:space="preserve">Leadership and operational grip </t>
  </si>
  <si>
    <t>Specific actions for Mental Health Trusts</t>
  </si>
  <si>
    <t>Additional Comments</t>
  </si>
  <si>
    <t>Configurable lists</t>
  </si>
  <si>
    <t>Trust List</t>
  </si>
  <si>
    <t>Regional Assurance Level</t>
  </si>
  <si>
    <t>Regional Assurance Ratings</t>
  </si>
  <si>
    <t>Description</t>
  </si>
  <si>
    <t>TrustList</t>
  </si>
  <si>
    <t>TrustCodeList</t>
  </si>
  <si>
    <t xml:space="preserve">East Of England </t>
  </si>
  <si>
    <t>London</t>
  </si>
  <si>
    <t xml:space="preserve">Midlands </t>
  </si>
  <si>
    <t xml:space="preserve">North East And Yorkshire </t>
  </si>
  <si>
    <t xml:space="preserve">North West </t>
  </si>
  <si>
    <t xml:space="preserve">South East </t>
  </si>
  <si>
    <t xml:space="preserve">South West </t>
  </si>
  <si>
    <t>Code</t>
  </si>
  <si>
    <t>System</t>
  </si>
  <si>
    <t>ICBList</t>
  </si>
  <si>
    <r>
      <t>1. No or limited assurance</t>
    </r>
    <r>
      <rPr>
        <sz val="7"/>
        <color rgb="FFD6D6D6"/>
        <rFont val="Segoe UI"/>
        <family val="2"/>
      </rPr>
      <t> – significant gaps; assurance not demonstrated</t>
    </r>
  </si>
  <si>
    <r>
      <t>1. Not ready</t>
    </r>
    <r>
      <rPr>
        <sz val="7"/>
        <color rgb="FFD6D6D6"/>
        <rFont val="Segoe UI"/>
        <family val="2"/>
      </rPr>
      <t> – key requirements not in place</t>
    </r>
  </si>
  <si>
    <t>Major weaknesses exist and objectives are not being met.</t>
  </si>
  <si>
    <t>OTHER - Please write below</t>
  </si>
  <si>
    <t>Bedfordshire Hospitals Foundation Trust</t>
  </si>
  <si>
    <t>Barking, Havering And Redbridge University Hospitals Trust</t>
  </si>
  <si>
    <t>Birmingham Women's And Children's Foundation Trust</t>
  </si>
  <si>
    <t>Airedale Foundation Trust</t>
  </si>
  <si>
    <t>Alder Hey Children's Foundation Trust</t>
  </si>
  <si>
    <t>Ashford And St Peter's Hospitals Foundation Trust</t>
  </si>
  <si>
    <t>Dorset County Hospital Foundation Trust</t>
  </si>
  <si>
    <t>D7T5G</t>
  </si>
  <si>
    <t>Essex</t>
  </si>
  <si>
    <r>
      <t>2. Limited assurance</t>
    </r>
    <r>
      <rPr>
        <sz val="7"/>
        <color rgb="FFD6D6D6"/>
        <rFont val="Segoe UI"/>
        <family val="2"/>
      </rPr>
      <t> – partial evidence, but major gaps remain</t>
    </r>
  </si>
  <si>
    <r>
      <t>2. Limited readiness</t>
    </r>
    <r>
      <rPr>
        <sz val="7"/>
        <color rgb="FFD6D6D6"/>
        <rFont val="Segoe UI"/>
        <family val="2"/>
      </rPr>
      <t> – some requirements in place, but substantial action needed</t>
    </r>
  </si>
  <si>
    <t>Some controls are in place but significant improvements are needed.</t>
  </si>
  <si>
    <t>RCF</t>
  </si>
  <si>
    <t>Cambridge University Hospitals Foundation Trust</t>
  </si>
  <si>
    <t>Barts Health Trust</t>
  </si>
  <si>
    <t>Chesterfield Royal Hospital Foundation Trust</t>
  </si>
  <si>
    <t>Barnsley Hospital Foundation Trust</t>
  </si>
  <si>
    <t>Blackpool Teaching Hospitals Foundation Trust</t>
  </si>
  <si>
    <t>Buckinghamshire Healthcare Trust</t>
  </si>
  <si>
    <t>Gloucestershire Hospitals Foundation Trust</t>
  </si>
  <si>
    <t>S1Y5D</t>
  </si>
  <si>
    <t>Central East  </t>
  </si>
  <si>
    <t>Bath And North East Somerset, Swindon And Wiltshire</t>
  </si>
  <si>
    <r>
      <t>3. Moderate assurance</t>
    </r>
    <r>
      <rPr>
        <sz val="7"/>
        <color rgb="FFD6D6D6"/>
        <rFont val="Segoe UI"/>
        <family val="2"/>
      </rPr>
      <t> – adequate assurance with some gaps or risks</t>
    </r>
  </si>
  <si>
    <r>
      <t>3. Partially ready</t>
    </r>
    <r>
      <rPr>
        <sz val="7"/>
        <color rgb="FFD6D6D6"/>
        <rFont val="Segoe UI"/>
        <family val="2"/>
      </rPr>
      <t> – core requirements mostly in place, with gaps</t>
    </r>
  </si>
  <si>
    <t>The system generally achieves its objectives but has some minor control gaps.</t>
  </si>
  <si>
    <t>RBS</t>
  </si>
  <si>
    <t>East And North Hertfordshire Trust</t>
  </si>
  <si>
    <t>Chelsea And Westminster Hospital Foundation Trust</t>
  </si>
  <si>
    <t>George Eliot Hospital Trust</t>
  </si>
  <si>
    <t>Bradford Teaching Hospitals Foundation Trust</t>
  </si>
  <si>
    <t>Bolton Foundation Trust</t>
  </si>
  <si>
    <t>Dartford And Gravesham Trust</t>
  </si>
  <si>
    <t>Great Western Hospitals Foundation Trust</t>
  </si>
  <si>
    <t>T6Y0W</t>
  </si>
  <si>
    <t>Norfolk and Suffolk</t>
  </si>
  <si>
    <t>Birmingham And Solihull</t>
  </si>
  <si>
    <r>
      <t>4. Substantial assurance</t>
    </r>
    <r>
      <rPr>
        <sz val="7"/>
        <color rgb="FFD6D6D6"/>
        <rFont val="Segoe UI"/>
        <family val="2"/>
      </rPr>
      <t> – strong assurance with minor gaps only</t>
    </r>
  </si>
  <si>
    <r>
      <t>4. Mostly ready</t>
    </r>
    <r>
      <rPr>
        <sz val="7"/>
        <color rgb="FFD6D6D6"/>
        <rFont val="Segoe UI"/>
        <family val="2"/>
      </rPr>
      <t> – strong position with limited outstanding actions</t>
    </r>
  </si>
  <si>
    <t>Sound controls are in place and risks are well managed.</t>
  </si>
  <si>
    <t>RTK</t>
  </si>
  <si>
    <t>East Suffolk And North Essex Foundation Trust</t>
  </si>
  <si>
    <t>Croydon Health Services Trust</t>
  </si>
  <si>
    <t>Kettering General Hospital Foundation Trust</t>
  </si>
  <si>
    <t>Calderdale And Huddersfield Foundation Trust</t>
  </si>
  <si>
    <t>Countess Of Chester Hospital Foundation Trust</t>
  </si>
  <si>
    <t>East Kent Hospitals University Foundation Trust</t>
  </si>
  <si>
    <t>North Bristol Trust</t>
  </si>
  <si>
    <t>QKK</t>
  </si>
  <si>
    <t>South East London</t>
  </si>
  <si>
    <t>Black Country</t>
  </si>
  <si>
    <t>5 - Full assurance</t>
  </si>
  <si>
    <r>
      <t>5. Full assurance</t>
    </r>
    <r>
      <rPr>
        <sz val="7"/>
        <color rgb="FFD6D6D6"/>
        <rFont val="Segoe UI"/>
        <family val="2"/>
      </rPr>
      <t> – comprehensive assurance demonstrated</t>
    </r>
  </si>
  <si>
    <r>
      <t>5. Fully ready</t>
    </r>
    <r>
      <rPr>
        <sz val="7"/>
        <color rgb="FFD6D6D6"/>
        <rFont val="Segoe UI"/>
        <family val="2"/>
      </rPr>
      <t> – all requirements evidenced and in place</t>
    </r>
  </si>
  <si>
    <t>Best-in-class controls are consistently applied with no residual risk.</t>
  </si>
  <si>
    <t>RF4</t>
  </si>
  <si>
    <t>James Paget University Hospitals Foundation Trust</t>
  </si>
  <si>
    <t>Epsom And St Helier University Hospitals Trust</t>
  </si>
  <si>
    <t>Northampton General Hospital Trust</t>
  </si>
  <si>
    <t>County Durham And Darlington Foundation Trust</t>
  </si>
  <si>
    <t>East Cheshire Trust</t>
  </si>
  <si>
    <t>East Sussex Healthcare Trust</t>
  </si>
  <si>
    <t>University Hospitals Plymouth Trust</t>
  </si>
  <si>
    <t>QMF</t>
  </si>
  <si>
    <t>North East London</t>
  </si>
  <si>
    <t>Bristol, North Somerset And South Gloucestershire</t>
  </si>
  <si>
    <t>RFF</t>
  </si>
  <si>
    <t>Mid and South Essex Foundation Trust</t>
  </si>
  <si>
    <t>Guy's And St Thomas' Foundation Trust</t>
  </si>
  <si>
    <t>Nottingham University Hospitals Trust</t>
  </si>
  <si>
    <t>Doncaster And Bassetlaw Teaching Hospitals Foundation Trust</t>
  </si>
  <si>
    <t>East Lancashire Hospitals Trust</t>
  </si>
  <si>
    <t>Frimley Health Foundation Trust</t>
  </si>
  <si>
    <t>Royal Cornwall Hospitals Trust</t>
  </si>
  <si>
    <t>QWE</t>
  </si>
  <si>
    <t>South West London</t>
  </si>
  <si>
    <t>R1H</t>
  </si>
  <si>
    <t>Milton Keynes University Hospital Foundation Trust</t>
  </si>
  <si>
    <t>Homerton Healthcare Foundation Trust</t>
  </si>
  <si>
    <t>Sandwell And West Birmingham Hospitals Trust</t>
  </si>
  <si>
    <t>Gateshead Health Foundation Trust</t>
  </si>
  <si>
    <t>Lancashire Teaching Hospitals Foundation Trust</t>
  </si>
  <si>
    <t>Hampshire Hospitals Foundation Trust</t>
  </si>
  <si>
    <t>Royal Devon University Healthcare Foundation Trust</t>
  </si>
  <si>
    <t>Z9B2Z</t>
  </si>
  <si>
    <t>West and North London</t>
  </si>
  <si>
    <t>Cheshire And Merseyside</t>
  </si>
  <si>
    <t>RC9</t>
  </si>
  <si>
    <t>Norfolk And Norwich University Hospitals Foundation Trust</t>
  </si>
  <si>
    <t>Imperial College Healthcare Trust</t>
  </si>
  <si>
    <t>Sherwood Forest Hospitals Foundation Trust</t>
  </si>
  <si>
    <t>Harrogate And District Foundation Trust</t>
  </si>
  <si>
    <t>Liverpool University Hospitals Foundation Trust</t>
  </si>
  <si>
    <t>Isle Of Wight Trust</t>
  </si>
  <si>
    <t>Royal United Hospitals Bath Foundation Trust</t>
  </si>
  <si>
    <t>QGH</t>
  </si>
  <si>
    <t>Herefordshire And Worcestershire</t>
  </si>
  <si>
    <t>Cornwall And The Isles Of Scilly</t>
  </si>
  <si>
    <t>RQ3</t>
  </si>
  <si>
    <t>North West Anglia Foundation Trust</t>
  </si>
  <si>
    <t>King's College Hospital Foundation Trust</t>
  </si>
  <si>
    <t>The Shrewsbury And Telford Hospital Trust</t>
  </si>
  <si>
    <t>Hull University Teaching Hospitals Trust</t>
  </si>
  <si>
    <t>Liverpool Women's Foundation Trust</t>
  </si>
  <si>
    <t>Maidstone And Tunbridge Wells Trust</t>
  </si>
  <si>
    <t>Salisbury Foundation Trust</t>
  </si>
  <si>
    <t>QHL</t>
  </si>
  <si>
    <t>Coventry And Warwickshire</t>
  </si>
  <si>
    <t>RXL</t>
  </si>
  <si>
    <t>The Princess Alexandra Hospital Trust</t>
  </si>
  <si>
    <t>Kingston and Richmond Foundation Trust</t>
  </si>
  <si>
    <t>South Warwickshire University Foundation Trust</t>
  </si>
  <si>
    <t>Leeds Teaching Hospitals Trust</t>
  </si>
  <si>
    <t>Manchester University Foundation Trust</t>
  </si>
  <si>
    <t>Medway Foundation Trust</t>
  </si>
  <si>
    <t>Somerset Foundation Trust</t>
  </si>
  <si>
    <t>QJ2</t>
  </si>
  <si>
    <t>Derby And Derbyshire</t>
  </si>
  <si>
    <t>RMC</t>
  </si>
  <si>
    <t>The Queen Elizabeth Hospital, King's Lynn, Foundation Trust</t>
  </si>
  <si>
    <t>Lewisham And Greenwich Trust</t>
  </si>
  <si>
    <t>The Dudley Group Foundation Trust</t>
  </si>
  <si>
    <t>Mid Yorkshire Teaching Trust</t>
  </si>
  <si>
    <t>Mid Cheshire Hospitals Foundation Trust</t>
  </si>
  <si>
    <t>Oxford University Hospitals Foundation Trust</t>
  </si>
  <si>
    <t>Torbay And South Devon Foundation Trust</t>
  </si>
  <si>
    <t>QJM</t>
  </si>
  <si>
    <t>Lincolnshire</t>
  </si>
  <si>
    <t>Devon</t>
  </si>
  <si>
    <t>RAE</t>
  </si>
  <si>
    <t>West Hertfordshire Teaching Hospitals Trust</t>
  </si>
  <si>
    <t>London North West University Healthcare Trust</t>
  </si>
  <si>
    <t>The Royal Wolverhampton Trust</t>
  </si>
  <si>
    <t>North Cumbria Integrated Care Foundation Trust</t>
  </si>
  <si>
    <t>Northern Care Alliance Foundation Trust</t>
  </si>
  <si>
    <t>Portsmouth Hospitals University National Health Service Trust</t>
  </si>
  <si>
    <t>University Hospitals Dorset Foundation Trust</t>
  </si>
  <si>
    <t>QK1</t>
  </si>
  <si>
    <t>Leicester, Leicestershire And Rutland</t>
  </si>
  <si>
    <t>Dorset</t>
  </si>
  <si>
    <t>RXQ</t>
  </si>
  <si>
    <t>West Suffolk Foundation Trust</t>
  </si>
  <si>
    <t>Moorfields Eye Hospital Foundation Trust</t>
  </si>
  <si>
    <t>United Lincolnshire Teaching Hospitals Trust</t>
  </si>
  <si>
    <t>North Tees And Hartlepool Foundation Trust</t>
  </si>
  <si>
    <t>Mersey and West Lancashire Teaching Hospitals Trust</t>
  </si>
  <si>
    <t>Royal Berkshire Foundation Trust</t>
  </si>
  <si>
    <t>University Hospitals Bristol and Weston Foundation Trust</t>
  </si>
  <si>
    <t>QNC</t>
  </si>
  <si>
    <t>Staffordshire And Stoke-On-Trent</t>
  </si>
  <si>
    <t>RWY</t>
  </si>
  <si>
    <t>Royal Free London Foundation Trust</t>
  </si>
  <si>
    <t>University Hospitals Birmingham Foundation Trust</t>
  </si>
  <si>
    <t>Northern Lincolnshire And Goole Foundation Trust</t>
  </si>
  <si>
    <t>Stockport Foundation Trust</t>
  </si>
  <si>
    <t>Royal Surrey County Hospital Foundation Trust</t>
  </si>
  <si>
    <t>QOC</t>
  </si>
  <si>
    <t>Shropshire, Telford And Wrekin</t>
  </si>
  <si>
    <t>Gloucestershire</t>
  </si>
  <si>
    <t>RGT</t>
  </si>
  <si>
    <t>St George's University Hospitals Foundation Trust</t>
  </si>
  <si>
    <t>University Hospitals Coventry And Warwickshire Trust</t>
  </si>
  <si>
    <t>Northumbria Healthcare Foundation Trust</t>
  </si>
  <si>
    <t>Tameside And Glossop Integrated Care Foundation Trust</t>
  </si>
  <si>
    <t>Surrey And Sussex Healthcare Trust</t>
  </si>
  <si>
    <t>QPM</t>
  </si>
  <si>
    <t>Northamptonshire</t>
  </si>
  <si>
    <t>Greater Manchester</t>
  </si>
  <si>
    <t>RQM</t>
  </si>
  <si>
    <t>The Hillingdon Hospitals Foundation Trust</t>
  </si>
  <si>
    <t>University Hospitals Of Derby And Burton Foundation Trust</t>
  </si>
  <si>
    <t>Sheffield Children's Foundation Trust</t>
  </si>
  <si>
    <t>University Hospitals Of Morecambe Bay Foundation Trust</t>
  </si>
  <si>
    <t>University Hospital Southampton Foundation Trust</t>
  </si>
  <si>
    <t>QT1</t>
  </si>
  <si>
    <t>Nottingham And Nottinghamshire</t>
  </si>
  <si>
    <t>Hampshire And Isle Of Wight</t>
  </si>
  <si>
    <t>RFS</t>
  </si>
  <si>
    <t>University College London Hospitals Foundation Trust</t>
  </si>
  <si>
    <t>University Hospitals Of Leicester Trust</t>
  </si>
  <si>
    <t>Sheffield Teaching Hospitals Foundation Trust</t>
  </si>
  <si>
    <t>North Cheshire and Mersey Foundation Trust</t>
  </si>
  <si>
    <t>University Hospitals Sussex Foundation Trust</t>
  </si>
  <si>
    <t>QUA</t>
  </si>
  <si>
    <t>RJR</t>
  </si>
  <si>
    <t>Whittington Health Trust</t>
  </si>
  <si>
    <t>University Hospitals Of North Midlands Trust</t>
  </si>
  <si>
    <t>South Tees Hospitals Foundation Trust</t>
  </si>
  <si>
    <t>Wirral University Teaching Hospital Foundation Trust</t>
  </si>
  <si>
    <t>QWU</t>
  </si>
  <si>
    <t>Humber And North Yorkshire</t>
  </si>
  <si>
    <t>RXP</t>
  </si>
  <si>
    <t>Walsall Healthcare Trust</t>
  </si>
  <si>
    <t>South Tyneside and Sunderland Foundation Trust</t>
  </si>
  <si>
    <t>Wrightington, Wigan And Leigh Foundation Trust</t>
  </si>
  <si>
    <t>QF7</t>
  </si>
  <si>
    <t>South Yorkshire</t>
  </si>
  <si>
    <t>Kent And Medway</t>
  </si>
  <si>
    <t>RJ6</t>
  </si>
  <si>
    <t>Worcestershire Acute Hospitals Trust</t>
  </si>
  <si>
    <t>The Newcastle Upon Tyne Hospitals Foundation Trust</t>
  </si>
  <si>
    <t>QHM</t>
  </si>
  <si>
    <t>North East And North Cumbria</t>
  </si>
  <si>
    <t>Lancashire And South Cumbria</t>
  </si>
  <si>
    <t>RN7</t>
  </si>
  <si>
    <t>Wye Valley Trust</t>
  </si>
  <si>
    <t>The Rotherham Foundation Trust</t>
  </si>
  <si>
    <t>QOQ</t>
  </si>
  <si>
    <t>RP5</t>
  </si>
  <si>
    <t>York And Scarborough Teaching Hospitals Foundation Trust</t>
  </si>
  <si>
    <t>QWO</t>
  </si>
  <si>
    <t>West Yorkshire</t>
  </si>
  <si>
    <t>RBD</t>
  </si>
  <si>
    <t>QE1</t>
  </si>
  <si>
    <t>RWH</t>
  </si>
  <si>
    <t>QOP</t>
  </si>
  <si>
    <t>RJN</t>
  </si>
  <si>
    <t>QYG</t>
  </si>
  <si>
    <t>RVV</t>
  </si>
  <si>
    <t>QKS</t>
  </si>
  <si>
    <t>RXR</t>
  </si>
  <si>
    <t>QRL</t>
  </si>
  <si>
    <t>RDE</t>
  </si>
  <si>
    <t>S0E4D</t>
  </si>
  <si>
    <t>Thames Valley</t>
  </si>
  <si>
    <t>RXC</t>
  </si>
  <si>
    <t>S9B9J</t>
  </si>
  <si>
    <t>Surrey and Sussex</t>
  </si>
  <si>
    <t>Somerset</t>
  </si>
  <si>
    <t>RVR</t>
  </si>
  <si>
    <t>QJK</t>
  </si>
  <si>
    <t>RDU</t>
  </si>
  <si>
    <t>QOX</t>
  </si>
  <si>
    <t>RR7</t>
  </si>
  <si>
    <t>QR1</t>
  </si>
  <si>
    <t>RLT</t>
  </si>
  <si>
    <t>QSL</t>
  </si>
  <si>
    <t>RTE</t>
  </si>
  <si>
    <t>QT6</t>
  </si>
  <si>
    <t>RN3</t>
  </si>
  <si>
    <t>QUY</t>
  </si>
  <si>
    <t>RJ1</t>
  </si>
  <si>
    <t>QVV</t>
  </si>
  <si>
    <t>RN5</t>
  </si>
  <si>
    <t>RCD</t>
  </si>
  <si>
    <t>RQX</t>
  </si>
  <si>
    <t>RWA</t>
  </si>
  <si>
    <t>RYJ</t>
  </si>
  <si>
    <t>R1F</t>
  </si>
  <si>
    <t>RGP</t>
  </si>
  <si>
    <t>RNQ</t>
  </si>
  <si>
    <t>RJZ</t>
  </si>
  <si>
    <t>RAX</t>
  </si>
  <si>
    <t>RXN</t>
  </si>
  <si>
    <t>RR8</t>
  </si>
  <si>
    <t>RJ2</t>
  </si>
  <si>
    <t>REM</t>
  </si>
  <si>
    <t>REP</t>
  </si>
  <si>
    <t>R1K</t>
  </si>
  <si>
    <t>RWF</t>
  </si>
  <si>
    <t>R0A</t>
  </si>
  <si>
    <t>RPA</t>
  </si>
  <si>
    <t>RBN</t>
  </si>
  <si>
    <t>RAJ</t>
  </si>
  <si>
    <t>RBT</t>
  </si>
  <si>
    <t>RXF</t>
  </si>
  <si>
    <t>RD8</t>
  </si>
  <si>
    <t>RP6</t>
  </si>
  <si>
    <t>RM1</t>
  </si>
  <si>
    <t>RVJ</t>
  </si>
  <si>
    <t>RWW</t>
  </si>
  <si>
    <t>RNN</t>
  </si>
  <si>
    <t>RVW</t>
  </si>
  <si>
    <t>RGN</t>
  </si>
  <si>
    <t>RNS</t>
  </si>
  <si>
    <t>RM3</t>
  </si>
  <si>
    <t>RJL</t>
  </si>
  <si>
    <t>RTF</t>
  </si>
  <si>
    <t>RX1</t>
  </si>
  <si>
    <t>RTH</t>
  </si>
  <si>
    <t>RHU</t>
  </si>
  <si>
    <t>RHW</t>
  </si>
  <si>
    <t>REF</t>
  </si>
  <si>
    <t>RH8</t>
  </si>
  <si>
    <t>RAL</t>
  </si>
  <si>
    <t>RA2</t>
  </si>
  <si>
    <t>RD1</t>
  </si>
  <si>
    <t>RNZ</t>
  </si>
  <si>
    <t>RXK</t>
  </si>
  <si>
    <t>RCU</t>
  </si>
  <si>
    <t>RHQ</t>
  </si>
  <si>
    <t>RK5</t>
  </si>
  <si>
    <t>RH5</t>
  </si>
  <si>
    <t>RTR</t>
  </si>
  <si>
    <t>R0B</t>
  </si>
  <si>
    <t>RJC</t>
  </si>
  <si>
    <t>RJ7</t>
  </si>
  <si>
    <t>RWJ</t>
  </si>
  <si>
    <t>RTP</t>
  </si>
  <si>
    <t>RMP</t>
  </si>
  <si>
    <t>RNA</t>
  </si>
  <si>
    <t>RAS</t>
  </si>
  <si>
    <t>RTD</t>
  </si>
  <si>
    <t>RQW</t>
  </si>
  <si>
    <t>RCX</t>
  </si>
  <si>
    <t>RFR</t>
  </si>
  <si>
    <t>RL4</t>
  </si>
  <si>
    <t>RXW</t>
  </si>
  <si>
    <t>RA9</t>
  </si>
  <si>
    <t>RWD</t>
  </si>
  <si>
    <t>RRV</t>
  </si>
  <si>
    <t>RHM</t>
  </si>
  <si>
    <t>RRK</t>
  </si>
  <si>
    <t>RA7</t>
  </si>
  <si>
    <t>RKB</t>
  </si>
  <si>
    <t>R0D</t>
  </si>
  <si>
    <t>RTG</t>
  </si>
  <si>
    <t>RWE</t>
  </si>
  <si>
    <t>RTX</t>
  </si>
  <si>
    <t>RJE</t>
  </si>
  <si>
    <t>RK9</t>
  </si>
  <si>
    <t>RYR</t>
  </si>
  <si>
    <t>RBK</t>
  </si>
  <si>
    <t>RWG</t>
  </si>
  <si>
    <t>RGR</t>
  </si>
  <si>
    <t>RKE</t>
  </si>
  <si>
    <t>RBL</t>
  </si>
  <si>
    <t>RWP</t>
  </si>
  <si>
    <t>RRF</t>
  </si>
  <si>
    <t>RLQ</t>
  </si>
  <si>
    <t>RCB</t>
  </si>
  <si>
    <t>WINTER BOARD ASSURANCE STATEMENT RETURNS</t>
  </si>
  <si>
    <t>AS AT:</t>
  </si>
  <si>
    <t>03.11.25 10:30</t>
  </si>
  <si>
    <t>change date and time</t>
  </si>
  <si>
    <t>REGION</t>
  </si>
  <si>
    <t>ICB Received</t>
  </si>
  <si>
    <t>ICB Expect</t>
  </si>
  <si>
    <t>Acute Received</t>
  </si>
  <si>
    <t>Acute Expect</t>
  </si>
  <si>
    <t>Ambulance Received</t>
  </si>
  <si>
    <t>Amb Expect</t>
  </si>
  <si>
    <t>Community  Received</t>
  </si>
  <si>
    <t>Community Expect</t>
  </si>
  <si>
    <t>MH  Received</t>
  </si>
  <si>
    <t>MH Expect</t>
  </si>
  <si>
    <t xml:space="preserve"> TOTALS IN</t>
  </si>
  <si>
    <t>Totals EXPECTED</t>
  </si>
  <si>
    <t>Total % Received</t>
  </si>
  <si>
    <t>Alter only received numbers - all totals will automatically update</t>
  </si>
  <si>
    <t>East</t>
  </si>
  <si>
    <t>Trust IN</t>
  </si>
  <si>
    <t>Trust Exepcted</t>
  </si>
  <si>
    <t>% received</t>
  </si>
  <si>
    <t>Midlands</t>
  </si>
  <si>
    <t>ICB IN</t>
  </si>
  <si>
    <t>ICB Expected</t>
  </si>
  <si>
    <t>NE&amp;Y</t>
  </si>
  <si>
    <t>NW</t>
  </si>
  <si>
    <t>SE</t>
  </si>
  <si>
    <t>SW</t>
  </si>
  <si>
    <t>TOTALS Received</t>
  </si>
  <si>
    <t>O/S</t>
  </si>
  <si>
    <t>Acute</t>
  </si>
  <si>
    <t>Ambo</t>
  </si>
  <si>
    <t>Community</t>
  </si>
  <si>
    <t>MH</t>
  </si>
  <si>
    <t>REGION including ICB/Acute/MH/Com &amp; Ambulance</t>
  </si>
  <si>
    <t xml:space="preserve">Q8 The Board has reviewed its 4 and 12 hour, and RTT, trajectories, and is assured the Winter Plan will mitigate any risks to ensure delivery against the trajectories already signed off and returned to NHS England in April 2025. </t>
  </si>
  <si>
    <t>Q5: Elective and cancer delivery plans create sufficient headroom in Quarters 2 and 3 to mitigate the impacts of likely winter demand – including on diagnostic services.</t>
  </si>
  <si>
    <t xml:space="preserve">as at 06.10.25 16:45 </t>
  </si>
  <si>
    <t xml:space="preserve">ACUTE </t>
  </si>
  <si>
    <t>ACUTE</t>
  </si>
  <si>
    <t>Total submissions received so far</t>
  </si>
  <si>
    <t>Q8 The Board has reviewed its 4 and 12 hour, and RTT, trajectories, and is assured the Winter Plan will mitigate any risks to ensure delivery against the trajectories already signed off and returned to NHS England in April 2025.</t>
  </si>
  <si>
    <t>% of submissions received so far who have answered “yes” to Q8</t>
  </si>
  <si>
    <t>% of submissions received so far who have answered “yes” to Q5</t>
  </si>
  <si>
    <t>07.10.25 07:30</t>
  </si>
  <si>
    <t>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</si>
</sst>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4">
    <font>
      <sz val="11"/>
      <color theme="1"/>
      <name val="Aptos Narrow"/>
      <family val="2"/>
      <scheme val="minor"/>
    </font>
    <font>
      <sz val="11"/>
      <color rgb="FF9C5700"/>
      <name val="Aptos Narrow"/>
      <family val="2"/>
      <scheme val="minor"/>
    </font>
    <font>
      <sz val="11"/>
      <color rgb="FF3F3F76"/>
      <name val="Aptos Narrow"/>
      <family val="2"/>
      <scheme val="minor"/>
    </font>
    <font>
      <b/>
      <sz val="11"/>
      <color theme="1"/>
      <name val="Aptos Narrow"/>
      <family val="2"/>
      <scheme val="minor"/>
    </font>
    <font>
      <b/>
      <sz val="20"/>
      <color theme="1"/>
      <name val="Arial"/>
      <family val="2"/>
    </font>
    <font>
      <sz val="11"/>
      <color theme="1"/>
      <name val="Arial"/>
      <family val="2"/>
    </font>
    <font>
      <i/>
      <sz val="16"/>
      <color theme="1"/>
      <name val="Arial"/>
      <family val="2"/>
    </font>
    <font>
      <b/>
      <sz val="14"/>
      <color theme="1"/>
      <name val="Arial"/>
      <family val="2"/>
    </font>
    <font>
      <sz val="11"/>
      <color rgb="FF3F3F76"/>
      <name val="Arial"/>
      <family val="2"/>
    </font>
    <font>
      <i/>
      <sz val="11"/>
      <color theme="1"/>
      <name val="Arial"/>
      <family val="2"/>
    </font>
    <font>
      <b/>
      <sz val="11"/>
      <color theme="1"/>
      <name val="Arial"/>
      <family val="2"/>
    </font>
    <font>
      <b/>
      <sz val="11"/>
      <color theme="0"/>
      <name val="Arial"/>
      <family val="2"/>
    </font>
    <font>
      <b/>
      <sz val="14"/>
      <color theme="0"/>
      <name val="Arial"/>
      <family val="2"/>
    </font>
    <font>
      <sz val="12"/>
      <color theme="1"/>
      <name val="Arial"/>
      <family val="2"/>
    </font>
    <font>
      <sz val="11"/>
      <color rgb="FF000000"/>
      <name val="Arial"/>
      <family val="2"/>
    </font>
    <font>
      <sz val="11"/>
      <name val="Arial"/>
      <family val="2"/>
    </font>
    <font>
      <sz val="12"/>
      <color rgb="FF000000"/>
      <name val="Arial"/>
      <family val="2"/>
    </font>
    <font>
      <sz val="12"/>
      <color theme="1"/>
      <name val="Aptos"/>
      <family val="2"/>
      <charset val="1"/>
    </font>
    <font>
      <b/>
      <sz val="20"/>
      <color theme="0"/>
      <name val="Arial"/>
      <family val="2"/>
    </font>
    <font>
      <sz val="12"/>
      <color theme="1"/>
      <name val="Arial"/>
      <family val="2"/>
      <charset val="1"/>
    </font>
    <font>
      <sz val="11"/>
      <color rgb="FF0070C0"/>
      <name val="Aptos Narrow"/>
      <family val="2"/>
      <scheme val="minor"/>
    </font>
    <font>
      <b/>
      <sz val="12"/>
      <color theme="0"/>
      <name val="Arial"/>
      <family val="2"/>
    </font>
    <font>
      <sz val="10"/>
      <name val="Arial"/>
      <family val="2"/>
    </font>
    <font>
      <sz val="12"/>
      <name val="Arial"/>
      <family val="2"/>
    </font>
    <font>
      <sz val="14"/>
      <color theme="1"/>
      <name val="Aptos Narrow"/>
      <family val="2"/>
      <scheme val="minor"/>
    </font>
    <font>
      <sz val="14"/>
      <color rgb="FF000000"/>
      <name val="Aptos Narrow"/>
      <family val="2"/>
      <scheme val="minor"/>
    </font>
    <font>
      <b/>
      <sz val="14"/>
      <color theme="1"/>
      <name val="Aptos Narrow"/>
      <family val="2"/>
      <scheme val="minor"/>
    </font>
    <font>
      <sz val="72"/>
      <color theme="1"/>
      <name val="Aptos Narrow"/>
      <family val="2"/>
      <scheme val="minor"/>
    </font>
    <font>
      <sz val="8"/>
      <name val="Aptos Narrow"/>
      <family val="2"/>
      <scheme val="minor"/>
    </font>
    <font>
      <sz val="7"/>
      <color rgb="FFD6D6D6"/>
      <name val="Segoe UI"/>
      <family val="2"/>
    </font>
    <font>
      <sz val="11"/>
      <color rgb="FFC00000"/>
      <name val="Arial"/>
      <family val="2"/>
    </font>
    <font>
      <b/>
      <sz val="11"/>
      <color rgb="FFC00000"/>
      <name val="Arial"/>
      <family val="2"/>
    </font>
    <font>
      <sz val="10"/>
      <name val="Verdana"/>
      <family val="2"/>
    </font>
    <font>
      <sz val="12"/>
      <name val="Verdana"/>
      <family val="2"/>
    </font>
    <font>
      <b/>
      <sz val="12"/>
      <color indexed="8"/>
      <name val="Verdana"/>
      <family val="2"/>
    </font>
    <font>
      <sz val="11"/>
      <color theme="0"/>
      <name val="Arial"/>
      <family val="2"/>
    </font>
    <font>
      <sz val="12"/>
      <name val="Aptos Narrow"/>
      <family val="2"/>
      <scheme val="minor"/>
    </font>
    <font>
      <b/>
      <sz val="11"/>
      <color rgb="FFFFFFFF"/>
      <name val="Aptos Narrow"/>
      <family val="2"/>
      <scheme val="minor"/>
    </font>
    <font>
      <i/>
      <sz val="12"/>
      <name val="Arial"/>
      <family val="2"/>
    </font>
    <font>
      <i/>
      <sz val="12"/>
      <color theme="1"/>
      <name val="Arial"/>
      <family val="2"/>
    </font>
    <font>
      <b/>
      <sz val="14"/>
      <name val="Arial"/>
      <family val="2"/>
    </font>
    <font>
      <sz val="18"/>
      <color rgb="FFFF0000"/>
      <name val="Aptos Narrow"/>
      <family val="2"/>
      <scheme val="minor"/>
    </font>
    <font>
      <b/>
      <sz val="11"/>
      <color theme="0"/>
      <name val="Aptos Narrow"/>
      <family val="2"/>
      <scheme val="minor"/>
    </font>
    <font>
      <b/>
      <sz val="11"/>
      <color rgb="FFFF0000"/>
      <name val="Aptos Narrow"/>
      <family val="2"/>
      <scheme val="minor"/>
    </font>
    <font>
      <sz val="20"/>
      <color theme="1"/>
      <name val="Arial"/>
      <family val="2"/>
    </font>
    <font>
      <b/>
      <i/>
      <sz val="12"/>
      <name val="Arial"/>
      <family val="2"/>
    </font>
    <font>
      <b/>
      <i/>
      <sz val="12"/>
      <name val="Aptos"/>
      <family val="2"/>
    </font>
    <font>
      <b/>
      <sz val="10"/>
      <color theme="0"/>
      <name val="Aptos Narrow"/>
      <family val="2"/>
      <scheme val="minor"/>
    </font>
    <font>
      <b/>
      <sz val="10"/>
      <color theme="0"/>
      <name val="Arial"/>
      <family val="2"/>
    </font>
    <font>
      <sz val="10"/>
      <color theme="0"/>
      <name val="Aptos Narrow"/>
      <family val="2"/>
      <scheme val="minor"/>
    </font>
    <font>
      <b/>
      <sz val="10"/>
      <color rgb="FF000000"/>
      <name val="Arial"/>
      <family val="2"/>
    </font>
    <font>
      <sz val="10"/>
      <color rgb="FF000000"/>
      <name val="Arial"/>
      <family val="2"/>
    </font>
    <font>
      <b/>
      <sz val="10"/>
      <color theme="1"/>
      <name val="Arial"/>
      <family val="2"/>
    </font>
    <font>
      <b/>
      <sz val="8"/>
      <color theme="0"/>
      <name val="Arial"/>
      <family val="2"/>
    </font>
    <font>
      <sz val="8"/>
      <color theme="0"/>
      <name val="Aptos Narrow"/>
      <family val="2"/>
      <scheme val="minor"/>
    </font>
    <font>
      <b/>
      <sz val="12"/>
      <color rgb="FFFFFFFF"/>
      <name val="Arial"/>
      <family val="2"/>
      <charset val="1"/>
    </font>
    <font>
      <sz val="8"/>
      <color rgb="FFFFFFFF"/>
      <name val="Aptos Narrow"/>
      <family val="2"/>
      <charset val="1"/>
    </font>
    <font>
      <b/>
      <sz val="12"/>
      <color rgb="FF000000"/>
      <name val="Arial"/>
      <family val="2"/>
    </font>
    <font>
      <b/>
      <sz val="12"/>
      <color rgb="FF000000"/>
      <name val="Arial"/>
      <family val="2"/>
      <charset val="1"/>
    </font>
    <font>
      <sz val="12"/>
      <color rgb="FF000000"/>
      <name val="Arial"/>
      <family val="2"/>
      <charset val="1"/>
    </font>
    <font>
      <sz val="11"/>
      <color rgb="FF000000"/>
      <name val="Arial"/>
      <family val="2"/>
      <charset val="1"/>
    </font>
    <font>
      <sz val="10"/>
      <color theme="1"/>
      <name val="Times New Roman"/>
      <family val="1"/>
      <charset val="1"/>
    </font>
    <font>
      <b/>
      <sz val="11"/>
      <color rgb="FFFFFFFF"/>
      <name val="Aptos Narrow"/>
      <family val="2"/>
      <charset val="1"/>
    </font>
    <font>
      <sz val="18"/>
      <color rgb="FFFF0000"/>
      <name val="Arial"/>
      <family val="2"/>
    </font>
  </fonts>
  <fills count="24">
    <fill>
      <patternFill patternType="none"/>
    </fill>
    <fill>
      <patternFill patternType="gray125"/>
    </fill>
    <fill>
      <patternFill patternType="solid">
        <fgColor rgb="FFFFEB9C"/>
      </patternFill>
    </fill>
    <fill>
      <patternFill patternType="solid">
        <fgColor rgb="FFFFCC99"/>
      </patternFill>
    </fill>
    <fill>
      <patternFill patternType="solid">
        <fgColor theme="0"/>
        <bgColor indexed="64"/>
      </patternFill>
    </fill>
    <fill>
      <patternFill patternType="solid">
        <fgColor theme="0" tint="-0.14999847407452621"/>
        <bgColor indexed="64"/>
      </patternFill>
    </fill>
    <fill>
      <patternFill patternType="solid">
        <fgColor rgb="FF003087"/>
        <bgColor indexed="64"/>
      </patternFill>
    </fill>
    <fill>
      <patternFill patternType="solid">
        <fgColor rgb="FF005EB8"/>
        <bgColor indexed="64"/>
      </patternFill>
    </fill>
    <fill>
      <patternFill patternType="solid">
        <fgColor rgb="FF002060"/>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theme="3" tint="0.499984740745262"/>
        <bgColor indexed="64"/>
      </patternFill>
    </fill>
    <fill>
      <patternFill patternType="solid">
        <fgColor indexed="9"/>
        <bgColor indexed="64"/>
      </patternFill>
    </fill>
    <fill>
      <patternFill patternType="solid">
        <fgColor indexed="22"/>
        <bgColor indexed="64"/>
      </patternFill>
    </fill>
    <fill>
      <patternFill patternType="solid">
        <fgColor theme="0" tint="-4.9989318521683403E-2"/>
        <bgColor indexed="64"/>
      </patternFill>
    </fill>
    <fill>
      <patternFill patternType="solid">
        <fgColor rgb="FF1F4E78"/>
        <bgColor indexed="64"/>
      </patternFill>
    </fill>
    <fill>
      <patternFill patternType="solid">
        <fgColor rgb="FFFFEB9C"/>
        <bgColor indexed="64"/>
      </patternFill>
    </fill>
    <fill>
      <patternFill patternType="solid">
        <fgColor theme="6" tint="0.79998168889431442"/>
        <bgColor indexed="64"/>
      </patternFill>
    </fill>
    <fill>
      <patternFill patternType="solid">
        <fgColor theme="6"/>
        <bgColor indexed="64"/>
      </patternFill>
    </fill>
    <fill>
      <patternFill patternType="solid">
        <fgColor rgb="FF156082"/>
        <bgColor indexed="64"/>
      </patternFill>
    </fill>
    <fill>
      <patternFill patternType="solid">
        <fgColor rgb="FFE97132"/>
        <bgColor indexed="64"/>
      </patternFill>
    </fill>
  </fills>
  <borders count="111">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right style="medium">
        <color indexed="64"/>
      </right>
      <top style="medium">
        <color indexed="64"/>
      </top>
      <bottom style="medium">
        <color indexed="64"/>
      </bottom>
      <diagonal/>
    </border>
    <border>
      <left style="thin">
        <color theme="0" tint="-0.249977111117893"/>
      </left>
      <right style="thin">
        <color rgb="FF7F7F7F"/>
      </right>
      <top style="thin">
        <color theme="0" tint="-0.249977111117893"/>
      </top>
      <bottom style="thin">
        <color theme="0" tint="-0.249977111117893"/>
      </bottom>
      <diagonal/>
    </border>
    <border>
      <left style="thin">
        <color rgb="FF7F7F7F"/>
      </left>
      <right style="thin">
        <color rgb="FF7F7F7F"/>
      </right>
      <top style="thin">
        <color theme="0" tint="-0.249977111117893"/>
      </top>
      <bottom style="thin">
        <color theme="0" tint="-0.249977111117893"/>
      </bottom>
      <diagonal/>
    </border>
    <border>
      <left style="thin">
        <color rgb="FF7F7F7F"/>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rgb="FF7F7F7F"/>
      </bottom>
      <diagonal/>
    </border>
    <border>
      <left/>
      <right/>
      <top style="thin">
        <color theme="0" tint="-0.249977111117893"/>
      </top>
      <bottom style="thin">
        <color rgb="FF7F7F7F"/>
      </bottom>
      <diagonal/>
    </border>
    <border>
      <left/>
      <right style="thin">
        <color theme="0" tint="-0.249977111117893"/>
      </right>
      <top style="thin">
        <color theme="0" tint="-0.249977111117893"/>
      </top>
      <bottom style="thin">
        <color rgb="FF7F7F7F"/>
      </bottom>
      <diagonal/>
    </border>
    <border>
      <left style="thin">
        <color theme="0" tint="-0.249977111117893"/>
      </left>
      <right/>
      <top style="thin">
        <color rgb="FF7F7F7F"/>
      </top>
      <bottom style="thin">
        <color theme="0" tint="-0.249977111117893"/>
      </bottom>
      <diagonal/>
    </border>
    <border>
      <left/>
      <right/>
      <top style="thin">
        <color rgb="FF7F7F7F"/>
      </top>
      <bottom style="thin">
        <color theme="0" tint="-0.249977111117893"/>
      </bottom>
      <diagonal/>
    </border>
    <border>
      <left/>
      <right style="thin">
        <color theme="0" tint="-0.249977111117893"/>
      </right>
      <top style="thin">
        <color rgb="FF7F7F7F"/>
      </top>
      <bottom style="thin">
        <color theme="0" tint="-0.249977111117893"/>
      </bottom>
      <diagonal/>
    </border>
    <border>
      <left style="thin">
        <color theme="0" tint="-0.249977111117893"/>
      </left>
      <right style="thin">
        <color rgb="FF7F7F7F"/>
      </right>
      <top style="thin">
        <color rgb="FF7F7F7F"/>
      </top>
      <bottom style="thin">
        <color theme="0" tint="-0.249977111117893"/>
      </bottom>
      <diagonal/>
    </border>
    <border>
      <left style="thin">
        <color rgb="FF7F7F7F"/>
      </left>
      <right style="thin">
        <color rgb="FF7F7F7F"/>
      </right>
      <top style="thin">
        <color rgb="FF7F7F7F"/>
      </top>
      <bottom style="thin">
        <color theme="0" tint="-0.249977111117893"/>
      </bottom>
      <diagonal/>
    </border>
    <border>
      <left style="thin">
        <color rgb="FF7F7F7F"/>
      </left>
      <right style="thin">
        <color theme="0" tint="-0.249977111117893"/>
      </right>
      <top style="thin">
        <color rgb="FF7F7F7F"/>
      </top>
      <bottom style="thin">
        <color theme="0" tint="-0.249977111117893"/>
      </bottom>
      <diagonal/>
    </border>
    <border>
      <left/>
      <right/>
      <top/>
      <bottom style="thin">
        <color theme="0" tint="-0.14999847407452621"/>
      </bottom>
      <diagonal/>
    </border>
    <border>
      <left style="thin">
        <color theme="0" tint="-0.14999847407452621"/>
      </left>
      <right/>
      <top style="thin">
        <color theme="0" tint="-0.14999847407452621"/>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rgb="FF7F7F7F"/>
      </right>
      <top style="thin">
        <color rgb="FF7F7F7F"/>
      </top>
      <bottom style="thin">
        <color theme="0" tint="-0.249977111117893"/>
      </bottom>
      <diagonal/>
    </border>
    <border>
      <left style="thin">
        <color indexed="64"/>
      </left>
      <right/>
      <top/>
      <bottom/>
      <diagonal/>
    </border>
    <border>
      <left style="medium">
        <color rgb="FF000000"/>
      </left>
      <right style="medium">
        <color rgb="FF000000"/>
      </right>
      <top style="medium">
        <color rgb="FF000000"/>
      </top>
      <bottom style="medium">
        <color rgb="FF00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right style="thin">
        <color rgb="FF000000"/>
      </right>
      <top style="thin">
        <color rgb="FF000000"/>
      </top>
      <bottom/>
      <diagonal/>
    </border>
    <border>
      <left style="thin">
        <color theme="1" tint="0.499984740745262"/>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1" tint="0.499984740745262"/>
      </right>
      <top style="thin">
        <color indexed="64"/>
      </top>
      <bottom style="thin">
        <color indexed="64"/>
      </bottom>
      <diagonal/>
    </border>
    <border>
      <left/>
      <right/>
      <top/>
      <bottom style="thin">
        <color rgb="FF000000"/>
      </bottom>
      <diagonal/>
    </border>
    <border>
      <left/>
      <right style="medium">
        <color rgb="FF000000"/>
      </right>
      <top/>
      <bottom style="thin">
        <color rgb="FF000000"/>
      </bottom>
      <diagonal/>
    </border>
    <border>
      <left/>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top/>
      <bottom style="medium">
        <color indexed="64"/>
      </bottom>
      <diagonal/>
    </border>
    <border>
      <left/>
      <right style="medium">
        <color indexed="64"/>
      </right>
      <top/>
      <bottom style="medium">
        <color indexed="64"/>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medium">
        <color indexed="64"/>
      </right>
      <top style="medium">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style="medium">
        <color indexed="64"/>
      </right>
      <top/>
      <bottom style="medium">
        <color rgb="FF000000"/>
      </bottom>
      <diagonal/>
    </border>
    <border>
      <left style="medium">
        <color rgb="FF000000"/>
      </left>
      <right/>
      <top style="thin">
        <color rgb="FF000000"/>
      </top>
      <bottom/>
      <diagonal/>
    </border>
    <border>
      <left style="medium">
        <color rgb="FF000000"/>
      </left>
      <right style="medium">
        <color indexed="64"/>
      </right>
      <top/>
      <bottom/>
      <diagonal/>
    </border>
    <border>
      <left/>
      <right/>
      <top/>
      <bottom style="medium">
        <color rgb="FF000000"/>
      </bottom>
      <diagonal/>
    </border>
    <border>
      <left/>
      <right style="medium">
        <color indexed="64"/>
      </right>
      <top/>
      <bottom style="medium">
        <color rgb="FF000000"/>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style="thin">
        <color indexed="64"/>
      </right>
      <top style="thin">
        <color theme="1" tint="0.499984740745262"/>
      </top>
      <bottom style="thin">
        <color indexed="64"/>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1" fillId="2" borderId="0" applyNumberFormat="0" applyBorder="0" applyAlignment="0" applyProtection="0"/>
    <xf numFmtId="0" fontId="2" fillId="3" borderId="1" applyNumberFormat="0" applyAlignment="0" applyProtection="0"/>
    <xf numFmtId="0" fontId="22" fillId="0" borderId="0"/>
    <xf numFmtId="9" fontId="22" fillId="0" borderId="0" applyFont="0" applyFill="0" applyBorder="0" applyAlignment="0" applyProtection="0"/>
  </cellStyleXfs>
  <cellXfs count="335">
    <xf numFmtId="0" fontId="0" fillId="0" borderId="0" xfId="0"/>
    <xf numFmtId="0" fontId="5" fillId="4" borderId="0" xfId="0" applyFont="1" applyFill="1"/>
    <xf numFmtId="0" fontId="5" fillId="0" borderId="0" xfId="0" applyFont="1"/>
    <xf numFmtId="0" fontId="6" fillId="4" borderId="0" xfId="0" applyFont="1" applyFill="1" applyAlignment="1">
      <alignment vertical="center" wrapText="1"/>
    </xf>
    <xf numFmtId="0" fontId="9" fillId="4" borderId="0" xfId="0" applyFont="1" applyFill="1" applyAlignment="1">
      <alignment vertical="center" wrapText="1"/>
    </xf>
    <xf numFmtId="0" fontId="5" fillId="4" borderId="0" xfId="0" applyFont="1" applyFill="1" applyAlignment="1">
      <alignment vertical="center" wrapText="1"/>
    </xf>
    <xf numFmtId="0" fontId="10" fillId="4" borderId="0" xfId="0" applyFont="1" applyFill="1" applyAlignment="1">
      <alignment horizontal="left" vertical="top" wrapText="1"/>
    </xf>
    <xf numFmtId="16" fontId="5" fillId="4" borderId="0" xfId="0" applyNumberFormat="1" applyFont="1" applyFill="1"/>
    <xf numFmtId="0" fontId="0" fillId="4" borderId="0" xfId="0" applyFill="1"/>
    <xf numFmtId="0" fontId="5" fillId="9" borderId="0" xfId="0" applyFont="1" applyFill="1"/>
    <xf numFmtId="0" fontId="5" fillId="10" borderId="0" xfId="0" applyFont="1" applyFill="1"/>
    <xf numFmtId="0" fontId="5" fillId="11" borderId="0" xfId="0" applyFont="1" applyFill="1"/>
    <xf numFmtId="0" fontId="5" fillId="12" borderId="0" xfId="0" applyFont="1" applyFill="1"/>
    <xf numFmtId="0" fontId="5" fillId="13" borderId="0" xfId="0" applyFont="1" applyFill="1"/>
    <xf numFmtId="0" fontId="24" fillId="0" borderId="0" xfId="0" applyFont="1"/>
    <xf numFmtId="0" fontId="24" fillId="0" borderId="0" xfId="0" applyFont="1" applyAlignment="1">
      <alignment vertical="top" wrapText="1"/>
    </xf>
    <xf numFmtId="0" fontId="27" fillId="0" borderId="0" xfId="0" applyFont="1" applyAlignment="1">
      <alignment vertical="top" textRotation="90"/>
    </xf>
    <xf numFmtId="0" fontId="24" fillId="14" borderId="2" xfId="0" applyFont="1" applyFill="1" applyBorder="1"/>
    <xf numFmtId="0" fontId="26" fillId="14" borderId="2" xfId="0" applyFont="1" applyFill="1" applyBorder="1"/>
    <xf numFmtId="0" fontId="24" fillId="0" borderId="2" xfId="0" applyFont="1" applyBorder="1"/>
    <xf numFmtId="0" fontId="24" fillId="5" borderId="2" xfId="0" applyFont="1" applyFill="1" applyBorder="1"/>
    <xf numFmtId="0" fontId="26" fillId="5" borderId="2" xfId="0" applyFont="1" applyFill="1" applyBorder="1" applyAlignment="1">
      <alignment vertical="top" wrapText="1"/>
    </xf>
    <xf numFmtId="0" fontId="24" fillId="0" borderId="2" xfId="0" applyFont="1" applyBorder="1" applyAlignment="1">
      <alignment vertical="center" wrapText="1"/>
    </xf>
    <xf numFmtId="0" fontId="24" fillId="14" borderId="2" xfId="0" applyFont="1" applyFill="1" applyBorder="1" applyAlignment="1">
      <alignment vertical="center" wrapText="1"/>
    </xf>
    <xf numFmtId="0" fontId="25" fillId="14" borderId="2" xfId="0" applyFont="1" applyFill="1" applyBorder="1" applyAlignment="1">
      <alignment vertical="center" wrapText="1"/>
    </xf>
    <xf numFmtId="164" fontId="24" fillId="0" borderId="0" xfId="0" applyNumberFormat="1" applyFont="1"/>
    <xf numFmtId="0" fontId="24" fillId="5" borderId="2" xfId="0" applyFont="1" applyFill="1" applyBorder="1" applyAlignment="1">
      <alignment horizontal="center" vertical="center"/>
    </xf>
    <xf numFmtId="0" fontId="26" fillId="14" borderId="2" xfId="0" applyFont="1" applyFill="1" applyBorder="1" applyAlignment="1">
      <alignment horizontal="center" vertical="center"/>
    </xf>
    <xf numFmtId="0" fontId="26" fillId="0" borderId="2" xfId="0" applyFont="1" applyBorder="1" applyAlignment="1">
      <alignment horizontal="center" vertical="center"/>
    </xf>
    <xf numFmtId="0" fontId="26" fillId="5" borderId="2" xfId="0" applyFont="1" applyFill="1" applyBorder="1" applyAlignment="1">
      <alignment horizontal="center" vertical="center"/>
    </xf>
    <xf numFmtId="0" fontId="26" fillId="0" borderId="0" xfId="0" applyFont="1" applyAlignment="1">
      <alignment horizontal="center" vertical="center"/>
    </xf>
    <xf numFmtId="0" fontId="0" fillId="0" borderId="0" xfId="0" applyAlignment="1">
      <alignment wrapText="1"/>
    </xf>
    <xf numFmtId="0" fontId="3" fillId="11" borderId="0" xfId="0" applyFont="1" applyFill="1" applyAlignment="1">
      <alignment wrapText="1"/>
    </xf>
    <xf numFmtId="0" fontId="34" fillId="16" borderId="2" xfId="3" applyFont="1" applyFill="1" applyBorder="1" applyAlignment="1">
      <alignment vertical="top"/>
    </xf>
    <xf numFmtId="0" fontId="34" fillId="16" borderId="2" xfId="3" applyFont="1" applyFill="1" applyBorder="1" applyAlignment="1">
      <alignment horizontal="center" vertical="center"/>
    </xf>
    <xf numFmtId="3" fontId="33" fillId="15" borderId="42" xfId="3" applyNumberFormat="1" applyFont="1" applyFill="1" applyBorder="1" applyAlignment="1">
      <alignment vertical="center" wrapText="1"/>
    </xf>
    <xf numFmtId="3" fontId="33" fillId="15" borderId="42" xfId="3" applyNumberFormat="1" applyFont="1" applyFill="1" applyBorder="1" applyAlignment="1">
      <alignment horizontal="center" vertical="center"/>
    </xf>
    <xf numFmtId="3" fontId="33" fillId="15" borderId="44" xfId="3" applyNumberFormat="1" applyFont="1" applyFill="1" applyBorder="1" applyAlignment="1">
      <alignment vertical="center" wrapText="1"/>
    </xf>
    <xf numFmtId="3" fontId="33" fillId="15" borderId="44" xfId="3" applyNumberFormat="1" applyFont="1" applyFill="1" applyBorder="1" applyAlignment="1">
      <alignment horizontal="center" vertical="center"/>
    </xf>
    <xf numFmtId="0" fontId="32" fillId="15" borderId="43" xfId="3" applyFont="1" applyFill="1" applyBorder="1" applyAlignment="1">
      <alignment vertical="center" wrapText="1"/>
    </xf>
    <xf numFmtId="0" fontId="32" fillId="15" borderId="45" xfId="3" applyFont="1" applyFill="1" applyBorder="1" applyAlignment="1">
      <alignment vertical="center" wrapText="1"/>
    </xf>
    <xf numFmtId="0" fontId="32" fillId="15" borderId="44" xfId="3" applyFont="1" applyFill="1" applyBorder="1" applyAlignment="1">
      <alignment vertical="center" wrapText="1"/>
    </xf>
    <xf numFmtId="0" fontId="32" fillId="15" borderId="46" xfId="3" applyFont="1" applyFill="1" applyBorder="1" applyAlignment="1">
      <alignment vertical="center" wrapText="1"/>
    </xf>
    <xf numFmtId="0" fontId="32" fillId="15" borderId="0" xfId="3" applyFont="1" applyFill="1" applyAlignment="1">
      <alignment vertical="center" wrapText="1"/>
    </xf>
    <xf numFmtId="0" fontId="33" fillId="15" borderId="39" xfId="0" applyFont="1" applyFill="1" applyBorder="1" applyAlignment="1">
      <alignment vertical="center" wrapText="1"/>
    </xf>
    <xf numFmtId="0" fontId="33" fillId="15" borderId="40" xfId="0" applyFont="1" applyFill="1" applyBorder="1" applyAlignment="1">
      <alignment vertical="center" wrapText="1"/>
    </xf>
    <xf numFmtId="0" fontId="33" fillId="15" borderId="41" xfId="0" applyFont="1" applyFill="1" applyBorder="1" applyAlignment="1">
      <alignment vertical="center" wrapText="1"/>
    </xf>
    <xf numFmtId="0" fontId="0" fillId="4" borderId="0" xfId="0" applyFill="1" applyAlignment="1">
      <alignment horizontal="center" vertical="center"/>
    </xf>
    <xf numFmtId="0" fontId="5" fillId="4" borderId="0" xfId="0" applyFont="1" applyFill="1" applyAlignment="1">
      <alignment horizontal="center" vertical="center"/>
    </xf>
    <xf numFmtId="0" fontId="0" fillId="4" borderId="2" xfId="0" applyFill="1" applyBorder="1" applyAlignment="1">
      <alignment horizontal="center" vertical="center"/>
    </xf>
    <xf numFmtId="0" fontId="16" fillId="4" borderId="2" xfId="0" applyFont="1" applyFill="1" applyBorder="1" applyAlignment="1">
      <alignment vertical="center" wrapText="1"/>
    </xf>
    <xf numFmtId="0" fontId="0" fillId="4" borderId="9" xfId="0" applyFill="1" applyBorder="1" applyAlignment="1">
      <alignment horizontal="center" vertical="center"/>
    </xf>
    <xf numFmtId="0" fontId="16" fillId="4" borderId="9" xfId="0" applyFont="1" applyFill="1" applyBorder="1" applyAlignment="1">
      <alignment vertical="center" wrapText="1"/>
    </xf>
    <xf numFmtId="0" fontId="12" fillId="7" borderId="12" xfId="0" applyFont="1" applyFill="1" applyBorder="1" applyAlignment="1">
      <alignment vertical="center"/>
    </xf>
    <xf numFmtId="0" fontId="17" fillId="4" borderId="0" xfId="0" applyFont="1" applyFill="1"/>
    <xf numFmtId="0" fontId="19" fillId="4" borderId="0" xfId="0" applyFont="1" applyFill="1"/>
    <xf numFmtId="0" fontId="9" fillId="4" borderId="0" xfId="0" applyFont="1" applyFill="1" applyAlignment="1">
      <alignment horizontal="left"/>
    </xf>
    <xf numFmtId="0" fontId="9" fillId="4" borderId="0" xfId="0" applyFont="1" applyFill="1" applyAlignment="1">
      <alignment horizontal="left" vertical="top"/>
    </xf>
    <xf numFmtId="0" fontId="10" fillId="4" borderId="33" xfId="0" applyFont="1" applyFill="1" applyBorder="1" applyAlignment="1">
      <alignment vertical="center"/>
    </xf>
    <xf numFmtId="0" fontId="5" fillId="4" borderId="33" xfId="0" applyFont="1" applyFill="1" applyBorder="1"/>
    <xf numFmtId="0" fontId="5" fillId="4" borderId="34" xfId="0" applyFont="1" applyFill="1" applyBorder="1"/>
    <xf numFmtId="0" fontId="5" fillId="4" borderId="36" xfId="0" applyFont="1" applyFill="1" applyBorder="1"/>
    <xf numFmtId="0" fontId="11" fillId="8" borderId="0" xfId="0" applyFont="1" applyFill="1" applyAlignment="1">
      <alignment horizontal="center" vertical="center"/>
    </xf>
    <xf numFmtId="0" fontId="5" fillId="0" borderId="36" xfId="0" applyFont="1" applyBorder="1"/>
    <xf numFmtId="0" fontId="5" fillId="4" borderId="35" xfId="0" applyFont="1" applyFill="1" applyBorder="1" applyAlignment="1">
      <alignment vertical="top"/>
    </xf>
    <xf numFmtId="0" fontId="5" fillId="4" borderId="0" xfId="0" applyFont="1" applyFill="1" applyAlignment="1">
      <alignment horizontal="center"/>
    </xf>
    <xf numFmtId="0" fontId="5" fillId="4" borderId="32" xfId="0" applyFont="1" applyFill="1" applyBorder="1" applyAlignment="1">
      <alignment vertical="top"/>
    </xf>
    <xf numFmtId="0" fontId="5" fillId="4" borderId="33" xfId="0" applyFont="1" applyFill="1" applyBorder="1" applyAlignment="1">
      <alignment horizontal="center"/>
    </xf>
    <xf numFmtId="0" fontId="5" fillId="4" borderId="31" xfId="0" applyFont="1" applyFill="1" applyBorder="1"/>
    <xf numFmtId="0" fontId="5" fillId="4" borderId="38" xfId="0" applyFont="1" applyFill="1" applyBorder="1"/>
    <xf numFmtId="0" fontId="5" fillId="4" borderId="0" xfId="0" applyFont="1" applyFill="1" applyAlignment="1">
      <alignment vertical="top"/>
    </xf>
    <xf numFmtId="0" fontId="5" fillId="4" borderId="0" xfId="0" applyFont="1" applyFill="1" applyAlignment="1">
      <alignment horizontal="left" vertical="center"/>
    </xf>
    <xf numFmtId="0" fontId="5" fillId="4" borderId="33" xfId="0" applyFont="1" applyFill="1" applyBorder="1" applyAlignment="1">
      <alignment horizontal="left" vertical="center"/>
    </xf>
    <xf numFmtId="0" fontId="5" fillId="4" borderId="37" xfId="0" applyFont="1" applyFill="1" applyBorder="1"/>
    <xf numFmtId="0" fontId="36" fillId="4" borderId="0" xfId="2" applyFont="1" applyFill="1" applyBorder="1" applyAlignment="1" applyProtection="1">
      <alignment horizontal="left" vertical="center"/>
    </xf>
    <xf numFmtId="0" fontId="10" fillId="4" borderId="0" xfId="0" applyFont="1" applyFill="1" applyAlignment="1">
      <alignment horizontal="right" vertical="center"/>
    </xf>
    <xf numFmtId="0" fontId="0" fillId="4" borderId="0" xfId="0" applyFill="1" applyAlignment="1">
      <alignment vertical="center"/>
    </xf>
    <xf numFmtId="0" fontId="12" fillId="6" borderId="12" xfId="0" applyFont="1" applyFill="1" applyBorder="1" applyAlignment="1">
      <alignment horizontal="left" vertical="top"/>
    </xf>
    <xf numFmtId="0" fontId="12" fillId="6" borderId="10" xfId="0" applyFont="1" applyFill="1" applyBorder="1" applyAlignment="1">
      <alignment horizontal="left" vertical="top"/>
    </xf>
    <xf numFmtId="0" fontId="0" fillId="4" borderId="8" xfId="0" applyFill="1" applyBorder="1" applyAlignment="1">
      <alignment horizontal="center" vertical="center"/>
    </xf>
    <xf numFmtId="0" fontId="16" fillId="4" borderId="8" xfId="0" applyFont="1" applyFill="1" applyBorder="1" applyAlignment="1">
      <alignment vertical="center" wrapText="1"/>
    </xf>
    <xf numFmtId="0" fontId="11" fillId="8" borderId="0" xfId="0" applyFont="1" applyFill="1" applyAlignment="1">
      <alignment horizontal="center" vertical="center" wrapText="1"/>
    </xf>
    <xf numFmtId="0" fontId="5" fillId="4" borderId="0" xfId="0" applyFont="1" applyFill="1" applyAlignment="1">
      <alignment vertical="center"/>
    </xf>
    <xf numFmtId="0" fontId="0" fillId="0" borderId="0" xfId="0" applyAlignment="1">
      <alignment vertical="center"/>
    </xf>
    <xf numFmtId="0" fontId="11" fillId="8" borderId="9" xfId="0" applyFont="1" applyFill="1" applyBorder="1" applyAlignment="1">
      <alignment horizontal="center" vertical="center"/>
    </xf>
    <xf numFmtId="0" fontId="11" fillId="8" borderId="9" xfId="0" applyFont="1" applyFill="1" applyBorder="1" applyAlignment="1">
      <alignment horizontal="center" vertical="center" wrapText="1"/>
    </xf>
    <xf numFmtId="0" fontId="12" fillId="6" borderId="11" xfId="0" applyFont="1" applyFill="1" applyBorder="1" applyAlignment="1">
      <alignment vertical="center"/>
    </xf>
    <xf numFmtId="0" fontId="12" fillId="6" borderId="12" xfId="0" applyFont="1" applyFill="1" applyBorder="1" applyAlignment="1">
      <alignment vertical="center"/>
    </xf>
    <xf numFmtId="0" fontId="12" fillId="6" borderId="10" xfId="0" applyFont="1" applyFill="1" applyBorder="1" applyAlignment="1">
      <alignment vertical="center"/>
    </xf>
    <xf numFmtId="0" fontId="5" fillId="0" borderId="2" xfId="0" applyFont="1" applyBorder="1" applyAlignment="1" applyProtection="1">
      <alignment horizontal="center" vertical="center"/>
      <protection locked="0"/>
    </xf>
    <xf numFmtId="0" fontId="5" fillId="0" borderId="2" xfId="0" applyFont="1" applyBorder="1" applyAlignment="1" applyProtection="1">
      <alignment vertical="center" wrapText="1"/>
      <protection locked="0"/>
    </xf>
    <xf numFmtId="0" fontId="5" fillId="0" borderId="2" xfId="0" applyFont="1" applyBorder="1" applyProtection="1">
      <protection locked="0"/>
    </xf>
    <xf numFmtId="0" fontId="7" fillId="4" borderId="0" xfId="0" applyFont="1" applyFill="1" applyAlignment="1">
      <alignment horizontal="right" vertical="center"/>
    </xf>
    <xf numFmtId="2" fontId="0" fillId="0" borderId="0" xfId="0" applyNumberFormat="1"/>
    <xf numFmtId="0" fontId="39" fillId="4" borderId="0" xfId="0" applyFont="1" applyFill="1" applyAlignment="1">
      <alignment horizontal="right" vertical="top"/>
    </xf>
    <xf numFmtId="0" fontId="32" fillId="15" borderId="48" xfId="3" applyFont="1" applyFill="1" applyBorder="1" applyAlignment="1">
      <alignment vertical="center" wrapText="1"/>
    </xf>
    <xf numFmtId="0" fontId="0" fillId="4" borderId="9" xfId="0" applyFill="1" applyBorder="1" applyAlignment="1" applyProtection="1">
      <alignment vertical="center"/>
      <protection locked="0"/>
    </xf>
    <xf numFmtId="0" fontId="0" fillId="4" borderId="2" xfId="0" applyFill="1" applyBorder="1" applyAlignment="1" applyProtection="1">
      <alignment vertical="center"/>
      <protection locked="0"/>
    </xf>
    <xf numFmtId="0" fontId="0" fillId="4" borderId="8" xfId="0" applyFill="1" applyBorder="1" applyAlignment="1" applyProtection="1">
      <alignment vertical="center"/>
      <protection locked="0"/>
    </xf>
    <xf numFmtId="0" fontId="37" fillId="18" borderId="0" xfId="0" applyFont="1" applyFill="1" applyAlignment="1">
      <alignment horizontal="center"/>
    </xf>
    <xf numFmtId="14" fontId="0" fillId="0" borderId="0" xfId="0" applyNumberFormat="1"/>
    <xf numFmtId="0" fontId="35" fillId="4" borderId="0" xfId="0" applyFont="1" applyFill="1" applyAlignment="1">
      <alignment vertical="center"/>
    </xf>
    <xf numFmtId="0" fontId="7" fillId="4" borderId="9" xfId="0" applyFont="1" applyFill="1" applyBorder="1" applyAlignment="1" applyProtection="1">
      <alignment horizontal="center" vertical="center"/>
      <protection locked="0"/>
    </xf>
    <xf numFmtId="0" fontId="12" fillId="7" borderId="5" xfId="0" applyFont="1" applyFill="1" applyBorder="1" applyAlignment="1">
      <alignment vertical="center"/>
    </xf>
    <xf numFmtId="0" fontId="7" fillId="4" borderId="8" xfId="0" applyFont="1" applyFill="1" applyBorder="1" applyAlignment="1" applyProtection="1">
      <alignment horizontal="center" vertical="center"/>
      <protection locked="0"/>
    </xf>
    <xf numFmtId="0" fontId="43" fillId="0" borderId="0" xfId="0" applyFont="1"/>
    <xf numFmtId="0" fontId="23" fillId="4" borderId="0" xfId="0" applyFont="1" applyFill="1" applyAlignment="1">
      <alignment horizontal="left" vertical="center" wrapText="1"/>
    </xf>
    <xf numFmtId="0" fontId="4" fillId="4" borderId="8" xfId="0" applyFont="1" applyFill="1" applyBorder="1" applyAlignment="1">
      <alignment horizontal="center" vertical="center"/>
    </xf>
    <xf numFmtId="0" fontId="5" fillId="4" borderId="50" xfId="0" applyFont="1" applyFill="1" applyBorder="1" applyAlignment="1">
      <alignment horizontal="center" vertical="center"/>
    </xf>
    <xf numFmtId="0" fontId="5" fillId="0" borderId="50" xfId="0" applyFont="1" applyBorder="1" applyAlignment="1">
      <alignment vertical="center" wrapText="1"/>
    </xf>
    <xf numFmtId="0" fontId="7" fillId="4" borderId="50" xfId="0" applyFont="1" applyFill="1" applyBorder="1" applyAlignment="1" applyProtection="1">
      <alignment horizontal="center" vertical="center"/>
      <protection locked="0"/>
    </xf>
    <xf numFmtId="0" fontId="14" fillId="4" borderId="50" xfId="0" applyFont="1" applyFill="1" applyBorder="1" applyAlignment="1">
      <alignment horizontal="left" vertical="center" wrapText="1"/>
    </xf>
    <xf numFmtId="0" fontId="45" fillId="4" borderId="0" xfId="0" applyFont="1" applyFill="1" applyAlignment="1">
      <alignment horizontal="left" vertical="center" wrapText="1"/>
    </xf>
    <xf numFmtId="0" fontId="16" fillId="4" borderId="0" xfId="0" applyFont="1" applyFill="1" applyAlignment="1">
      <alignment horizontal="left" vertical="center" wrapText="1"/>
    </xf>
    <xf numFmtId="0" fontId="12" fillId="7" borderId="68" xfId="0" applyFont="1" applyFill="1" applyBorder="1" applyAlignment="1">
      <alignment vertical="center"/>
    </xf>
    <xf numFmtId="0" fontId="12" fillId="7" borderId="72" xfId="0" applyFont="1" applyFill="1" applyBorder="1" applyAlignment="1">
      <alignment vertical="center"/>
    </xf>
    <xf numFmtId="0" fontId="47" fillId="8" borderId="0" xfId="0" applyFont="1" applyFill="1" applyAlignment="1">
      <alignment horizontal="center"/>
    </xf>
    <xf numFmtId="0" fontId="48" fillId="8" borderId="0" xfId="0" applyFont="1" applyFill="1" applyAlignment="1">
      <alignment horizontal="center" wrapText="1" readingOrder="1"/>
    </xf>
    <xf numFmtId="0" fontId="49" fillId="8" borderId="55" xfId="0" applyFont="1" applyFill="1" applyBorder="1"/>
    <xf numFmtId="0" fontId="49" fillId="8" borderId="0" xfId="0" applyFont="1" applyFill="1"/>
    <xf numFmtId="0" fontId="47" fillId="8" borderId="0" xfId="0" applyFont="1" applyFill="1" applyAlignment="1">
      <alignment horizontal="right"/>
    </xf>
    <xf numFmtId="0" fontId="48" fillId="8" borderId="53" xfId="0" applyFont="1" applyFill="1" applyBorder="1" applyAlignment="1">
      <alignment readingOrder="1"/>
    </xf>
    <xf numFmtId="0" fontId="48" fillId="8" borderId="59" xfId="0" applyFont="1" applyFill="1" applyBorder="1" applyAlignment="1">
      <alignment horizontal="center" wrapText="1" readingOrder="1"/>
    </xf>
    <xf numFmtId="0" fontId="48" fillId="8" borderId="75" xfId="0" applyFont="1" applyFill="1" applyBorder="1" applyAlignment="1">
      <alignment horizontal="center" wrapText="1" readingOrder="1"/>
    </xf>
    <xf numFmtId="0" fontId="48" fillId="8" borderId="66" xfId="0" applyFont="1" applyFill="1" applyBorder="1" applyAlignment="1">
      <alignment horizontal="center" wrapText="1" readingOrder="1"/>
    </xf>
    <xf numFmtId="0" fontId="48" fillId="8" borderId="58" xfId="0" applyFont="1" applyFill="1" applyBorder="1" applyAlignment="1">
      <alignment horizontal="center" wrapText="1" readingOrder="1"/>
    </xf>
    <xf numFmtId="0" fontId="48" fillId="8" borderId="67" xfId="0" applyFont="1" applyFill="1" applyBorder="1" applyAlignment="1">
      <alignment horizontal="center" wrapText="1" readingOrder="1"/>
    </xf>
    <xf numFmtId="0" fontId="48" fillId="8" borderId="76" xfId="0" applyFont="1" applyFill="1" applyBorder="1" applyAlignment="1">
      <alignment horizontal="center" wrapText="1" readingOrder="1"/>
    </xf>
    <xf numFmtId="0" fontId="48" fillId="8" borderId="77" xfId="0" applyFont="1" applyFill="1" applyBorder="1" applyAlignment="1">
      <alignment horizontal="center" wrapText="1" readingOrder="1"/>
    </xf>
    <xf numFmtId="0" fontId="48" fillId="8" borderId="57" xfId="0" applyFont="1" applyFill="1" applyBorder="1" applyAlignment="1">
      <alignment horizontal="center" wrapText="1" readingOrder="1"/>
    </xf>
    <xf numFmtId="0" fontId="43" fillId="0" borderId="0" xfId="0" applyFont="1" applyAlignment="1">
      <alignment vertical="top" wrapText="1"/>
    </xf>
    <xf numFmtId="0" fontId="50" fillId="0" borderId="63" xfId="0" applyFont="1" applyBorder="1" applyAlignment="1">
      <alignment vertical="center" readingOrder="1"/>
    </xf>
    <xf numFmtId="0" fontId="51" fillId="0" borderId="64" xfId="0" applyFont="1" applyBorder="1" applyAlignment="1">
      <alignment horizontal="center" vertical="center" readingOrder="1"/>
    </xf>
    <xf numFmtId="0" fontId="51" fillId="17" borderId="73" xfId="0" applyFont="1" applyFill="1" applyBorder="1" applyAlignment="1">
      <alignment horizontal="center" vertical="center" readingOrder="1"/>
    </xf>
    <xf numFmtId="0" fontId="51" fillId="0" borderId="78" xfId="0" applyFont="1" applyBorder="1" applyAlignment="1">
      <alignment horizontal="center" vertical="center" readingOrder="1"/>
    </xf>
    <xf numFmtId="0" fontId="51" fillId="17" borderId="79" xfId="0" applyFont="1" applyFill="1" applyBorder="1" applyAlignment="1">
      <alignment horizontal="center" vertical="center" readingOrder="1"/>
    </xf>
    <xf numFmtId="0" fontId="51" fillId="0" borderId="65" xfId="0" applyFont="1" applyBorder="1" applyAlignment="1">
      <alignment horizontal="center" vertical="center" readingOrder="1"/>
    </xf>
    <xf numFmtId="0" fontId="51" fillId="17" borderId="80" xfId="0" applyFont="1" applyFill="1" applyBorder="1" applyAlignment="1">
      <alignment horizontal="center" vertical="center" readingOrder="1"/>
    </xf>
    <xf numFmtId="0" fontId="51" fillId="17" borderId="62" xfId="0" applyFont="1" applyFill="1" applyBorder="1" applyAlignment="1">
      <alignment horizontal="center" vertical="center" readingOrder="1"/>
    </xf>
    <xf numFmtId="0" fontId="48" fillId="8" borderId="73" xfId="0" applyFont="1" applyFill="1" applyBorder="1" applyAlignment="1">
      <alignment horizontal="center" vertical="center" readingOrder="1"/>
    </xf>
    <xf numFmtId="0" fontId="52" fillId="17" borderId="54" xfId="0" applyFont="1" applyFill="1" applyBorder="1" applyAlignment="1">
      <alignment horizontal="center" vertical="center" readingOrder="1"/>
    </xf>
    <xf numFmtId="9" fontId="52" fillId="20" borderId="0" xfId="0" applyNumberFormat="1" applyFont="1" applyFill="1" applyAlignment="1">
      <alignment horizontal="center" vertical="center" readingOrder="1"/>
    </xf>
    <xf numFmtId="0" fontId="50" fillId="0" borderId="81" xfId="0" applyFont="1" applyBorder="1" applyAlignment="1">
      <alignment vertical="center" readingOrder="1"/>
    </xf>
    <xf numFmtId="0" fontId="51" fillId="0" borderId="82" xfId="0" applyFont="1" applyBorder="1" applyAlignment="1">
      <alignment horizontal="center" vertical="center" readingOrder="1"/>
    </xf>
    <xf numFmtId="0" fontId="51" fillId="17" borderId="83" xfId="0" applyFont="1" applyFill="1" applyBorder="1" applyAlignment="1">
      <alignment horizontal="center" vertical="center" readingOrder="1"/>
    </xf>
    <xf numFmtId="0" fontId="51" fillId="0" borderId="84" xfId="0" applyFont="1" applyBorder="1" applyAlignment="1">
      <alignment horizontal="center" vertical="center" readingOrder="1"/>
    </xf>
    <xf numFmtId="0" fontId="51" fillId="17" borderId="85" xfId="0" applyFont="1" applyFill="1" applyBorder="1" applyAlignment="1">
      <alignment horizontal="center" vertical="center" readingOrder="1"/>
    </xf>
    <xf numFmtId="0" fontId="51" fillId="17" borderId="86" xfId="0" applyFont="1" applyFill="1" applyBorder="1" applyAlignment="1">
      <alignment horizontal="center" vertical="center" readingOrder="1"/>
    </xf>
    <xf numFmtId="0" fontId="48" fillId="8" borderId="83" xfId="0" applyFont="1" applyFill="1" applyBorder="1" applyAlignment="1">
      <alignment horizontal="center" vertical="center" readingOrder="1"/>
    </xf>
    <xf numFmtId="0" fontId="52" fillId="17" borderId="55" xfId="0" applyFont="1" applyFill="1" applyBorder="1" applyAlignment="1">
      <alignment horizontal="center" vertical="center" readingOrder="1"/>
    </xf>
    <xf numFmtId="10" fontId="0" fillId="0" borderId="0" xfId="0" applyNumberFormat="1"/>
    <xf numFmtId="0" fontId="50" fillId="0" borderId="87" xfId="0" applyFont="1" applyBorder="1" applyAlignment="1">
      <alignment vertical="center" readingOrder="1"/>
    </xf>
    <xf numFmtId="0" fontId="51" fillId="0" borderId="67" xfId="0" applyFont="1" applyBorder="1" applyAlignment="1">
      <alignment horizontal="center" vertical="center" readingOrder="1"/>
    </xf>
    <xf numFmtId="0" fontId="51" fillId="17" borderId="88" xfId="0" applyFont="1" applyFill="1" applyBorder="1" applyAlignment="1">
      <alignment horizontal="center" vertical="center" readingOrder="1"/>
    </xf>
    <xf numFmtId="0" fontId="51" fillId="0" borderId="89" xfId="0" applyFont="1" applyBorder="1" applyAlignment="1">
      <alignment horizontal="center" vertical="center" readingOrder="1"/>
    </xf>
    <xf numFmtId="0" fontId="51" fillId="17" borderId="77" xfId="0" applyFont="1" applyFill="1" applyBorder="1" applyAlignment="1">
      <alignment horizontal="center" vertical="center" readingOrder="1"/>
    </xf>
    <xf numFmtId="0" fontId="51" fillId="17" borderId="90" xfId="0" applyFont="1" applyFill="1" applyBorder="1" applyAlignment="1">
      <alignment horizontal="center" vertical="center" readingOrder="1"/>
    </xf>
    <xf numFmtId="0" fontId="48" fillId="8" borderId="88" xfId="0" applyFont="1" applyFill="1" applyBorder="1" applyAlignment="1">
      <alignment horizontal="center" vertical="center" readingOrder="1"/>
    </xf>
    <xf numFmtId="0" fontId="52" fillId="17" borderId="56" xfId="0" applyFont="1" applyFill="1" applyBorder="1" applyAlignment="1">
      <alignment horizontal="center" vertical="center" readingOrder="1"/>
    </xf>
    <xf numFmtId="0" fontId="48" fillId="8" borderId="53" xfId="0" applyFont="1" applyFill="1" applyBorder="1" applyAlignment="1">
      <alignment horizontal="center" vertical="center" readingOrder="1"/>
    </xf>
    <xf numFmtId="0" fontId="48" fillId="8" borderId="61" xfId="0" applyFont="1" applyFill="1" applyBorder="1" applyAlignment="1">
      <alignment horizontal="center" vertical="center" readingOrder="1"/>
    </xf>
    <xf numFmtId="0" fontId="48" fillId="8" borderId="91" xfId="0" applyFont="1" applyFill="1" applyBorder="1" applyAlignment="1">
      <alignment horizontal="center" vertical="center" readingOrder="1"/>
    </xf>
    <xf numFmtId="0" fontId="48" fillId="8" borderId="92" xfId="0" applyFont="1" applyFill="1" applyBorder="1" applyAlignment="1">
      <alignment horizontal="center" vertical="center" readingOrder="1"/>
    </xf>
    <xf numFmtId="0" fontId="48" fillId="8" borderId="60" xfId="0" applyFont="1" applyFill="1" applyBorder="1" applyAlignment="1">
      <alignment horizontal="center" vertical="center" readingOrder="1"/>
    </xf>
    <xf numFmtId="0" fontId="48" fillId="8" borderId="93" xfId="0" applyFont="1" applyFill="1" applyBorder="1" applyAlignment="1">
      <alignment horizontal="center" vertical="center" readingOrder="1"/>
    </xf>
    <xf numFmtId="0" fontId="48" fillId="8" borderId="56" xfId="0" applyFont="1" applyFill="1" applyBorder="1" applyAlignment="1">
      <alignment horizontal="center" vertical="center" readingOrder="1"/>
    </xf>
    <xf numFmtId="9" fontId="48" fillId="21" borderId="0" xfId="0" applyNumberFormat="1" applyFont="1" applyFill="1" applyAlignment="1">
      <alignment horizontal="center" vertical="center" readingOrder="1"/>
    </xf>
    <xf numFmtId="0" fontId="48" fillId="9" borderId="49" xfId="0" applyFont="1" applyFill="1" applyBorder="1" applyAlignment="1">
      <alignment horizontal="center" vertical="center" readingOrder="1"/>
    </xf>
    <xf numFmtId="0" fontId="48" fillId="9" borderId="75" xfId="0" applyFont="1" applyFill="1" applyBorder="1" applyAlignment="1">
      <alignment horizontal="center" vertical="center" readingOrder="1"/>
    </xf>
    <xf numFmtId="0" fontId="48" fillId="9" borderId="51" xfId="0" applyFont="1" applyFill="1" applyBorder="1" applyAlignment="1">
      <alignment horizontal="center" vertical="center" readingOrder="1"/>
    </xf>
    <xf numFmtId="0" fontId="48" fillId="9" borderId="52" xfId="0" applyFont="1" applyFill="1" applyBorder="1" applyAlignment="1">
      <alignment horizontal="center" vertical="center" readingOrder="1"/>
    </xf>
    <xf numFmtId="9" fontId="48" fillId="9" borderId="52" xfId="0" applyNumberFormat="1" applyFont="1" applyFill="1" applyBorder="1" applyAlignment="1">
      <alignment horizontal="center" vertical="center" readingOrder="1"/>
    </xf>
    <xf numFmtId="0" fontId="53" fillId="8" borderId="53" xfId="0" applyFont="1" applyFill="1" applyBorder="1" applyAlignment="1">
      <alignment wrapText="1" readingOrder="1"/>
    </xf>
    <xf numFmtId="0" fontId="54" fillId="8" borderId="0" xfId="0" applyFont="1" applyFill="1" applyAlignment="1">
      <alignment wrapText="1"/>
    </xf>
    <xf numFmtId="0" fontId="3" fillId="0" borderId="0" xfId="0" applyFont="1" applyAlignment="1">
      <alignment wrapText="1"/>
    </xf>
    <xf numFmtId="0" fontId="21" fillId="8" borderId="53" xfId="0" applyFont="1" applyFill="1" applyBorder="1" applyAlignment="1">
      <alignment readingOrder="1"/>
    </xf>
    <xf numFmtId="0" fontId="55" fillId="8" borderId="53" xfId="0" applyFont="1" applyFill="1" applyBorder="1"/>
    <xf numFmtId="0" fontId="56" fillId="22" borderId="94" xfId="0" applyFont="1" applyFill="1" applyBorder="1" applyAlignment="1">
      <alignment wrapText="1"/>
    </xf>
    <xf numFmtId="0" fontId="56" fillId="8" borderId="95" xfId="0" applyFont="1" applyFill="1" applyBorder="1" applyAlignment="1">
      <alignment wrapText="1"/>
    </xf>
    <xf numFmtId="0" fontId="56" fillId="23" borderId="95" xfId="0" applyFont="1" applyFill="1" applyBorder="1" applyAlignment="1">
      <alignment wrapText="1"/>
    </xf>
    <xf numFmtId="0" fontId="56" fillId="8" borderId="18" xfId="0" applyFont="1" applyFill="1" applyBorder="1" applyAlignment="1">
      <alignment wrapText="1"/>
    </xf>
    <xf numFmtId="0" fontId="56" fillId="23" borderId="18" xfId="0" applyFont="1" applyFill="1" applyBorder="1" applyAlignment="1">
      <alignment wrapText="1"/>
    </xf>
    <xf numFmtId="0" fontId="52" fillId="0" borderId="0" xfId="0" applyFont="1" applyAlignment="1">
      <alignment wrapText="1"/>
    </xf>
    <xf numFmtId="0" fontId="57" fillId="0" borderId="96" xfId="0" applyFont="1" applyBorder="1" applyAlignment="1">
      <alignment vertical="center" readingOrder="1"/>
    </xf>
    <xf numFmtId="0" fontId="5" fillId="0" borderId="65" xfId="0" applyFont="1" applyBorder="1" applyAlignment="1">
      <alignment horizontal="center" vertical="center"/>
    </xf>
    <xf numFmtId="0" fontId="5" fillId="0" borderId="62" xfId="0" applyFont="1" applyBorder="1" applyAlignment="1">
      <alignment horizontal="center" vertical="center"/>
    </xf>
    <xf numFmtId="0" fontId="57" fillId="0" borderId="63" xfId="0" applyFont="1" applyBorder="1" applyAlignment="1">
      <alignment vertical="center" readingOrder="1"/>
    </xf>
    <xf numFmtId="0" fontId="5" fillId="0" borderId="97" xfId="0" applyFont="1" applyBorder="1" applyAlignment="1">
      <alignment horizontal="center" vertical="center"/>
    </xf>
    <xf numFmtId="0" fontId="58" fillId="0" borderId="98" xfId="0" applyFont="1" applyBorder="1"/>
    <xf numFmtId="0" fontId="59" fillId="0" borderId="95" xfId="0" applyFont="1" applyBorder="1" applyAlignment="1">
      <alignment horizontal="center"/>
    </xf>
    <xf numFmtId="0" fontId="60" fillId="0" borderId="95" xfId="0" applyFont="1" applyBorder="1" applyAlignment="1">
      <alignment horizontal="center"/>
    </xf>
    <xf numFmtId="9" fontId="60" fillId="0" borderId="95" xfId="0" applyNumberFormat="1" applyFont="1" applyBorder="1" applyAlignment="1">
      <alignment horizontal="center"/>
    </xf>
    <xf numFmtId="0" fontId="60" fillId="0" borderId="95" xfId="0" applyFont="1" applyBorder="1" applyAlignment="1">
      <alignment horizontal="center" wrapText="1"/>
    </xf>
    <xf numFmtId="9" fontId="60" fillId="0" borderId="95" xfId="0" applyNumberFormat="1" applyFont="1" applyBorder="1" applyAlignment="1">
      <alignment horizontal="center" wrapText="1"/>
    </xf>
    <xf numFmtId="0" fontId="61" fillId="0" borderId="0" xfId="0" applyFont="1"/>
    <xf numFmtId="0" fontId="57" fillId="0" borderId="99" xfId="0" applyFont="1" applyBorder="1" applyAlignment="1">
      <alignment vertical="center" readingOrder="1"/>
    </xf>
    <xf numFmtId="0" fontId="5" fillId="0" borderId="84" xfId="0" applyFont="1" applyBorder="1" applyAlignment="1">
      <alignment horizontal="center" vertical="center"/>
    </xf>
    <xf numFmtId="0" fontId="5" fillId="0" borderId="86" xfId="0" applyFont="1" applyBorder="1" applyAlignment="1">
      <alignment horizontal="center" vertical="center"/>
    </xf>
    <xf numFmtId="0" fontId="57" fillId="0" borderId="81" xfId="0" applyFont="1" applyBorder="1" applyAlignment="1">
      <alignment vertical="center" readingOrder="1"/>
    </xf>
    <xf numFmtId="0" fontId="5" fillId="0" borderId="82" xfId="0" applyFont="1" applyBorder="1" applyAlignment="1">
      <alignment horizontal="center" vertical="center"/>
    </xf>
    <xf numFmtId="0" fontId="58" fillId="0" borderId="100" xfId="0" applyFont="1" applyBorder="1"/>
    <xf numFmtId="0" fontId="57" fillId="0" borderId="101" xfId="0" applyFont="1" applyBorder="1" applyAlignment="1">
      <alignment vertical="center" readingOrder="1"/>
    </xf>
    <xf numFmtId="0" fontId="5" fillId="0" borderId="89" xfId="0" applyFont="1" applyBorder="1" applyAlignment="1">
      <alignment horizontal="center" vertical="center"/>
    </xf>
    <xf numFmtId="0" fontId="5" fillId="0" borderId="90" xfId="0" applyFont="1" applyBorder="1" applyAlignment="1">
      <alignment horizontal="center" vertical="center"/>
    </xf>
    <xf numFmtId="0" fontId="57" fillId="0" borderId="87" xfId="0" applyFont="1" applyBorder="1" applyAlignment="1">
      <alignment vertical="center" readingOrder="1"/>
    </xf>
    <xf numFmtId="0" fontId="5" fillId="0" borderId="67" xfId="0" applyFont="1" applyBorder="1" applyAlignment="1">
      <alignment horizontal="center" vertical="center"/>
    </xf>
    <xf numFmtId="0" fontId="58" fillId="0" borderId="102" xfId="0" applyFont="1" applyBorder="1"/>
    <xf numFmtId="0" fontId="21" fillId="8" borderId="54" xfId="0" applyFont="1" applyFill="1" applyBorder="1" applyAlignment="1">
      <alignment horizontal="center" vertical="center" readingOrder="1"/>
    </xf>
    <xf numFmtId="0" fontId="42" fillId="8" borderId="66" xfId="0" applyFont="1" applyFill="1" applyBorder="1" applyAlignment="1">
      <alignment horizontal="center" vertical="center"/>
    </xf>
    <xf numFmtId="0" fontId="42" fillId="8" borderId="58" xfId="0" applyFont="1" applyFill="1" applyBorder="1" applyAlignment="1">
      <alignment horizontal="center" vertical="center"/>
    </xf>
    <xf numFmtId="0" fontId="21" fillId="8" borderId="49" xfId="0" applyFont="1" applyFill="1" applyBorder="1" applyAlignment="1">
      <alignment horizontal="center" vertical="center" readingOrder="1"/>
    </xf>
    <xf numFmtId="0" fontId="42" fillId="8" borderId="59" xfId="0" applyFont="1" applyFill="1" applyBorder="1" applyAlignment="1">
      <alignment horizontal="center" vertical="center"/>
    </xf>
    <xf numFmtId="0" fontId="55" fillId="8" borderId="49" xfId="0" applyFont="1" applyFill="1" applyBorder="1"/>
    <xf numFmtId="0" fontId="62" fillId="22" borderId="103" xfId="0" applyFont="1" applyFill="1" applyBorder="1" applyAlignment="1">
      <alignment horizontal="center"/>
    </xf>
    <xf numFmtId="0" fontId="62" fillId="8" borderId="104" xfId="0" applyFont="1" applyFill="1" applyBorder="1" applyAlignment="1">
      <alignment horizontal="center"/>
    </xf>
    <xf numFmtId="9" fontId="62" fillId="23" borderId="95" xfId="0" applyNumberFormat="1" applyFont="1" applyFill="1" applyBorder="1" applyAlignment="1">
      <alignment horizontal="center"/>
    </xf>
    <xf numFmtId="0" fontId="62" fillId="8" borderId="95" xfId="0" applyFont="1" applyFill="1" applyBorder="1" applyAlignment="1">
      <alignment horizontal="center"/>
    </xf>
    <xf numFmtId="0" fontId="7" fillId="4" borderId="6" xfId="0" applyFont="1" applyFill="1" applyBorder="1" applyAlignment="1" applyProtection="1">
      <alignment horizontal="center" vertical="center"/>
      <protection locked="0"/>
    </xf>
    <xf numFmtId="0" fontId="7" fillId="4" borderId="11" xfId="0" applyFont="1" applyFill="1" applyBorder="1" applyAlignment="1" applyProtection="1">
      <alignment horizontal="center" vertical="center"/>
      <protection locked="0"/>
    </xf>
    <xf numFmtId="0" fontId="12" fillId="6" borderId="2" xfId="0" applyFont="1" applyFill="1" applyBorder="1" applyAlignment="1">
      <alignment horizontal="left" vertical="center" wrapText="1"/>
    </xf>
    <xf numFmtId="0" fontId="12" fillId="6" borderId="2" xfId="0" applyFont="1" applyFill="1" applyBorder="1" applyAlignment="1">
      <alignment horizontal="center" vertical="center" wrapText="1"/>
    </xf>
    <xf numFmtId="0" fontId="0" fillId="4" borderId="10" xfId="0" applyFill="1" applyBorder="1" applyAlignment="1" applyProtection="1">
      <alignment vertical="center"/>
      <protection locked="0"/>
    </xf>
    <xf numFmtId="0" fontId="0" fillId="4" borderId="14" xfId="0" applyFill="1" applyBorder="1" applyAlignment="1" applyProtection="1">
      <alignment vertical="center"/>
      <protection locked="0"/>
    </xf>
    <xf numFmtId="0" fontId="4" fillId="4" borderId="3" xfId="0" applyFont="1" applyFill="1" applyBorder="1" applyAlignment="1">
      <alignment horizontal="center" vertical="center"/>
    </xf>
    <xf numFmtId="14" fontId="37" fillId="18" borderId="0" xfId="0" applyNumberFormat="1" applyFont="1" applyFill="1" applyAlignment="1">
      <alignment horizontal="center"/>
    </xf>
    <xf numFmtId="0" fontId="15" fillId="4" borderId="2" xfId="0" applyFont="1" applyFill="1" applyBorder="1" applyAlignment="1" applyProtection="1">
      <alignment vertical="center" wrapText="1"/>
      <protection locked="0"/>
    </xf>
    <xf numFmtId="0" fontId="40" fillId="7" borderId="5" xfId="0" applyFont="1" applyFill="1" applyBorder="1" applyAlignment="1">
      <alignment vertical="center"/>
    </xf>
    <xf numFmtId="0" fontId="40" fillId="7" borderId="13" xfId="0" applyFont="1" applyFill="1" applyBorder="1" applyAlignment="1">
      <alignment vertical="center"/>
    </xf>
    <xf numFmtId="0" fontId="15" fillId="4" borderId="50" xfId="0" applyFont="1" applyFill="1" applyBorder="1" applyAlignment="1" applyProtection="1">
      <alignment vertical="center" wrapText="1"/>
      <protection locked="0"/>
    </xf>
    <xf numFmtId="0" fontId="12" fillId="7" borderId="11" xfId="0" applyFont="1" applyFill="1" applyBorder="1" applyAlignment="1">
      <alignment vertical="center"/>
    </xf>
    <xf numFmtId="0" fontId="46" fillId="4" borderId="0" xfId="0" applyFont="1" applyFill="1" applyAlignment="1">
      <alignment horizontal="left" vertical="center" wrapText="1"/>
    </xf>
    <xf numFmtId="0" fontId="12" fillId="6" borderId="11" xfId="0" applyFont="1" applyFill="1" applyBorder="1" applyAlignment="1">
      <alignment horizontal="left" vertical="top"/>
    </xf>
    <xf numFmtId="0" fontId="12" fillId="6" borderId="13" xfId="0" applyFont="1" applyFill="1" applyBorder="1" applyAlignment="1">
      <alignment horizontal="left" vertical="top" wrapText="1"/>
    </xf>
    <xf numFmtId="0" fontId="12" fillId="6" borderId="3" xfId="0" applyFont="1" applyFill="1" applyBorder="1" applyAlignment="1">
      <alignment horizontal="left" vertical="top" wrapText="1"/>
    </xf>
    <xf numFmtId="0" fontId="12" fillId="7" borderId="48" xfId="0" applyFont="1" applyFill="1" applyBorder="1" applyAlignment="1">
      <alignment vertical="center"/>
    </xf>
    <xf numFmtId="0" fontId="12" fillId="7" borderId="0" xfId="0" applyFont="1" applyFill="1" applyAlignment="1">
      <alignment vertical="center"/>
    </xf>
    <xf numFmtId="0" fontId="15" fillId="4" borderId="106" xfId="0" applyFont="1" applyFill="1" applyBorder="1" applyAlignment="1" applyProtection="1">
      <alignment vertical="center" wrapText="1"/>
      <protection locked="0"/>
    </xf>
    <xf numFmtId="0" fontId="5" fillId="4" borderId="108" xfId="0" applyFont="1" applyFill="1" applyBorder="1" applyAlignment="1">
      <alignment horizontal="center" vertical="center"/>
    </xf>
    <xf numFmtId="0" fontId="5" fillId="0" borderId="108" xfId="0" applyFont="1" applyBorder="1" applyAlignment="1">
      <alignment vertical="center" wrapText="1"/>
    </xf>
    <xf numFmtId="0" fontId="15" fillId="4" borderId="108" xfId="0" applyFont="1" applyFill="1" applyBorder="1" applyAlignment="1" applyProtection="1">
      <alignment vertical="center" wrapText="1"/>
      <protection locked="0"/>
    </xf>
    <xf numFmtId="0" fontId="15" fillId="4" borderId="109" xfId="0" applyFont="1" applyFill="1" applyBorder="1" applyAlignment="1" applyProtection="1">
      <alignment vertical="center" wrapText="1"/>
      <protection locked="0"/>
    </xf>
    <xf numFmtId="0" fontId="24" fillId="14" borderId="10" xfId="0" applyFont="1" applyFill="1" applyBorder="1"/>
    <xf numFmtId="0" fontId="24" fillId="0" borderId="10" xfId="0" applyFont="1" applyBorder="1" applyAlignment="1">
      <alignment vertical="center" wrapText="1"/>
    </xf>
    <xf numFmtId="0" fontId="24" fillId="5" borderId="10" xfId="0" applyFont="1" applyFill="1" applyBorder="1"/>
    <xf numFmtId="0" fontId="7" fillId="4" borderId="2" xfId="0" applyFont="1" applyFill="1" applyBorder="1" applyAlignment="1" applyProtection="1">
      <alignment horizontal="center" vertical="center"/>
      <protection locked="0"/>
    </xf>
    <xf numFmtId="0" fontId="13" fillId="0" borderId="0" xfId="0" applyFont="1" applyAlignment="1">
      <alignment horizontal="left" vertical="center" wrapText="1" indent="1"/>
    </xf>
    <xf numFmtId="0" fontId="13" fillId="4" borderId="12" xfId="0" applyFont="1" applyFill="1" applyBorder="1" applyAlignment="1">
      <alignment horizontal="left" vertical="center" wrapText="1"/>
    </xf>
    <xf numFmtId="0" fontId="13" fillId="4" borderId="10" xfId="0" applyFont="1" applyFill="1" applyBorder="1" applyAlignment="1">
      <alignment horizontal="left" vertical="center" wrapText="1"/>
    </xf>
    <xf numFmtId="0" fontId="23" fillId="3" borderId="15" xfId="2" applyFont="1" applyBorder="1" applyAlignment="1" applyProtection="1">
      <alignment horizontal="left" vertical="center" indent="1"/>
      <protection locked="0"/>
    </xf>
    <xf numFmtId="0" fontId="23" fillId="3" borderId="16" xfId="2" applyFont="1" applyBorder="1" applyAlignment="1" applyProtection="1">
      <alignment horizontal="left" vertical="center" indent="1"/>
      <protection locked="0"/>
    </xf>
    <xf numFmtId="0" fontId="63" fillId="19" borderId="69" xfId="1" applyFont="1" applyFill="1" applyBorder="1" applyAlignment="1" applyProtection="1">
      <alignment horizontal="center"/>
    </xf>
    <xf numFmtId="0" fontId="63" fillId="19" borderId="70" xfId="1" applyFont="1" applyFill="1" applyBorder="1" applyAlignment="1" applyProtection="1">
      <alignment horizontal="center"/>
    </xf>
    <xf numFmtId="0" fontId="63" fillId="19" borderId="71" xfId="1" applyFont="1" applyFill="1" applyBorder="1" applyAlignment="1" applyProtection="1">
      <alignment horizontal="center"/>
    </xf>
    <xf numFmtId="0" fontId="44" fillId="4" borderId="105" xfId="0" applyFont="1" applyFill="1" applyBorder="1" applyAlignment="1">
      <alignment horizontal="center" vertical="center"/>
    </xf>
    <xf numFmtId="0" fontId="44" fillId="4" borderId="107" xfId="0" applyFont="1" applyFill="1" applyBorder="1" applyAlignment="1">
      <alignment horizontal="center" vertical="center"/>
    </xf>
    <xf numFmtId="0" fontId="4" fillId="4" borderId="11" xfId="0" applyFont="1" applyFill="1" applyBorder="1" applyAlignment="1">
      <alignment horizontal="left" vertical="top" wrapText="1"/>
    </xf>
    <xf numFmtId="0" fontId="4" fillId="4" borderId="12" xfId="0" applyFont="1" applyFill="1" applyBorder="1" applyAlignment="1">
      <alignment horizontal="left" vertical="top" wrapText="1"/>
    </xf>
    <xf numFmtId="0" fontId="6" fillId="4" borderId="0" xfId="0" applyFont="1" applyFill="1" applyAlignment="1">
      <alignment vertical="center" wrapText="1"/>
    </xf>
    <xf numFmtId="0" fontId="23" fillId="3" borderId="1" xfId="2" applyFont="1" applyAlignment="1" applyProtection="1">
      <alignment horizontal="left" vertical="center" indent="1"/>
      <protection locked="0"/>
    </xf>
    <xf numFmtId="14" fontId="23" fillId="3" borderId="25" xfId="2" applyNumberFormat="1" applyFont="1" applyBorder="1" applyAlignment="1" applyProtection="1">
      <alignment horizontal="left" vertical="center" indent="1"/>
      <protection locked="0"/>
    </xf>
    <xf numFmtId="14" fontId="23" fillId="3" borderId="47" xfId="2" applyNumberFormat="1" applyFont="1" applyBorder="1" applyAlignment="1" applyProtection="1">
      <alignment horizontal="left" vertical="center" indent="1"/>
      <protection locked="0"/>
    </xf>
    <xf numFmtId="0" fontId="38" fillId="4" borderId="15" xfId="2" applyFont="1" applyFill="1" applyBorder="1" applyAlignment="1" applyProtection="1">
      <alignment horizontal="left" vertical="center" indent="1"/>
      <protection locked="0"/>
    </xf>
    <xf numFmtId="0" fontId="38" fillId="4" borderId="16" xfId="2" applyFont="1" applyFill="1" applyBorder="1" applyAlignment="1" applyProtection="1">
      <alignment horizontal="left" vertical="center" indent="1"/>
      <protection locked="0"/>
    </xf>
    <xf numFmtId="0" fontId="20" fillId="4" borderId="0" xfId="0" applyFont="1" applyFill="1" applyAlignment="1">
      <alignment horizontal="center"/>
    </xf>
    <xf numFmtId="0" fontId="4" fillId="4" borderId="9" xfId="0" applyFont="1" applyFill="1" applyBorder="1" applyAlignment="1">
      <alignment horizontal="center" vertical="center"/>
    </xf>
    <xf numFmtId="0" fontId="41" fillId="2" borderId="69" xfId="1" applyFont="1" applyBorder="1" applyAlignment="1" applyProtection="1">
      <alignment horizontal="center"/>
    </xf>
    <xf numFmtId="0" fontId="41" fillId="2" borderId="70" xfId="1" applyFont="1" applyBorder="1" applyAlignment="1" applyProtection="1">
      <alignment horizontal="center"/>
    </xf>
    <xf numFmtId="0" fontId="41" fillId="2" borderId="71" xfId="1" applyFont="1" applyBorder="1" applyAlignment="1" applyProtection="1">
      <alignment horizontal="center"/>
    </xf>
    <xf numFmtId="0" fontId="4" fillId="4" borderId="2" xfId="0" applyFont="1" applyFill="1" applyBorder="1" applyAlignment="1">
      <alignment horizontal="center" vertical="center"/>
    </xf>
    <xf numFmtId="0" fontId="12" fillId="6" borderId="2" xfId="0" applyFont="1" applyFill="1" applyBorder="1" applyAlignment="1">
      <alignment horizontal="left" vertical="center" wrapText="1"/>
    </xf>
    <xf numFmtId="0" fontId="27" fillId="0" borderId="3" xfId="0" applyFont="1" applyBorder="1" applyAlignment="1">
      <alignment horizontal="center" vertical="top" textRotation="90"/>
    </xf>
    <xf numFmtId="0" fontId="27" fillId="0" borderId="8" xfId="0" applyFont="1" applyBorder="1" applyAlignment="1">
      <alignment horizontal="center" vertical="top" textRotation="90"/>
    </xf>
    <xf numFmtId="0" fontId="27" fillId="0" borderId="9" xfId="0" applyFont="1" applyBorder="1" applyAlignment="1">
      <alignment horizontal="center" vertical="top" textRotation="90"/>
    </xf>
    <xf numFmtId="0" fontId="18" fillId="8" borderId="0" xfId="0" applyFont="1" applyFill="1" applyAlignment="1">
      <alignment horizontal="center"/>
    </xf>
    <xf numFmtId="0" fontId="5" fillId="4" borderId="32" xfId="0" applyFont="1" applyFill="1" applyBorder="1" applyAlignment="1">
      <alignment vertical="top"/>
    </xf>
    <xf numFmtId="0" fontId="5" fillId="4" borderId="35" xfId="0" applyFont="1" applyFill="1" applyBorder="1" applyAlignment="1">
      <alignment vertical="top"/>
    </xf>
    <xf numFmtId="0" fontId="12" fillId="6" borderId="0" xfId="0" applyFont="1" applyFill="1" applyAlignment="1">
      <alignment horizontal="center" vertical="top" wrapText="1"/>
    </xf>
    <xf numFmtId="0" fontId="12" fillId="6" borderId="17" xfId="0" applyFont="1" applyFill="1" applyBorder="1" applyAlignment="1">
      <alignment horizontal="center" vertical="top" wrapText="1"/>
    </xf>
    <xf numFmtId="0" fontId="11" fillId="7" borderId="4" xfId="0" applyFont="1" applyFill="1" applyBorder="1" applyAlignment="1">
      <alignment horizontal="left" vertical="center" wrapText="1"/>
    </xf>
    <xf numFmtId="0" fontId="11" fillId="7" borderId="5" xfId="0" applyFont="1" applyFill="1" applyBorder="1" applyAlignment="1">
      <alignment horizontal="left" vertical="center" wrapText="1"/>
    </xf>
    <xf numFmtId="0" fontId="11" fillId="7" borderId="13" xfId="0" applyFont="1" applyFill="1" applyBorder="1" applyAlignment="1">
      <alignment horizontal="left" vertical="center" wrapText="1"/>
    </xf>
    <xf numFmtId="14" fontId="5" fillId="0" borderId="6" xfId="0" applyNumberFormat="1" applyFont="1" applyBorder="1" applyAlignment="1" applyProtection="1">
      <alignment horizontal="left" vertical="center"/>
      <protection locked="0"/>
    </xf>
    <xf numFmtId="0" fontId="5" fillId="0" borderId="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14" fontId="36" fillId="3" borderId="28" xfId="2" applyNumberFormat="1" applyFont="1" applyBorder="1" applyAlignment="1" applyProtection="1">
      <alignment horizontal="left" vertical="center"/>
      <protection locked="0"/>
    </xf>
    <xf numFmtId="0" fontId="36" fillId="3" borderId="29" xfId="2" applyFont="1" applyBorder="1" applyAlignment="1" applyProtection="1">
      <alignment horizontal="left" vertical="center"/>
      <protection locked="0"/>
    </xf>
    <xf numFmtId="0" fontId="36" fillId="3" borderId="30" xfId="2" applyFont="1" applyBorder="1" applyAlignment="1" applyProtection="1">
      <alignment horizontal="left" vertical="center"/>
      <protection locked="0"/>
    </xf>
    <xf numFmtId="0" fontId="9" fillId="4" borderId="0" xfId="0" applyFont="1" applyFill="1" applyAlignment="1">
      <alignment horizontal="left"/>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36" fillId="3" borderId="22" xfId="2" applyFont="1" applyBorder="1" applyAlignment="1" applyProtection="1">
      <alignment horizontal="left" vertical="center" wrapText="1"/>
      <protection locked="0"/>
    </xf>
    <xf numFmtId="0" fontId="36" fillId="3" borderId="23" xfId="2" applyFont="1" applyBorder="1" applyAlignment="1" applyProtection="1">
      <alignment horizontal="left" vertical="center" wrapText="1"/>
      <protection locked="0"/>
    </xf>
    <xf numFmtId="0" fontId="36" fillId="3" borderId="24" xfId="2" applyFont="1" applyBorder="1" applyAlignment="1" applyProtection="1">
      <alignment horizontal="left" vertical="center" wrapText="1"/>
      <protection locked="0"/>
    </xf>
    <xf numFmtId="0" fontId="22" fillId="4" borderId="11" xfId="0" applyFont="1" applyFill="1" applyBorder="1" applyAlignment="1">
      <alignment horizontal="left" vertical="top" wrapText="1"/>
    </xf>
    <xf numFmtId="0" fontId="22" fillId="4" borderId="12" xfId="0" applyFont="1" applyFill="1" applyBorder="1" applyAlignment="1">
      <alignment horizontal="left" vertical="top" wrapText="1"/>
    </xf>
    <xf numFmtId="0" fontId="22" fillId="4" borderId="10" xfId="0" applyFont="1" applyFill="1" applyBorder="1" applyAlignment="1">
      <alignment horizontal="left" vertical="top" wrapText="1"/>
    </xf>
    <xf numFmtId="0" fontId="36" fillId="3" borderId="19" xfId="2" applyFont="1" applyBorder="1" applyAlignment="1" applyProtection="1">
      <alignment horizontal="left" vertical="center" wrapText="1"/>
      <protection locked="0"/>
    </xf>
    <xf numFmtId="0" fontId="36" fillId="3" borderId="20" xfId="2" applyFont="1" applyBorder="1" applyAlignment="1" applyProtection="1">
      <alignment horizontal="left" vertical="center" wrapText="1"/>
      <protection locked="0"/>
    </xf>
    <xf numFmtId="0" fontId="36" fillId="3" borderId="21" xfId="2" applyFont="1" applyBorder="1" applyAlignment="1" applyProtection="1">
      <alignment horizontal="left" vertical="center" wrapText="1"/>
      <protection locked="0"/>
    </xf>
    <xf numFmtId="14" fontId="36" fillId="3" borderId="25" xfId="2" applyNumberFormat="1" applyFont="1" applyBorder="1" applyAlignment="1" applyProtection="1">
      <alignment horizontal="left" vertical="center"/>
      <protection locked="0"/>
    </xf>
    <xf numFmtId="0" fontId="36" fillId="3" borderId="26" xfId="2" applyFont="1" applyBorder="1" applyAlignment="1" applyProtection="1">
      <alignment horizontal="left" vertical="center"/>
      <protection locked="0"/>
    </xf>
    <xf numFmtId="0" fontId="36" fillId="3" borderId="27" xfId="2" applyFont="1" applyBorder="1" applyAlignment="1" applyProtection="1">
      <alignment horizontal="left" vertical="center"/>
      <protection locked="0"/>
    </xf>
    <xf numFmtId="0" fontId="19" fillId="4" borderId="0" xfId="0" applyFont="1" applyFill="1" applyAlignment="1">
      <alignment horizontal="center"/>
    </xf>
    <xf numFmtId="0" fontId="0" fillId="4" borderId="0" xfId="0" applyFill="1" applyAlignment="1">
      <alignment horizontal="center"/>
    </xf>
    <xf numFmtId="0" fontId="10" fillId="4" borderId="0" xfId="0" applyFont="1" applyFill="1" applyAlignment="1">
      <alignment horizontal="right"/>
    </xf>
    <xf numFmtId="0" fontId="8" fillId="3" borderId="2" xfId="2" applyFont="1" applyBorder="1" applyAlignment="1" applyProtection="1">
      <alignment horizontal="center"/>
      <protection locked="0"/>
    </xf>
    <xf numFmtId="0" fontId="30" fillId="4" borderId="0" xfId="0" applyFont="1" applyFill="1" applyAlignment="1">
      <alignment horizontal="left"/>
    </xf>
    <xf numFmtId="0" fontId="11" fillId="8" borderId="9" xfId="0" applyFont="1" applyFill="1" applyBorder="1" applyAlignment="1">
      <alignment horizontal="center" vertical="center"/>
    </xf>
    <xf numFmtId="0" fontId="0" fillId="0" borderId="2" xfId="0" applyBorder="1" applyAlignment="1">
      <alignment horizontal="left" vertical="center"/>
    </xf>
    <xf numFmtId="0" fontId="11" fillId="8" borderId="0" xfId="0" applyFont="1" applyFill="1" applyAlignment="1">
      <alignment horizontal="center" vertical="center"/>
    </xf>
    <xf numFmtId="0" fontId="12" fillId="6" borderId="11" xfId="0" applyFont="1" applyFill="1" applyBorder="1" applyAlignment="1">
      <alignment horizontal="left" vertical="center" wrapText="1"/>
    </xf>
    <xf numFmtId="0" fontId="12" fillId="6" borderId="12" xfId="0" applyFont="1" applyFill="1" applyBorder="1" applyAlignment="1">
      <alignment horizontal="left" vertical="center" wrapText="1"/>
    </xf>
    <xf numFmtId="0" fontId="12" fillId="6" borderId="10" xfId="0" applyFont="1" applyFill="1" applyBorder="1" applyAlignment="1">
      <alignment horizontal="left" vertical="center"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0" xfId="0" applyBorder="1" applyAlignment="1">
      <alignment horizontal="left" vertical="top" wrapText="1"/>
    </xf>
    <xf numFmtId="0" fontId="47" fillId="8" borderId="55" xfId="0" applyFont="1" applyFill="1" applyBorder="1" applyAlignment="1">
      <alignment horizontal="center"/>
    </xf>
    <xf numFmtId="0" fontId="47" fillId="8" borderId="0" xfId="0" applyFont="1" applyFill="1" applyAlignment="1">
      <alignment horizontal="center"/>
    </xf>
    <xf numFmtId="0" fontId="47" fillId="8" borderId="73" xfId="0" applyFont="1" applyFill="1" applyBorder="1" applyAlignment="1">
      <alignment horizontal="center"/>
    </xf>
    <xf numFmtId="0" fontId="47" fillId="8" borderId="74" xfId="0" applyFont="1" applyFill="1" applyBorder="1" applyAlignment="1">
      <alignment horizontal="center"/>
    </xf>
    <xf numFmtId="0" fontId="43" fillId="0" borderId="0" xfId="0" applyFont="1" applyAlignment="1">
      <alignment horizontal="center" vertical="top" wrapText="1"/>
    </xf>
    <xf numFmtId="0" fontId="4" fillId="4" borderId="4"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6" xfId="0" applyFont="1" applyFill="1" applyBorder="1" applyAlignment="1">
      <alignment horizontal="center" vertical="center"/>
    </xf>
    <xf numFmtId="0" fontId="0" fillId="4" borderId="110" xfId="0" applyFill="1" applyBorder="1" applyAlignment="1">
      <alignment horizontal="center" vertical="center"/>
    </xf>
    <xf numFmtId="0" fontId="16" fillId="4" borderId="110" xfId="0" applyFont="1" applyFill="1" applyBorder="1" applyAlignment="1">
      <alignment vertical="center" wrapText="1"/>
    </xf>
    <xf numFmtId="0" fontId="7" fillId="4" borderId="110" xfId="0" applyFont="1" applyFill="1" applyBorder="1" applyAlignment="1" applyProtection="1">
      <alignment horizontal="center" vertical="center"/>
      <protection locked="0"/>
    </xf>
    <xf numFmtId="0" fontId="0" fillId="4" borderId="110" xfId="0" applyFill="1" applyBorder="1" applyAlignment="1" applyProtection="1">
      <alignment vertical="center"/>
      <protection locked="0"/>
    </xf>
    <xf numFmtId="0" fontId="0" fillId="4" borderId="3" xfId="0" applyFill="1" applyBorder="1" applyAlignment="1">
      <alignment horizontal="center" vertical="center"/>
    </xf>
    <xf numFmtId="0" fontId="16" fillId="4" borderId="3" xfId="0" applyFont="1" applyFill="1" applyBorder="1" applyAlignment="1">
      <alignment vertical="center" wrapText="1"/>
    </xf>
    <xf numFmtId="0" fontId="12" fillId="7" borderId="7" xfId="0" applyFont="1" applyFill="1" applyBorder="1" applyAlignment="1">
      <alignment vertical="center"/>
    </xf>
    <xf numFmtId="0" fontId="4" fillId="4" borderId="110" xfId="0" applyFont="1" applyFill="1" applyBorder="1" applyAlignment="1">
      <alignment horizontal="center" vertical="center"/>
    </xf>
    <xf numFmtId="0" fontId="0" fillId="4" borderId="10" xfId="0" applyFill="1" applyBorder="1" applyAlignment="1">
      <alignment horizontal="center" vertical="center"/>
    </xf>
    <xf numFmtId="0" fontId="12" fillId="7" borderId="4" xfId="0" applyFont="1" applyFill="1" applyBorder="1" applyAlignment="1">
      <alignment vertical="center"/>
    </xf>
  </cellXfs>
  <cellStyles count="5">
    <cellStyle name="Input" xfId="2" builtinId="20"/>
    <cellStyle name="Neutral" xfId="1" builtinId="28"/>
    <cellStyle name="Normal" xfId="0" builtinId="0"/>
    <cellStyle name="Normal 2" xfId="3" xr:uid="{FE61058A-1E23-4163-8D13-6208EB40375E}"/>
    <cellStyle name="Per cent 2" xfId="4" xr:uid="{7ED301F4-D903-4857-981B-EFD3BBA9165F}"/>
  </cellStyles>
  <dxfs count="63">
    <dxf>
      <font>
        <b/>
        <i val="0"/>
        <color rgb="FFFF0000"/>
      </font>
    </dxf>
    <dxf>
      <font>
        <b/>
        <i val="0"/>
        <color theme="0"/>
      </font>
      <fill>
        <patternFill>
          <bgColor rgb="FFFF0000"/>
        </patternFill>
      </fill>
    </dxf>
    <dxf>
      <font>
        <b/>
        <i val="0"/>
        <color theme="0"/>
      </font>
      <fill>
        <patternFill>
          <bgColor rgb="FF00B050"/>
        </patternFill>
      </fill>
    </dxf>
    <dxf>
      <font>
        <b val="0"/>
        <i val="0"/>
        <color auto="1"/>
      </font>
      <fill>
        <patternFill>
          <bgColor rgb="FFFFC000"/>
        </patternFill>
      </fill>
    </dxf>
    <dxf>
      <font>
        <b/>
        <i val="0"/>
        <color theme="0"/>
      </font>
      <fill>
        <patternFill>
          <bgColor rgb="FFFF0000"/>
        </patternFill>
      </fill>
    </dxf>
    <dxf>
      <font>
        <b val="0"/>
        <i val="0"/>
        <color auto="1"/>
      </font>
      <fill>
        <patternFill>
          <bgColor rgb="FFFFFF00"/>
        </patternFill>
      </fill>
    </dxf>
    <dxf>
      <font>
        <b val="0"/>
        <i val="0"/>
        <color auto="1"/>
      </font>
      <fill>
        <patternFill>
          <bgColor rgb="FF92D050"/>
        </patternFill>
      </fill>
    </dxf>
    <dxf>
      <font>
        <b/>
        <i val="0"/>
        <color theme="0"/>
      </font>
      <fill>
        <patternFill>
          <bgColor rgb="FF00B050"/>
        </patternFill>
      </fill>
    </dxf>
    <dxf>
      <fill>
        <patternFill>
          <bgColor rgb="FF00B050"/>
        </patternFill>
      </fill>
    </dxf>
    <dxf>
      <fill>
        <patternFill>
          <bgColor rgb="FF92D050"/>
        </patternFill>
      </fill>
    </dxf>
    <dxf>
      <fill>
        <patternFill>
          <bgColor rgb="FFFFFF00"/>
        </patternFill>
      </fill>
    </dxf>
    <dxf>
      <fill>
        <patternFill>
          <bgColor rgb="FFFFC000"/>
        </patternFill>
      </fill>
    </dxf>
    <dxf>
      <font>
        <b val="0"/>
        <i val="0"/>
        <color theme="0"/>
      </font>
      <fill>
        <patternFill>
          <bgColor rgb="FFFF0000"/>
        </patternFill>
      </fill>
    </dxf>
    <dxf>
      <fill>
        <patternFill>
          <bgColor rgb="FFFFC000"/>
        </patternFill>
      </fill>
    </dxf>
    <dxf>
      <fill>
        <patternFill>
          <bgColor rgb="FFFFFF00"/>
        </patternFill>
      </fill>
    </dxf>
    <dxf>
      <fill>
        <patternFill>
          <bgColor rgb="FF92D050"/>
        </patternFill>
      </fill>
    </dxf>
    <dxf>
      <font>
        <b/>
        <i val="0"/>
      </font>
      <fill>
        <patternFill>
          <bgColor rgb="FF00B050"/>
        </patternFill>
      </fill>
    </dxf>
    <dxf>
      <fill>
        <patternFill>
          <bgColor rgb="FF92D050"/>
        </patternFill>
      </fill>
    </dxf>
    <dxf>
      <font>
        <b/>
        <i val="0"/>
      </font>
      <fill>
        <patternFill>
          <bgColor rgb="FF00B050"/>
        </patternFill>
      </fill>
    </dxf>
    <dxf>
      <numFmt numFmtId="0" formatCode="General"/>
      <protection locked="1" hidden="0"/>
    </dxf>
    <dxf>
      <numFmt numFmtId="0" formatCode="General"/>
      <protection locked="1" hidden="0"/>
    </dxf>
    <dxf>
      <numFmt numFmtId="0" formatCode="General"/>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numFmt numFmtId="0" formatCode="General"/>
      <protection locked="1" hidden="0"/>
    </dxf>
    <dxf>
      <numFmt numFmtId="0" formatCode="General"/>
      <protection locked="1" hidden="0"/>
    </dxf>
    <dxf>
      <numFmt numFmtId="19" formatCode="dd/mm/yyyy"/>
    </dxf>
    <dxf>
      <numFmt numFmtId="0" formatCode="General"/>
    </dxf>
    <dxf>
      <protection locked="1" hidden="0"/>
    </dxf>
    <dxf>
      <protection locked="1" hidden="0"/>
    </dxf>
    <dxf>
      <font>
        <b/>
        <color rgb="FFFFFFFF"/>
      </font>
      <fill>
        <patternFill patternType="solid">
          <fgColor indexed="64"/>
          <bgColor rgb="FF1F4E78"/>
        </patternFill>
      </fill>
      <alignment horizontal="center"/>
      <protection locked="1" hidden="0"/>
    </dxf>
    <dxf>
      <font>
        <b/>
        <i val="0"/>
        <color theme="0"/>
      </font>
      <fill>
        <patternFill>
          <bgColor rgb="FFC00000"/>
        </patternFill>
      </fill>
    </dxf>
    <dxf>
      <fill>
        <patternFill>
          <bgColor rgb="FFFFC000"/>
        </patternFill>
      </fill>
    </dxf>
    <dxf>
      <fill>
        <patternFill>
          <bgColor rgb="FFFFFF00"/>
        </patternFill>
      </fill>
    </dxf>
    <dxf>
      <fill>
        <patternFill>
          <bgColor rgb="FF92D050"/>
        </patternFill>
      </fill>
    </dxf>
    <dxf>
      <font>
        <b/>
        <i val="0"/>
      </font>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EB9C"/>
        </patternFill>
      </fill>
    </dxf>
    <dxf>
      <font>
        <color rgb="FF9C0006"/>
      </font>
      <fill>
        <patternFill>
          <bgColor rgb="FFFFC7CE"/>
        </patternFill>
      </fill>
    </dxf>
    <dxf>
      <fill>
        <patternFill>
          <bgColor rgb="FFFFEB9C"/>
        </patternFill>
      </fill>
    </dxf>
    <dxf>
      <font>
        <color rgb="FF9C0006"/>
      </font>
      <fill>
        <patternFill>
          <bgColor rgb="FFFFC7CE"/>
        </patternFill>
      </fill>
    </dxf>
    <dxf>
      <fill>
        <patternFill>
          <bgColor rgb="FFFFEB9C"/>
        </patternFill>
      </fill>
    </dxf>
    <dxf>
      <font>
        <color theme="0"/>
      </font>
      <fill>
        <patternFill>
          <bgColor rgb="FF00B050"/>
        </patternFill>
      </fill>
    </dxf>
    <dxf>
      <font>
        <color theme="0"/>
      </font>
      <fill>
        <patternFill>
          <bgColor rgb="FFFF0000"/>
        </patternFill>
      </fill>
    </dxf>
    <dxf>
      <font>
        <color rgb="FF9C0006"/>
      </font>
      <fill>
        <patternFill>
          <bgColor rgb="FFFFC7CE"/>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EB9C"/>
        </patternFill>
      </fill>
    </dxf>
    <dxf>
      <font>
        <color theme="0"/>
      </font>
      <fill>
        <patternFill>
          <bgColor rgb="FF00B050"/>
        </patternFill>
      </fill>
    </dxf>
    <dxf>
      <font>
        <color theme="0"/>
      </font>
      <fill>
        <patternFill>
          <bgColor rgb="FFFF0000"/>
        </patternFill>
      </fill>
    </dxf>
    <dxf>
      <font>
        <color rgb="FF9C0006"/>
      </font>
      <fill>
        <patternFill>
          <bgColor rgb="FFFFC7CE"/>
        </patternFill>
      </fill>
    </dxf>
  </dxfs>
  <tableStyles count="0" defaultTableStyle="TableStyleMedium2" defaultPivotStyle="PivotStyleLight16"/>
  <colors>
    <mruColors>
      <color rgb="FFFFE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736293100827897"/>
          <c:y val="0.10544633605938702"/>
          <c:w val="0.32820657278690823"/>
          <c:h val="0.73757111591454461"/>
        </c:manualLayout>
      </c:layout>
      <c:doughnutChart>
        <c:varyColors val="1"/>
        <c:ser>
          <c:idx val="0"/>
          <c:order val="0"/>
          <c:tx>
            <c:strRef>
              <c:f>'ICB Response Calc'!$K$18</c:f>
              <c:strCache>
                <c:ptCount val="1"/>
                <c:pt idx="0">
                  <c:v>Performance Data</c:v>
                </c:pt>
              </c:strCache>
            </c:strRef>
          </c:tx>
          <c:dPt>
            <c:idx val="0"/>
            <c:bubble3D val="0"/>
            <c:spPr>
              <a:solidFill>
                <a:srgbClr val="FF0000"/>
              </a:solidFill>
              <a:ln w="19050">
                <a:noFill/>
              </a:ln>
              <a:effectLst/>
            </c:spPr>
            <c:extLst>
              <c:ext xmlns:c16="http://schemas.microsoft.com/office/drawing/2014/chart" uri="{C3380CC4-5D6E-409C-BE32-E72D297353CC}">
                <c16:uniqueId val="{00000001-52C7-43B9-83BD-3C29AB50995D}"/>
              </c:ext>
            </c:extLst>
          </c:dPt>
          <c:dPt>
            <c:idx val="1"/>
            <c:bubble3D val="0"/>
            <c:spPr>
              <a:solidFill>
                <a:srgbClr val="FFC000"/>
              </a:solidFill>
              <a:ln w="19050">
                <a:noFill/>
              </a:ln>
              <a:effectLst/>
            </c:spPr>
            <c:extLst>
              <c:ext xmlns:c16="http://schemas.microsoft.com/office/drawing/2014/chart" uri="{C3380CC4-5D6E-409C-BE32-E72D297353CC}">
                <c16:uniqueId val="{00000003-52C7-43B9-83BD-3C29AB50995D}"/>
              </c:ext>
            </c:extLst>
          </c:dPt>
          <c:dPt>
            <c:idx val="2"/>
            <c:bubble3D val="0"/>
            <c:spPr>
              <a:solidFill>
                <a:srgbClr val="FFFF00"/>
              </a:solidFill>
              <a:ln w="19050">
                <a:noFill/>
              </a:ln>
              <a:effectLst/>
            </c:spPr>
            <c:extLst>
              <c:ext xmlns:c16="http://schemas.microsoft.com/office/drawing/2014/chart" uri="{C3380CC4-5D6E-409C-BE32-E72D297353CC}">
                <c16:uniqueId val="{00000005-52C7-43B9-83BD-3C29AB50995D}"/>
              </c:ext>
            </c:extLst>
          </c:dPt>
          <c:dPt>
            <c:idx val="3"/>
            <c:bubble3D val="0"/>
            <c:spPr>
              <a:solidFill>
                <a:srgbClr val="92D050"/>
              </a:solidFill>
              <a:ln w="19050">
                <a:noFill/>
              </a:ln>
              <a:effectLst/>
            </c:spPr>
            <c:extLst>
              <c:ext xmlns:c16="http://schemas.microsoft.com/office/drawing/2014/chart" uri="{C3380CC4-5D6E-409C-BE32-E72D297353CC}">
                <c16:uniqueId val="{00000007-52C7-43B9-83BD-3C29AB50995D}"/>
              </c:ext>
            </c:extLst>
          </c:dPt>
          <c:dPt>
            <c:idx val="4"/>
            <c:bubble3D val="0"/>
            <c:spPr>
              <a:solidFill>
                <a:srgbClr val="00B050"/>
              </a:solidFill>
              <a:ln w="19050">
                <a:noFill/>
              </a:ln>
              <a:effectLst/>
            </c:spPr>
            <c:extLst>
              <c:ext xmlns:c16="http://schemas.microsoft.com/office/drawing/2014/chart" uri="{C3380CC4-5D6E-409C-BE32-E72D297353CC}">
                <c16:uniqueId val="{00000009-52C7-43B9-83BD-3C29AB50995D}"/>
              </c:ext>
            </c:extLst>
          </c:dPt>
          <c:dPt>
            <c:idx val="5"/>
            <c:bubble3D val="0"/>
            <c:spPr>
              <a:noFill/>
              <a:ln w="19050">
                <a:noFill/>
              </a:ln>
              <a:effectLst/>
            </c:spPr>
            <c:extLst>
              <c:ext xmlns:c16="http://schemas.microsoft.com/office/drawing/2014/chart" uri="{C3380CC4-5D6E-409C-BE32-E72D297353CC}">
                <c16:uniqueId val="{0000000B-52C7-43B9-83BD-3C29AB50995D}"/>
              </c:ext>
            </c:extLst>
          </c:dPt>
          <c:val>
            <c:numRef>
              <c:f>'ICB Response Calc'!$L$19:$L$24</c:f>
              <c:numCache>
                <c:formatCode>General</c:formatCode>
                <c:ptCount val="6"/>
                <c:pt idx="0">
                  <c:v>20</c:v>
                </c:pt>
                <c:pt idx="1">
                  <c:v>20</c:v>
                </c:pt>
                <c:pt idx="2">
                  <c:v>20</c:v>
                </c:pt>
                <c:pt idx="3">
                  <c:v>20</c:v>
                </c:pt>
                <c:pt idx="4">
                  <c:v>20</c:v>
                </c:pt>
                <c:pt idx="5">
                  <c:v>100</c:v>
                </c:pt>
              </c:numCache>
            </c:numRef>
          </c:val>
          <c:extLst>
            <c:ext xmlns:c16="http://schemas.microsoft.com/office/drawing/2014/chart" uri="{C3380CC4-5D6E-409C-BE32-E72D297353CC}">
              <c16:uniqueId val="{0000000C-52C7-43B9-83BD-3C29AB50995D}"/>
            </c:ext>
          </c:extLst>
        </c:ser>
        <c:ser>
          <c:idx val="1"/>
          <c:order val="1"/>
          <c:tx>
            <c:strRef>
              <c:f>'ICB Response Calc'!$Q$18</c:f>
              <c:strCache>
                <c:ptCount val="1"/>
                <c:pt idx="0">
                  <c:v>Chart Data</c:v>
                </c:pt>
              </c:strCache>
            </c:strRef>
          </c:tx>
          <c:spPr>
            <a:noFill/>
            <a:ln>
              <a:noFill/>
            </a:ln>
          </c:spPr>
          <c:dPt>
            <c:idx val="0"/>
            <c:bubble3D val="0"/>
            <c:spPr>
              <a:noFill/>
              <a:ln w="19050">
                <a:noFill/>
              </a:ln>
              <a:effectLst/>
            </c:spPr>
            <c:extLst>
              <c:ext xmlns:c16="http://schemas.microsoft.com/office/drawing/2014/chart" uri="{C3380CC4-5D6E-409C-BE32-E72D297353CC}">
                <c16:uniqueId val="{0000000E-52C7-43B9-83BD-3C29AB50995D}"/>
              </c:ext>
            </c:extLst>
          </c:dPt>
          <c:dPt>
            <c:idx val="1"/>
            <c:bubble3D val="0"/>
            <c:spPr>
              <a:noFill/>
              <a:ln w="19050">
                <a:noFill/>
              </a:ln>
              <a:effectLst/>
            </c:spPr>
            <c:extLst>
              <c:ext xmlns:c16="http://schemas.microsoft.com/office/drawing/2014/chart" uri="{C3380CC4-5D6E-409C-BE32-E72D297353CC}">
                <c16:uniqueId val="{00000010-52C7-43B9-83BD-3C29AB50995D}"/>
              </c:ext>
            </c:extLst>
          </c:dPt>
          <c:dPt>
            <c:idx val="2"/>
            <c:bubble3D val="0"/>
            <c:spPr>
              <a:noFill/>
              <a:ln w="19050">
                <a:noFill/>
              </a:ln>
              <a:effectLst/>
            </c:spPr>
            <c:extLst>
              <c:ext xmlns:c16="http://schemas.microsoft.com/office/drawing/2014/chart" uri="{C3380CC4-5D6E-409C-BE32-E72D297353CC}">
                <c16:uniqueId val="{00000012-52C7-43B9-83BD-3C29AB50995D}"/>
              </c:ext>
            </c:extLst>
          </c:dPt>
          <c:dPt>
            <c:idx val="3"/>
            <c:bubble3D val="0"/>
            <c:spPr>
              <a:noFill/>
              <a:ln w="19050">
                <a:noFill/>
              </a:ln>
              <a:effectLst/>
            </c:spPr>
            <c:extLst>
              <c:ext xmlns:c16="http://schemas.microsoft.com/office/drawing/2014/chart" uri="{C3380CC4-5D6E-409C-BE32-E72D297353CC}">
                <c16:uniqueId val="{00000014-52C7-43B9-83BD-3C29AB50995D}"/>
              </c:ext>
            </c:extLst>
          </c:dPt>
          <c:dPt>
            <c:idx val="4"/>
            <c:bubble3D val="0"/>
            <c:spPr>
              <a:noFill/>
              <a:ln w="19050">
                <a:noFill/>
              </a:ln>
              <a:effectLst/>
            </c:spPr>
            <c:extLst>
              <c:ext xmlns:c16="http://schemas.microsoft.com/office/drawing/2014/chart" uri="{C3380CC4-5D6E-409C-BE32-E72D297353CC}">
                <c16:uniqueId val="{00000016-52C7-43B9-83BD-3C29AB50995D}"/>
              </c:ext>
            </c:extLst>
          </c:dPt>
          <c:dPt>
            <c:idx val="5"/>
            <c:bubble3D val="0"/>
            <c:spPr>
              <a:noFill/>
              <a:ln w="19050">
                <a:noFill/>
              </a:ln>
              <a:effectLst/>
            </c:spPr>
            <c:extLst>
              <c:ext xmlns:c16="http://schemas.microsoft.com/office/drawing/2014/chart" uri="{C3380CC4-5D6E-409C-BE32-E72D297353CC}">
                <c16:uniqueId val="{00000018-52C7-43B9-83BD-3C29AB50995D}"/>
              </c:ext>
            </c:extLst>
          </c:dPt>
          <c:dPt>
            <c:idx val="6"/>
            <c:bubble3D val="0"/>
            <c:spPr>
              <a:noFill/>
              <a:ln w="19050">
                <a:noFill/>
              </a:ln>
              <a:effectLst/>
            </c:spPr>
            <c:extLst>
              <c:ext xmlns:c16="http://schemas.microsoft.com/office/drawing/2014/chart" uri="{C3380CC4-5D6E-409C-BE32-E72D297353CC}">
                <c16:uniqueId val="{0000001A-52C7-43B9-83BD-3C29AB50995D}"/>
              </c:ext>
            </c:extLst>
          </c:dPt>
          <c:dPt>
            <c:idx val="7"/>
            <c:bubble3D val="0"/>
            <c:spPr>
              <a:noFill/>
              <a:ln w="19050">
                <a:noFill/>
              </a:ln>
              <a:effectLst/>
            </c:spPr>
            <c:extLst>
              <c:ext xmlns:c16="http://schemas.microsoft.com/office/drawing/2014/chart" uri="{C3380CC4-5D6E-409C-BE32-E72D297353CC}">
                <c16:uniqueId val="{0000001C-52C7-43B9-83BD-3C29AB50995D}"/>
              </c:ext>
            </c:extLst>
          </c:dPt>
          <c:dPt>
            <c:idx val="8"/>
            <c:bubble3D val="0"/>
            <c:spPr>
              <a:noFill/>
              <a:ln w="19050">
                <a:noFill/>
              </a:ln>
              <a:effectLst/>
            </c:spPr>
            <c:extLst>
              <c:ext xmlns:c16="http://schemas.microsoft.com/office/drawing/2014/chart" uri="{C3380CC4-5D6E-409C-BE32-E72D297353CC}">
                <c16:uniqueId val="{0000001E-52C7-43B9-83BD-3C29AB50995D}"/>
              </c:ext>
            </c:extLst>
          </c:dPt>
          <c:dPt>
            <c:idx val="9"/>
            <c:bubble3D val="0"/>
            <c:spPr>
              <a:noFill/>
              <a:ln w="19050">
                <a:noFill/>
              </a:ln>
              <a:effectLst/>
            </c:spPr>
            <c:extLst>
              <c:ext xmlns:c16="http://schemas.microsoft.com/office/drawing/2014/chart" uri="{C3380CC4-5D6E-409C-BE32-E72D297353CC}">
                <c16:uniqueId val="{00000020-52C7-43B9-83BD-3C29AB50995D}"/>
              </c:ext>
            </c:extLst>
          </c:dPt>
          <c:dPt>
            <c:idx val="10"/>
            <c:bubble3D val="0"/>
            <c:spPr>
              <a:noFill/>
              <a:ln w="19050">
                <a:noFill/>
              </a:ln>
              <a:effectLst/>
            </c:spPr>
            <c:extLst>
              <c:ext xmlns:c16="http://schemas.microsoft.com/office/drawing/2014/chart" uri="{C3380CC4-5D6E-409C-BE32-E72D297353CC}">
                <c16:uniqueId val="{00000022-52C7-43B9-83BD-3C29AB50995D}"/>
              </c:ext>
            </c:extLst>
          </c:dPt>
          <c:val>
            <c:numRef>
              <c:f>'ICB Response Calc'!$R$19:$R$29</c:f>
              <c:numCache>
                <c:formatCode>General</c:formatCode>
                <c:ptCount val="11"/>
                <c:pt idx="0">
                  <c:v>10</c:v>
                </c:pt>
                <c:pt idx="1">
                  <c:v>10</c:v>
                </c:pt>
                <c:pt idx="2">
                  <c:v>10</c:v>
                </c:pt>
                <c:pt idx="3">
                  <c:v>10</c:v>
                </c:pt>
                <c:pt idx="4">
                  <c:v>10</c:v>
                </c:pt>
                <c:pt idx="5">
                  <c:v>10</c:v>
                </c:pt>
                <c:pt idx="6">
                  <c:v>10</c:v>
                </c:pt>
                <c:pt idx="7">
                  <c:v>10</c:v>
                </c:pt>
                <c:pt idx="8">
                  <c:v>10</c:v>
                </c:pt>
                <c:pt idx="9">
                  <c:v>10</c:v>
                </c:pt>
                <c:pt idx="10">
                  <c:v>100</c:v>
                </c:pt>
              </c:numCache>
            </c:numRef>
          </c:val>
          <c:extLst>
            <c:ext xmlns:c16="http://schemas.microsoft.com/office/drawing/2014/chart" uri="{C3380CC4-5D6E-409C-BE32-E72D297353CC}">
              <c16:uniqueId val="{00000023-52C7-43B9-83BD-3C29AB50995D}"/>
            </c:ext>
          </c:extLst>
        </c:ser>
        <c:dLbls>
          <c:showLegendKey val="0"/>
          <c:showVal val="0"/>
          <c:showCatName val="0"/>
          <c:showSerName val="0"/>
          <c:showPercent val="0"/>
          <c:showBubbleSize val="0"/>
          <c:showLeaderLines val="1"/>
        </c:dLbls>
        <c:firstSliceAng val="270"/>
        <c:holeSize val="75"/>
      </c:doughnutChart>
      <c:pieChart>
        <c:varyColors val="1"/>
        <c:ser>
          <c:idx val="2"/>
          <c:order val="2"/>
          <c:tx>
            <c:strRef>
              <c:f>'ICB Response Calc'!$N$18</c:f>
              <c:strCache>
                <c:ptCount val="1"/>
                <c:pt idx="0">
                  <c:v>Needle Data </c:v>
                </c:pt>
              </c:strCache>
            </c:strRef>
          </c:tx>
          <c:dPt>
            <c:idx val="0"/>
            <c:bubble3D val="0"/>
            <c:spPr>
              <a:noFill/>
              <a:ln w="19050">
                <a:solidFill>
                  <a:schemeClr val="lt1"/>
                </a:solidFill>
              </a:ln>
              <a:effectLst/>
            </c:spPr>
            <c:extLst>
              <c:ext xmlns:c16="http://schemas.microsoft.com/office/drawing/2014/chart" uri="{C3380CC4-5D6E-409C-BE32-E72D297353CC}">
                <c16:uniqueId val="{00000025-52C7-43B9-83BD-3C29AB50995D}"/>
              </c:ext>
            </c:extLst>
          </c:dPt>
          <c:dPt>
            <c:idx val="1"/>
            <c:bubble3D val="0"/>
            <c:spPr>
              <a:noFill/>
              <a:ln w="19050">
                <a:solidFill>
                  <a:sysClr val="windowText" lastClr="000000"/>
                </a:solidFill>
              </a:ln>
              <a:effectLst/>
            </c:spPr>
            <c:extLst>
              <c:ext xmlns:c16="http://schemas.microsoft.com/office/drawing/2014/chart" uri="{C3380CC4-5D6E-409C-BE32-E72D297353CC}">
                <c16:uniqueId val="{00000027-52C7-43B9-83BD-3C29AB50995D}"/>
              </c:ext>
            </c:extLst>
          </c:dPt>
          <c:dPt>
            <c:idx val="2"/>
            <c:bubble3D val="0"/>
            <c:spPr>
              <a:noFill/>
              <a:ln w="19050">
                <a:noFill/>
              </a:ln>
              <a:effectLst/>
            </c:spPr>
            <c:extLst>
              <c:ext xmlns:c16="http://schemas.microsoft.com/office/drawing/2014/chart" uri="{C3380CC4-5D6E-409C-BE32-E72D297353CC}">
                <c16:uniqueId val="{00000029-52C7-43B9-83BD-3C29AB50995D}"/>
              </c:ext>
            </c:extLst>
          </c:dPt>
          <c:val>
            <c:numRef>
              <c:f>'ICB Response Calc'!$O$19:$O$21</c:f>
              <c:numCache>
                <c:formatCode>General</c:formatCode>
                <c:ptCount val="3"/>
                <c:pt idx="0">
                  <c:v>0</c:v>
                </c:pt>
                <c:pt idx="1">
                  <c:v>1</c:v>
                </c:pt>
                <c:pt idx="2">
                  <c:v>199</c:v>
                </c:pt>
              </c:numCache>
            </c:numRef>
          </c:val>
          <c:extLst>
            <c:ext xmlns:c16="http://schemas.microsoft.com/office/drawing/2014/chart" uri="{C3380CC4-5D6E-409C-BE32-E72D297353CC}">
              <c16:uniqueId val="{0000002A-52C7-43B9-83BD-3C29AB50995D}"/>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521758</xdr:colOff>
      <xdr:row>0</xdr:row>
      <xdr:rowOff>123826</xdr:rowOff>
    </xdr:from>
    <xdr:to>
      <xdr:col>20</xdr:col>
      <xdr:colOff>0</xdr:colOff>
      <xdr:row>5</xdr:row>
      <xdr:rowOff>414619</xdr:rowOff>
    </xdr:to>
    <xdr:sp macro="" textlink="">
      <xdr:nvSpPr>
        <xdr:cNvPr id="3" name="TextBox 2">
          <a:extLst>
            <a:ext uri="{FF2B5EF4-FFF2-40B4-BE49-F238E27FC236}">
              <a16:creationId xmlns:a16="http://schemas.microsoft.com/office/drawing/2014/main" id="{5F3D289F-A4C7-40A7-B78B-6C65960866A3}"/>
            </a:ext>
          </a:extLst>
        </xdr:cNvPr>
        <xdr:cNvSpPr txBox="1"/>
      </xdr:nvSpPr>
      <xdr:spPr>
        <a:xfrm>
          <a:off x="521758" y="123826"/>
          <a:ext cx="14707036" cy="1904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3600" b="1">
              <a:solidFill>
                <a:sysClr val="windowText" lastClr="000000"/>
              </a:solidFill>
              <a:effectLst/>
              <a:latin typeface="+mn-lt"/>
              <a:ea typeface="+mn-ea"/>
              <a:cs typeface="+mn-cs"/>
            </a:rPr>
            <a:t>Winter Planning 26/27</a:t>
          </a:r>
        </a:p>
        <a:p>
          <a:r>
            <a:rPr lang="en-GB" sz="3600" b="1">
              <a:solidFill>
                <a:sysClr val="windowText" lastClr="000000"/>
              </a:solidFill>
              <a:effectLst/>
              <a:latin typeface="+mn-lt"/>
              <a:ea typeface="+mn-ea"/>
              <a:cs typeface="+mn-cs"/>
            </a:rPr>
            <a:t>Board Assurance Statement (BAS)</a:t>
          </a:r>
        </a:p>
        <a:p>
          <a:r>
            <a:rPr lang="en-GB" sz="3600" b="1">
              <a:solidFill>
                <a:sysClr val="windowText" lastClr="000000"/>
              </a:solidFill>
              <a:effectLst/>
              <a:latin typeface="+mn-lt"/>
              <a:ea typeface="+mn-ea"/>
              <a:cs typeface="+mn-cs"/>
            </a:rPr>
            <a:t>Integrated Care Board (ICB)</a:t>
          </a:r>
          <a:endParaRPr lang="en-GB" sz="36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19</xdr:col>
      <xdr:colOff>1354791</xdr:colOff>
      <xdr:row>0</xdr:row>
      <xdr:rowOff>140073</xdr:rowOff>
    </xdr:from>
    <xdr:to>
      <xdr:col>20</xdr:col>
      <xdr:colOff>0</xdr:colOff>
      <xdr:row>3</xdr:row>
      <xdr:rowOff>397660</xdr:rowOff>
    </xdr:to>
    <xdr:pic>
      <xdr:nvPicPr>
        <xdr:cNvPr id="6" name="Picture 5" descr="A blue and white logo&#10;&#10;AI-generated content may be incorrect.">
          <a:extLst>
            <a:ext uri="{FF2B5EF4-FFF2-40B4-BE49-F238E27FC236}">
              <a16:creationId xmlns:a16="http://schemas.microsoft.com/office/drawing/2014/main" id="{9A3A008F-A9D1-4B7F-BFCB-08816DE7C4E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3428" t="24590" r="12645" b="23581"/>
        <a:stretch>
          <a:fillRect/>
        </a:stretch>
      </xdr:blipFill>
      <xdr:spPr bwMode="auto">
        <a:xfrm>
          <a:off x="13490762" y="140073"/>
          <a:ext cx="1619250" cy="795469"/>
        </a:xfrm>
        <a:prstGeom prst="rect">
          <a:avLst/>
        </a:prstGeom>
        <a:noFill/>
        <a:ln>
          <a:noFill/>
        </a:ln>
      </xdr:spPr>
    </xdr:pic>
    <xdr:clientData/>
  </xdr:twoCellAnchor>
  <xdr:twoCellAnchor editAs="oneCell">
    <xdr:from>
      <xdr:col>15</xdr:col>
      <xdr:colOff>237790</xdr:colOff>
      <xdr:row>15</xdr:row>
      <xdr:rowOff>134470</xdr:rowOff>
    </xdr:from>
    <xdr:to>
      <xdr:col>20</xdr:col>
      <xdr:colOff>0</xdr:colOff>
      <xdr:row>23</xdr:row>
      <xdr:rowOff>2745665</xdr:rowOff>
    </xdr:to>
    <xdr:pic>
      <xdr:nvPicPr>
        <xdr:cNvPr id="7" name="Picture 6">
          <a:extLst>
            <a:ext uri="{FF2B5EF4-FFF2-40B4-BE49-F238E27FC236}">
              <a16:creationId xmlns:a16="http://schemas.microsoft.com/office/drawing/2014/main" id="{89F1E855-36F6-4AC9-B369-95FF5FCA9CE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818819" y="2823882"/>
          <a:ext cx="5365973" cy="4045548"/>
        </a:xfrm>
        <a:prstGeom prst="rect">
          <a:avLst/>
        </a:prstGeom>
      </xdr:spPr>
    </xdr:pic>
    <xdr:clientData/>
  </xdr:twoCellAnchor>
  <xdr:twoCellAnchor>
    <xdr:from>
      <xdr:col>0</xdr:col>
      <xdr:colOff>507813</xdr:colOff>
      <xdr:row>6</xdr:row>
      <xdr:rowOff>23908</xdr:rowOff>
    </xdr:from>
    <xdr:to>
      <xdr:col>19</xdr:col>
      <xdr:colOff>428624</xdr:colOff>
      <xdr:row>23</xdr:row>
      <xdr:rowOff>2079004</xdr:rowOff>
    </xdr:to>
    <xdr:sp macro="" textlink="">
      <xdr:nvSpPr>
        <xdr:cNvPr id="5" name="TextBox 4">
          <a:extLst>
            <a:ext uri="{FF2B5EF4-FFF2-40B4-BE49-F238E27FC236}">
              <a16:creationId xmlns:a16="http://schemas.microsoft.com/office/drawing/2014/main" id="{C0DE4F31-15E5-4BC2-83CF-574A850D856F}"/>
            </a:ext>
          </a:extLst>
        </xdr:cNvPr>
        <xdr:cNvSpPr txBox="1"/>
      </xdr:nvSpPr>
      <xdr:spPr>
        <a:xfrm>
          <a:off x="507813" y="2175437"/>
          <a:ext cx="12056782" cy="5103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solidFill>
                <a:schemeClr val="dk1"/>
              </a:solidFill>
              <a:effectLst/>
              <a:latin typeface="+mn-lt"/>
              <a:ea typeface="+mn-ea"/>
              <a:cs typeface="+mn-cs"/>
            </a:rPr>
            <a:t>1. Purpose</a:t>
          </a:r>
        </a:p>
        <a:p>
          <a:r>
            <a:rPr lang="en-GB" sz="1600">
              <a:solidFill>
                <a:schemeClr val="dk1"/>
              </a:solidFill>
              <a:effectLst/>
              <a:latin typeface="+mn-lt"/>
              <a:ea typeface="+mn-ea"/>
              <a:cs typeface="+mn-cs"/>
            </a:rPr>
            <a:t>The purpose of the Board Assurance Statement is to ensure the ICB’s Board has oversight that all key considerations have been met. It should be signed off by both the ICB Accountable Officer and Chair.  </a:t>
          </a:r>
        </a:p>
        <a:p>
          <a:r>
            <a:rPr lang="en-GB" sz="1600">
              <a:solidFill>
                <a:schemeClr val="dk1"/>
              </a:solidFill>
              <a:effectLst/>
              <a:latin typeface="+mn-lt"/>
              <a:ea typeface="+mn-ea"/>
              <a:cs typeface="+mn-cs"/>
            </a:rPr>
            <a:t> </a:t>
          </a:r>
        </a:p>
        <a:p>
          <a:r>
            <a:rPr lang="en-GB" sz="1600" b="1">
              <a:solidFill>
                <a:schemeClr val="dk1"/>
              </a:solidFill>
              <a:effectLst/>
              <a:latin typeface="+mn-lt"/>
              <a:ea typeface="+mn-ea"/>
              <a:cs typeface="+mn-cs"/>
            </a:rPr>
            <a:t>2. Guidance on completing the Board Assurance Statement (BAS) </a:t>
          </a:r>
        </a:p>
        <a:p>
          <a:r>
            <a:rPr lang="en-GB" sz="1600">
              <a:solidFill>
                <a:schemeClr val="dk1"/>
              </a:solidFill>
              <a:effectLst/>
              <a:latin typeface="+mn-lt"/>
              <a:ea typeface="+mn-ea"/>
              <a:cs typeface="+mn-cs"/>
            </a:rPr>
            <a:t> </a:t>
          </a:r>
        </a:p>
        <a:p>
          <a:r>
            <a:rPr lang="en-GB" sz="1600" b="1">
              <a:solidFill>
                <a:schemeClr val="dk1"/>
              </a:solidFill>
              <a:effectLst/>
              <a:latin typeface="+mn-lt"/>
              <a:ea typeface="+mn-ea"/>
              <a:cs typeface="+mn-cs"/>
            </a:rPr>
            <a:t>Section A: Board Assurance Statement </a:t>
          </a:r>
          <a:endParaRPr lang="en-GB" sz="1600">
            <a:solidFill>
              <a:schemeClr val="dk1"/>
            </a:solidFill>
            <a:effectLst/>
            <a:latin typeface="+mn-lt"/>
            <a:ea typeface="+mn-ea"/>
            <a:cs typeface="+mn-cs"/>
          </a:endParaRPr>
        </a:p>
        <a:p>
          <a:r>
            <a:rPr lang="en-GB" sz="1600">
              <a:solidFill>
                <a:schemeClr val="dk1"/>
              </a:solidFill>
              <a:effectLst/>
              <a:latin typeface="+mn-lt"/>
              <a:ea typeface="+mn-ea"/>
              <a:cs typeface="+mn-cs"/>
            </a:rPr>
            <a:t>Please include the Integrated Care Board’s (ICB) name at the top of the tab.  </a:t>
          </a:r>
        </a:p>
        <a:p>
          <a:r>
            <a:rPr lang="en-GB" sz="1600">
              <a:solidFill>
                <a:schemeClr val="dk1"/>
              </a:solidFill>
              <a:effectLst/>
              <a:latin typeface="+mn-lt"/>
              <a:ea typeface="+mn-ea"/>
              <a:cs typeface="+mn-cs"/>
            </a:rPr>
            <a:t>This section gives ICBs the opportunity to describe the approach to creating the winter plan, and demonstrate how links with other aspects of planning have been considered. </a:t>
          </a:r>
        </a:p>
        <a:p>
          <a:r>
            <a:rPr lang="en-GB" sz="1600">
              <a:solidFill>
                <a:schemeClr val="dk1"/>
              </a:solidFill>
              <a:effectLst/>
              <a:latin typeface="+mn-lt"/>
              <a:ea typeface="+mn-ea"/>
              <a:cs typeface="+mn-cs"/>
            </a:rPr>
            <a:t> </a:t>
          </a:r>
        </a:p>
        <a:p>
          <a:r>
            <a:rPr lang="en-GB" sz="1600" b="1">
              <a:solidFill>
                <a:schemeClr val="dk1"/>
              </a:solidFill>
              <a:effectLst/>
              <a:latin typeface="+mn-lt"/>
              <a:ea typeface="+mn-ea"/>
              <a:cs typeface="+mn-cs"/>
            </a:rPr>
            <a:t>Section B: 26/27 Winter Plan checklist</a:t>
          </a:r>
          <a:endParaRPr lang="en-GB" sz="1600">
            <a:solidFill>
              <a:schemeClr val="dk1"/>
            </a:solidFill>
            <a:effectLst/>
            <a:latin typeface="+mn-lt"/>
            <a:ea typeface="+mn-ea"/>
            <a:cs typeface="+mn-cs"/>
          </a:endParaRPr>
        </a:p>
        <a:p>
          <a:r>
            <a:rPr lang="en-GB" sz="1600"/>
            <a:t>This section provides a checklist of what Boards should ensure is covered in their 2026/27 Winter Plans.</a:t>
          </a:r>
        </a:p>
        <a:p>
          <a:r>
            <a:rPr lang="en-GB" sz="1600" b="1">
              <a:solidFill>
                <a:schemeClr val="dk1"/>
              </a:solidFill>
              <a:effectLst/>
              <a:latin typeface="+mn-lt"/>
              <a:ea typeface="+mn-ea"/>
              <a:cs typeface="+mn-cs"/>
            </a:rPr>
            <a:t> </a:t>
          </a:r>
          <a:endParaRPr lang="en-GB" sz="1600">
            <a:solidFill>
              <a:schemeClr val="dk1"/>
            </a:solidFill>
            <a:effectLst/>
            <a:latin typeface="+mn-lt"/>
            <a:ea typeface="+mn-ea"/>
            <a:cs typeface="+mn-cs"/>
          </a:endParaRPr>
        </a:p>
        <a:p>
          <a:r>
            <a:rPr lang="en-GB" sz="1600" b="1">
              <a:solidFill>
                <a:schemeClr val="dk1"/>
              </a:solidFill>
              <a:effectLst/>
              <a:latin typeface="+mn-lt"/>
              <a:ea typeface="+mn-ea"/>
              <a:cs typeface="+mn-cs"/>
            </a:rPr>
            <a:t>3. Submission process and contacts</a:t>
          </a:r>
        </a:p>
        <a:p>
          <a:br>
            <a:rPr lang="en-GB" sz="1600">
              <a:solidFill>
                <a:schemeClr val="dk1"/>
              </a:solidFill>
              <a:effectLst/>
              <a:latin typeface="+mn-lt"/>
              <a:ea typeface="+mn-ea"/>
              <a:cs typeface="+mn-cs"/>
            </a:rPr>
          </a:br>
          <a:r>
            <a:rPr lang="en-GB" sz="1600">
              <a:solidFill>
                <a:schemeClr val="dk1"/>
              </a:solidFill>
              <a:effectLst/>
              <a:latin typeface="+mn-lt"/>
              <a:ea typeface="+mn-ea"/>
              <a:cs typeface="+mn-cs"/>
            </a:rPr>
            <a:t>Completed Board Assurance Statements should be submitted to</a:t>
          </a:r>
        </a:p>
        <a:p>
          <a:r>
            <a:rPr lang="en-GB" sz="1600">
              <a:solidFill>
                <a:schemeClr val="dk1"/>
              </a:solidFill>
              <a:effectLst/>
              <a:latin typeface="+mn-lt"/>
              <a:ea typeface="+mn-ea"/>
              <a:cs typeface="+mn-cs"/>
            </a:rPr>
            <a:t>the national UEC team via </a:t>
          </a:r>
          <a:r>
            <a:rPr lang="en-GB" sz="1600" u="sng">
              <a:solidFill>
                <a:schemeClr val="dk1"/>
              </a:solidFill>
              <a:effectLst/>
              <a:latin typeface="+mn-lt"/>
              <a:ea typeface="+mn-ea"/>
              <a:cs typeface="+mn-cs"/>
              <a:hlinkClick xmlns:r="http://schemas.openxmlformats.org/officeDocument/2006/relationships" r:id=""/>
            </a:rPr>
            <a:t>england.eecpmo@nhs.net</a:t>
          </a:r>
          <a:r>
            <a:rPr lang="en-GB" sz="1600">
              <a:solidFill>
                <a:schemeClr val="dk1"/>
              </a:solidFill>
              <a:effectLst/>
              <a:latin typeface="+mn-lt"/>
              <a:ea typeface="+mn-ea"/>
              <a:cs typeface="+mn-cs"/>
            </a:rPr>
            <a:t> by </a:t>
          </a:r>
          <a:r>
            <a:rPr lang="en-GB" sz="1600" b="1">
              <a:solidFill>
                <a:schemeClr val="dk1"/>
              </a:solidFill>
              <a:effectLst/>
              <a:latin typeface="+mn-lt"/>
              <a:ea typeface="+mn-ea"/>
              <a:cs typeface="+mn-cs"/>
            </a:rPr>
            <a:t>30 September 2026.</a:t>
          </a:r>
          <a:endParaRPr lang="en-GB" sz="16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3464901</xdr:colOff>
      <xdr:row>4</xdr:row>
      <xdr:rowOff>81330</xdr:rowOff>
    </xdr:from>
    <xdr:to>
      <xdr:col>4</xdr:col>
      <xdr:colOff>530469</xdr:colOff>
      <xdr:row>9</xdr:row>
      <xdr:rowOff>138479</xdr:rowOff>
    </xdr:to>
    <xdr:graphicFrame macro="">
      <xdr:nvGraphicFramePr>
        <xdr:cNvPr id="4" name="Chart 3">
          <a:extLst>
            <a:ext uri="{FF2B5EF4-FFF2-40B4-BE49-F238E27FC236}">
              <a16:creationId xmlns:a16="http://schemas.microsoft.com/office/drawing/2014/main" id="{AF513177-37D8-4450-AEA1-F146682C85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2FB95DB-5ABE-4523-A426-0B00E3CA1E74}" name="ICB_Export" displayName="ICB_Export" ref="A1:O57" totalsRowShown="0" headerRowDxfId="35" dataDxfId="34">
  <autoFilter ref="A1:O57" xr:uid="{A2FB95DB-5ABE-4523-A426-0B00E3CA1E74}"/>
  <tableColumns count="15">
    <tableColumn id="1" xr3:uid="{2D0B14AE-C0AB-4CC5-8097-9CB8EC470174}" name="RespondentType" dataDxfId="33"/>
    <tableColumn id="14" xr3:uid="{9C5F211C-FAC7-456D-8316-26B984A600F8}" name="Contact details (email, phone number):" dataDxfId="32">
      <calculatedColumnFormula>IF('ICB Section A'!$E$6="","",'ICB Section A'!$E$6)</calculatedColumnFormula>
    </tableColumn>
    <tableColumn id="15" xr3:uid="{60E3AD83-2B73-4405-A15B-8E3AB6C296BE}" name="Date:" dataDxfId="31">
      <calculatedColumnFormula>IF('ICB Section A'!$E$7="","",'ICB Section A'!$E$7)</calculatedColumnFormula>
    </tableColumn>
    <tableColumn id="2" xr3:uid="{18D70204-74A5-4C57-8E4B-DE13188C0CA2}" name="ICBCode" dataDxfId="30">
      <calculatedColumnFormula>IF('ICB Section A'!$G$4="","",'ICB Section A'!$G$4)</calculatedColumnFormula>
    </tableColumn>
    <tableColumn id="3" xr3:uid="{A9818700-B698-480B-9517-CB285C35F2D6}" name="ICBName" dataDxfId="29">
      <calculatedColumnFormula>IF('ICB Section A'!$E$4="","",'ICB Section A'!$E$4)</calculatedColumnFormula>
    </tableColumn>
    <tableColumn id="4" xr3:uid="{6AD2C130-AB05-4627-A06E-09FA728072F6}" name="OtherICBName" dataDxfId="28">
      <calculatedColumnFormula>IF('ICB Section A'!$E$5="","",'ICB Section A'!$E$5)</calculatedColumnFormula>
    </tableColumn>
    <tableColumn id="5" xr3:uid="{2C2FE659-118E-4866-AE31-1BF23B867CFD}" name="Region" dataDxfId="27">
      <calculatedColumnFormula>IF(ICB_Export[[#This Row],[ICBCode]]&lt;&gt;"",IFERROR(_xlfn.XLOOKUP(ICB_Export[[#This Row],[ICBCode]],LRD!$X:$X,LRD!$W:$W,""),""),IFERROR(_xlfn.XLOOKUP(ICB_Export[[#This Row],[ICBName]],LRD!$Y:$Y,LRD!$W:$W,""),""))</calculatedColumnFormula>
    </tableColumn>
    <tableColumn id="6" xr3:uid="{A31DF1FA-79B0-4A10-B6AD-F80E4F0322EA}" name="Form" dataDxfId="26"/>
    <tableColumn id="7" xr3:uid="{4BCE9101-50DA-4236-A276-F1D9317EA13F}" name="QuestionID" dataDxfId="25"/>
    <tableColumn id="8" xr3:uid="{D2717E23-78CD-4A30-B6EB-AD111E6E7E9C}" name="Section" dataDxfId="24"/>
    <tableColumn id="9" xr3:uid="{27662AC0-5FD0-4257-92B1-651CBC8DD0F9}" name="QuestionNumber" dataDxfId="23"/>
    <tableColumn id="10" xr3:uid="{64B8539A-48A5-492F-B6C0-C8CEC37C8BE8}" name="Question" dataDxfId="22"/>
    <tableColumn id="11" xr3:uid="{0A308C2C-8DDE-44C3-BB6E-34325A489625}" name="Response" dataDxfId="21">
      <calculatedColumnFormula array="1">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calculatedColumnFormula>
    </tableColumn>
    <tableColumn id="12" xr3:uid="{1EFA4FE8-3DEE-4FFF-80B2-9EAFC2DA5962}" name="Additional comments or qualifications (optional)" dataDxfId="20">
      <calculatedColumnFormula>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calculatedColumnFormula>
    </tableColumn>
    <tableColumn id="13" xr3:uid="{DF84EE0C-5F4C-4084-AF75-B74A758B9FA0}" name="Blockers/Support requirements (optional)" dataDxfId="19">
      <calculatedColumnFormula>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8B405-2DC7-450A-9BD1-B6D91F60DF29}">
  <sheetPr>
    <tabColor theme="3" tint="0.499984740745262"/>
    <pageSetUpPr autoPageBreaks="0"/>
  </sheetPr>
  <dimension ref="A1:T42"/>
  <sheetViews>
    <sheetView tabSelected="1" zoomScale="85" zoomScaleNormal="85" workbookViewId="0"/>
  </sheetViews>
  <sheetFormatPr defaultColWidth="0" defaultRowHeight="15" customHeight="1" zeroHeight="1"/>
  <cols>
    <col min="1" max="19" width="9.140625" customWidth="1"/>
    <col min="20" max="20" width="44.28515625" customWidth="1"/>
    <col min="21" max="16384" width="9.140625" hidden="1"/>
  </cols>
  <sheetData>
    <row r="1" spans="1:20">
      <c r="A1" s="263"/>
      <c r="B1" s="263"/>
      <c r="C1" s="263"/>
      <c r="D1" s="263"/>
      <c r="E1" s="263"/>
      <c r="F1" s="263"/>
      <c r="G1" s="263"/>
      <c r="H1" s="263"/>
      <c r="I1" s="263"/>
      <c r="J1" s="263"/>
      <c r="K1" s="263"/>
      <c r="L1" s="263"/>
      <c r="M1" s="263"/>
      <c r="N1" s="263"/>
      <c r="O1" s="263"/>
      <c r="P1" s="263"/>
      <c r="Q1" s="263"/>
      <c r="R1" s="263"/>
      <c r="S1" s="263"/>
      <c r="T1" s="263"/>
    </row>
    <row r="2" spans="1:20">
      <c r="A2" s="263"/>
      <c r="B2" s="263"/>
      <c r="C2" s="263"/>
      <c r="D2" s="263"/>
      <c r="E2" s="263"/>
      <c r="F2" s="263"/>
      <c r="G2" s="263"/>
      <c r="H2" s="263"/>
      <c r="I2" s="263"/>
      <c r="J2" s="263"/>
      <c r="K2" s="263"/>
      <c r="L2" s="263"/>
      <c r="M2" s="263"/>
      <c r="N2" s="263"/>
      <c r="O2" s="263"/>
      <c r="P2" s="263"/>
      <c r="Q2" s="263"/>
      <c r="R2" s="263"/>
      <c r="S2" s="263"/>
      <c r="T2" s="263"/>
    </row>
    <row r="3" spans="1:20">
      <c r="A3" s="263"/>
      <c r="B3" s="263"/>
      <c r="C3" s="263"/>
      <c r="D3" s="263"/>
      <c r="E3" s="263"/>
      <c r="F3" s="263"/>
      <c r="G3" s="263"/>
      <c r="H3" s="263"/>
      <c r="I3" s="263"/>
      <c r="J3" s="263"/>
      <c r="K3" s="263"/>
      <c r="L3" s="263"/>
      <c r="M3" s="263"/>
      <c r="N3" s="263"/>
      <c r="O3" s="263"/>
      <c r="P3" s="263"/>
      <c r="Q3" s="263"/>
      <c r="R3" s="263"/>
      <c r="S3" s="263"/>
      <c r="T3" s="263"/>
    </row>
    <row r="4" spans="1:20" ht="42.95" customHeight="1">
      <c r="A4" s="263"/>
      <c r="B4" s="263"/>
      <c r="C4" s="263"/>
      <c r="D4" s="263"/>
      <c r="E4" s="263"/>
      <c r="F4" s="263"/>
      <c r="G4" s="263"/>
      <c r="H4" s="263"/>
      <c r="I4" s="263"/>
      <c r="J4" s="263"/>
      <c r="K4" s="263"/>
      <c r="L4" s="263"/>
      <c r="M4" s="263"/>
      <c r="N4" s="263"/>
      <c r="O4" s="263"/>
      <c r="P4" s="263"/>
      <c r="Q4" s="263"/>
      <c r="R4" s="263"/>
      <c r="S4" s="263"/>
      <c r="T4" s="263"/>
    </row>
    <row r="5" spans="1:20" ht="42.95" customHeight="1">
      <c r="A5" s="263"/>
      <c r="B5" s="263"/>
      <c r="C5" s="263"/>
      <c r="D5" s="263"/>
      <c r="E5" s="263"/>
      <c r="F5" s="263"/>
      <c r="G5" s="263"/>
      <c r="H5" s="263"/>
      <c r="I5" s="263"/>
      <c r="J5" s="263"/>
      <c r="K5" s="263"/>
      <c r="L5" s="263"/>
      <c r="M5" s="263"/>
      <c r="N5" s="263"/>
      <c r="O5" s="263"/>
      <c r="P5" s="263"/>
      <c r="Q5" s="263"/>
      <c r="R5" s="263"/>
      <c r="S5" s="263"/>
      <c r="T5" s="263"/>
    </row>
    <row r="6" spans="1:20" ht="42.95" customHeight="1">
      <c r="A6" s="263"/>
      <c r="B6" s="263"/>
      <c r="C6" s="263"/>
      <c r="D6" s="263"/>
      <c r="E6" s="263"/>
      <c r="F6" s="263"/>
      <c r="G6" s="263"/>
      <c r="H6" s="263"/>
      <c r="I6" s="263"/>
      <c r="J6" s="263"/>
      <c r="K6" s="263"/>
      <c r="L6" s="263"/>
      <c r="M6" s="263"/>
      <c r="N6" s="263"/>
      <c r="O6" s="263"/>
      <c r="P6" s="263"/>
      <c r="Q6" s="263"/>
      <c r="R6" s="263"/>
      <c r="S6" s="263"/>
      <c r="T6" s="263"/>
    </row>
    <row r="7" spans="1:20">
      <c r="A7" s="263"/>
      <c r="B7" s="263"/>
      <c r="C7" s="263"/>
      <c r="D7" s="263"/>
      <c r="E7" s="263"/>
      <c r="F7" s="263"/>
      <c r="G7" s="263"/>
      <c r="H7" s="263"/>
      <c r="I7" s="263"/>
      <c r="J7" s="263"/>
      <c r="K7" s="263"/>
      <c r="L7" s="263"/>
      <c r="M7" s="263"/>
      <c r="N7" s="263"/>
      <c r="O7" s="263"/>
      <c r="P7" s="263"/>
      <c r="Q7" s="263"/>
      <c r="R7" s="263"/>
      <c r="S7" s="263"/>
      <c r="T7" s="263"/>
    </row>
    <row r="8" spans="1:20">
      <c r="A8" s="263"/>
      <c r="B8" s="263"/>
      <c r="C8" s="263"/>
      <c r="D8" s="263"/>
      <c r="E8" s="263"/>
      <c r="F8" s="263"/>
      <c r="G8" s="263"/>
      <c r="H8" s="263"/>
      <c r="I8" s="263"/>
      <c r="J8" s="263"/>
      <c r="K8" s="263"/>
      <c r="L8" s="263"/>
      <c r="M8" s="263"/>
      <c r="N8" s="263"/>
      <c r="O8" s="263"/>
      <c r="P8" s="263"/>
      <c r="Q8" s="263"/>
      <c r="R8" s="263"/>
      <c r="S8" s="263"/>
      <c r="T8" s="263"/>
    </row>
    <row r="9" spans="1:20">
      <c r="A9" s="263"/>
      <c r="B9" s="263"/>
      <c r="C9" s="263"/>
      <c r="D9" s="263"/>
      <c r="E9" s="263"/>
      <c r="F9" s="263"/>
      <c r="G9" s="263"/>
      <c r="H9" s="263"/>
      <c r="I9" s="263"/>
      <c r="J9" s="263"/>
      <c r="K9" s="263"/>
      <c r="L9" s="263"/>
      <c r="M9" s="263"/>
      <c r="N9" s="263"/>
      <c r="O9" s="263"/>
      <c r="P9" s="263"/>
      <c r="Q9" s="263"/>
      <c r="R9" s="263"/>
      <c r="S9" s="263"/>
      <c r="T9" s="263"/>
    </row>
    <row r="10" spans="1:20">
      <c r="A10" s="263"/>
      <c r="B10" s="263"/>
      <c r="C10" s="263"/>
      <c r="D10" s="263"/>
      <c r="E10" s="263"/>
      <c r="F10" s="263"/>
      <c r="G10" s="263"/>
      <c r="H10" s="263"/>
      <c r="I10" s="263"/>
      <c r="J10" s="263"/>
      <c r="K10" s="263"/>
      <c r="L10" s="263"/>
      <c r="M10" s="263"/>
      <c r="N10" s="263"/>
      <c r="O10" s="263"/>
      <c r="P10" s="263"/>
      <c r="Q10" s="263"/>
      <c r="R10" s="263"/>
      <c r="S10" s="263"/>
      <c r="T10" s="263"/>
    </row>
    <row r="11" spans="1:20">
      <c r="A11" s="263"/>
      <c r="B11" s="263"/>
      <c r="C11" s="263"/>
      <c r="D11" s="263"/>
      <c r="E11" s="263"/>
      <c r="F11" s="263"/>
      <c r="G11" s="263"/>
      <c r="H11" s="263"/>
      <c r="I11" s="263"/>
      <c r="J11" s="263"/>
      <c r="K11" s="263"/>
      <c r="L11" s="263"/>
      <c r="M11" s="263"/>
      <c r="N11" s="263"/>
      <c r="O11" s="263"/>
      <c r="P11" s="263"/>
      <c r="Q11" s="263"/>
      <c r="R11" s="263"/>
      <c r="S11" s="263"/>
      <c r="T11" s="263"/>
    </row>
    <row r="12" spans="1:20">
      <c r="A12" s="263"/>
      <c r="B12" s="263"/>
      <c r="C12" s="263"/>
      <c r="D12" s="263"/>
      <c r="E12" s="263"/>
      <c r="F12" s="263"/>
      <c r="G12" s="263"/>
      <c r="H12" s="263"/>
      <c r="I12" s="263"/>
      <c r="J12" s="263"/>
      <c r="K12" s="263"/>
      <c r="L12" s="263"/>
      <c r="M12" s="263"/>
      <c r="N12" s="263"/>
      <c r="O12" s="263"/>
      <c r="P12" s="263"/>
      <c r="Q12" s="263"/>
      <c r="R12" s="263"/>
      <c r="S12" s="263"/>
      <c r="T12" s="263"/>
    </row>
    <row r="13" spans="1:20">
      <c r="A13" s="263"/>
      <c r="B13" s="263"/>
      <c r="C13" s="263"/>
      <c r="D13" s="263"/>
      <c r="E13" s="263"/>
      <c r="F13" s="263"/>
      <c r="G13" s="263"/>
      <c r="H13" s="263"/>
      <c r="I13" s="263"/>
      <c r="J13" s="263"/>
      <c r="K13" s="263"/>
      <c r="L13" s="263"/>
      <c r="M13" s="263"/>
      <c r="N13" s="263"/>
      <c r="O13" s="263"/>
      <c r="P13" s="263"/>
      <c r="Q13" s="263"/>
      <c r="R13" s="263"/>
      <c r="S13" s="263"/>
      <c r="T13" s="263"/>
    </row>
    <row r="14" spans="1:20">
      <c r="A14" s="263"/>
      <c r="B14" s="263"/>
      <c r="C14" s="263"/>
      <c r="D14" s="263"/>
      <c r="E14" s="263"/>
      <c r="F14" s="263"/>
      <c r="G14" s="263"/>
      <c r="H14" s="263"/>
      <c r="I14" s="263"/>
      <c r="J14" s="263"/>
      <c r="K14" s="263"/>
      <c r="L14" s="263"/>
      <c r="M14" s="263"/>
      <c r="N14" s="263"/>
      <c r="O14" s="263"/>
      <c r="P14" s="263"/>
      <c r="Q14" s="263"/>
      <c r="R14" s="263"/>
      <c r="S14" s="263"/>
      <c r="T14" s="263"/>
    </row>
    <row r="15" spans="1:20">
      <c r="A15" s="263"/>
      <c r="B15" s="263"/>
      <c r="C15" s="263"/>
      <c r="D15" s="263"/>
      <c r="E15" s="263"/>
      <c r="F15" s="263"/>
      <c r="G15" s="263"/>
      <c r="H15" s="263"/>
      <c r="I15" s="263"/>
      <c r="J15" s="263"/>
      <c r="K15" s="263"/>
      <c r="L15" s="263"/>
      <c r="M15" s="263"/>
      <c r="N15" s="263"/>
      <c r="O15" s="263"/>
      <c r="P15" s="263"/>
      <c r="Q15" s="263"/>
      <c r="R15" s="263"/>
      <c r="S15" s="263"/>
      <c r="T15" s="263"/>
    </row>
    <row r="16" spans="1:20">
      <c r="A16" s="263"/>
      <c r="B16" s="263"/>
      <c r="C16" s="263"/>
      <c r="D16" s="263"/>
      <c r="E16" s="263"/>
      <c r="F16" s="263"/>
      <c r="G16" s="263"/>
      <c r="H16" s="263"/>
      <c r="I16" s="263"/>
      <c r="J16" s="263"/>
      <c r="K16" s="263"/>
      <c r="L16" s="263"/>
      <c r="M16" s="263"/>
      <c r="N16" s="263"/>
      <c r="O16" s="263"/>
      <c r="P16" s="263"/>
      <c r="Q16" s="263"/>
      <c r="R16" s="263"/>
      <c r="S16" s="263"/>
      <c r="T16" s="263"/>
    </row>
    <row r="17" spans="1:20">
      <c r="A17" s="263"/>
      <c r="B17" s="263"/>
      <c r="C17" s="263"/>
      <c r="D17" s="263"/>
      <c r="E17" s="263"/>
      <c r="F17" s="263"/>
      <c r="G17" s="263"/>
      <c r="H17" s="263"/>
      <c r="I17" s="263"/>
      <c r="J17" s="263"/>
      <c r="K17" s="263"/>
      <c r="L17" s="263"/>
      <c r="M17" s="263"/>
      <c r="N17" s="263"/>
      <c r="O17" s="263"/>
      <c r="P17" s="263"/>
      <c r="Q17" s="263"/>
      <c r="R17" s="263"/>
      <c r="S17" s="263"/>
      <c r="T17" s="263"/>
    </row>
    <row r="18" spans="1:20">
      <c r="A18" s="263"/>
      <c r="B18" s="263"/>
      <c r="C18" s="263"/>
      <c r="D18" s="263"/>
      <c r="E18" s="263"/>
      <c r="F18" s="263"/>
      <c r="G18" s="263"/>
      <c r="H18" s="263"/>
      <c r="I18" s="263"/>
      <c r="J18" s="263"/>
      <c r="K18" s="263"/>
      <c r="L18" s="263"/>
      <c r="M18" s="263"/>
      <c r="N18" s="263"/>
      <c r="O18" s="263"/>
      <c r="P18" s="263"/>
      <c r="Q18" s="263"/>
      <c r="R18" s="263"/>
      <c r="S18" s="263"/>
      <c r="T18" s="263"/>
    </row>
    <row r="19" spans="1:20">
      <c r="A19" s="263"/>
      <c r="B19" s="263"/>
      <c r="C19" s="263"/>
      <c r="D19" s="263"/>
      <c r="E19" s="263"/>
      <c r="F19" s="263"/>
      <c r="G19" s="263"/>
      <c r="H19" s="263"/>
      <c r="I19" s="263"/>
      <c r="J19" s="263"/>
      <c r="K19" s="263"/>
      <c r="L19" s="263"/>
      <c r="M19" s="263"/>
      <c r="N19" s="263"/>
      <c r="O19" s="263"/>
      <c r="P19" s="263"/>
      <c r="Q19" s="263"/>
      <c r="R19" s="263"/>
      <c r="S19" s="263"/>
      <c r="T19" s="263"/>
    </row>
    <row r="20" spans="1:20">
      <c r="A20" s="263"/>
      <c r="B20" s="263"/>
      <c r="C20" s="263"/>
      <c r="D20" s="263"/>
      <c r="E20" s="263"/>
      <c r="F20" s="263"/>
      <c r="G20" s="263"/>
      <c r="H20" s="263"/>
      <c r="I20" s="263"/>
      <c r="J20" s="263"/>
      <c r="K20" s="263"/>
      <c r="L20" s="263"/>
      <c r="M20" s="263"/>
      <c r="N20" s="263"/>
      <c r="O20" s="263"/>
      <c r="P20" s="263"/>
      <c r="Q20" s="263"/>
      <c r="R20" s="263"/>
      <c r="S20" s="263"/>
      <c r="T20" s="263"/>
    </row>
    <row r="21" spans="1:20">
      <c r="A21" s="263"/>
      <c r="B21" s="263"/>
      <c r="C21" s="263"/>
      <c r="D21" s="263"/>
      <c r="E21" s="263"/>
      <c r="F21" s="263"/>
      <c r="G21" s="263"/>
      <c r="H21" s="263"/>
      <c r="I21" s="263"/>
      <c r="J21" s="263"/>
      <c r="K21" s="263"/>
      <c r="L21" s="263"/>
      <c r="M21" s="263"/>
      <c r="N21" s="263"/>
      <c r="O21" s="263"/>
      <c r="P21" s="263"/>
      <c r="Q21" s="263"/>
      <c r="R21" s="263"/>
      <c r="S21" s="263"/>
      <c r="T21" s="263"/>
    </row>
    <row r="22" spans="1:20">
      <c r="A22" s="263"/>
      <c r="B22" s="263"/>
      <c r="C22" s="263"/>
      <c r="D22" s="263"/>
      <c r="E22" s="263"/>
      <c r="F22" s="263"/>
      <c r="G22" s="263"/>
      <c r="H22" s="263"/>
      <c r="I22" s="263"/>
      <c r="J22" s="263"/>
      <c r="K22" s="263"/>
      <c r="L22" s="263"/>
      <c r="M22" s="263"/>
      <c r="N22" s="263"/>
      <c r="O22" s="263"/>
      <c r="P22" s="263"/>
      <c r="Q22" s="263"/>
      <c r="R22" s="263"/>
      <c r="S22" s="263"/>
      <c r="T22" s="263"/>
    </row>
    <row r="23" spans="1:20">
      <c r="A23" s="263"/>
      <c r="B23" s="263"/>
      <c r="C23" s="263"/>
      <c r="D23" s="263"/>
      <c r="E23" s="263"/>
      <c r="F23" s="263"/>
      <c r="G23" s="263"/>
      <c r="H23" s="263"/>
      <c r="I23" s="263"/>
      <c r="J23" s="263"/>
      <c r="K23" s="263"/>
      <c r="L23" s="263"/>
      <c r="M23" s="263"/>
      <c r="N23" s="263"/>
      <c r="O23" s="263"/>
      <c r="P23" s="263"/>
      <c r="Q23" s="263"/>
      <c r="R23" s="263"/>
      <c r="S23" s="263"/>
      <c r="T23" s="263"/>
    </row>
    <row r="24" spans="1:20" ht="216.75" customHeight="1">
      <c r="A24" s="263"/>
      <c r="B24" s="263"/>
      <c r="C24" s="263"/>
      <c r="D24" s="263"/>
      <c r="E24" s="263"/>
      <c r="F24" s="263"/>
      <c r="G24" s="263"/>
      <c r="H24" s="263"/>
      <c r="I24" s="263"/>
      <c r="J24" s="263"/>
      <c r="K24" s="263"/>
      <c r="L24" s="263"/>
      <c r="M24" s="263"/>
      <c r="N24" s="263"/>
      <c r="O24" s="263"/>
      <c r="P24" s="263"/>
      <c r="Q24" s="263"/>
      <c r="R24" s="263"/>
      <c r="S24" s="263"/>
      <c r="T24" s="263"/>
    </row>
    <row r="33" customFormat="1" ht="15" hidden="1" customHeight="1"/>
    <row r="34" customFormat="1" ht="15" hidden="1" customHeight="1"/>
    <row r="35" customFormat="1" ht="15" hidden="1" customHeight="1"/>
    <row r="36" customFormat="1" ht="15" hidden="1" customHeight="1"/>
    <row r="37" customFormat="1" ht="15" hidden="1" customHeight="1"/>
    <row r="38" customFormat="1" ht="15" hidden="1" customHeight="1"/>
    <row r="39" customFormat="1" ht="15" hidden="1" customHeight="1"/>
    <row r="40" customFormat="1" ht="15" hidden="1" customHeight="1"/>
    <row r="41" customFormat="1" ht="15" hidden="1" customHeight="1"/>
    <row r="42" customFormat="1" ht="15" hidden="1" customHeight="1"/>
  </sheetData>
  <sheetProtection algorithmName="SHA-512" hashValue="4Cc1/1DrMPTUXJDhzpTdNO9s4XOJjWgfgXlLqdak5QtUBoleRThGfOtdBTFt2JxuiCqNC0Ho104n3/ptwvFT2Q==" saltValue="yoR3DY9iC7sPbiRiRuB5tg==" spinCount="100000" sheet="1" selectLockedCells="1" selectUnlockedCells="1"/>
  <mergeCells count="1">
    <mergeCell ref="A1:T2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2B3E0-A1B8-41D3-B021-D400EF32ADA2}">
  <sheetPr>
    <tabColor theme="8" tint="0.59999389629810485"/>
  </sheetPr>
  <dimension ref="A1:T25"/>
  <sheetViews>
    <sheetView workbookViewId="0">
      <pane xSplit="1" ySplit="2" topLeftCell="B3" activePane="bottomRight" state="frozen"/>
      <selection pane="bottomRight" activeCell="B21" sqref="B21"/>
      <selection pane="bottomLeft"/>
      <selection pane="topRight"/>
    </sheetView>
  </sheetViews>
  <sheetFormatPr defaultRowHeight="15" customHeight="1"/>
  <cols>
    <col min="1" max="1" width="20.5703125" customWidth="1"/>
    <col min="2" max="2" width="12.140625" customWidth="1"/>
    <col min="3" max="3" width="10.42578125" customWidth="1"/>
    <col min="4" max="4" width="11.28515625" customWidth="1"/>
    <col min="5" max="5" width="10.7109375" customWidth="1"/>
    <col min="6" max="6" width="12.85546875" customWidth="1"/>
    <col min="7" max="7" width="11.42578125" customWidth="1"/>
    <col min="8" max="9" width="13.5703125" customWidth="1"/>
    <col min="10" max="10" width="11.5703125" customWidth="1"/>
    <col min="11" max="11" width="10.5703125" customWidth="1"/>
    <col min="12" max="12" width="11" customWidth="1"/>
    <col min="13" max="13" width="14.140625" customWidth="1"/>
    <col min="14" max="14" width="12.85546875" customWidth="1"/>
    <col min="16" max="16" width="0" hidden="1" customWidth="1"/>
  </cols>
  <sheetData>
    <row r="1" spans="1:20">
      <c r="A1" s="317" t="s">
        <v>591</v>
      </c>
      <c r="B1" s="318"/>
      <c r="C1" s="318"/>
      <c r="D1" s="318"/>
      <c r="E1" s="318"/>
      <c r="F1" s="318"/>
      <c r="G1" s="318"/>
      <c r="H1" s="318"/>
      <c r="I1" s="318"/>
      <c r="J1" s="318"/>
      <c r="K1" s="318"/>
      <c r="L1" s="318"/>
      <c r="M1" s="318"/>
      <c r="N1" s="117"/>
    </row>
    <row r="2" spans="1:20" ht="15.75" thickBot="1">
      <c r="A2" s="118"/>
      <c r="B2" s="119"/>
      <c r="C2" s="119"/>
      <c r="D2" s="119"/>
      <c r="E2" s="119"/>
      <c r="F2" s="119"/>
      <c r="G2" s="119"/>
      <c r="H2" s="120"/>
      <c r="I2" s="120" t="s">
        <v>592</v>
      </c>
      <c r="J2" s="319" t="s">
        <v>593</v>
      </c>
      <c r="K2" s="319"/>
      <c r="L2" s="320"/>
      <c r="M2" s="116"/>
      <c r="N2" s="117"/>
      <c r="R2" s="105" t="s">
        <v>594</v>
      </c>
    </row>
    <row r="3" spans="1:20" ht="65.25" customHeight="1" thickBot="1">
      <c r="A3" s="121" t="s">
        <v>595</v>
      </c>
      <c r="B3" s="122" t="s">
        <v>596</v>
      </c>
      <c r="C3" s="123" t="s">
        <v>597</v>
      </c>
      <c r="D3" s="124" t="s">
        <v>598</v>
      </c>
      <c r="E3" s="125" t="s">
        <v>599</v>
      </c>
      <c r="F3" s="126" t="s">
        <v>600</v>
      </c>
      <c r="G3" s="127" t="s">
        <v>601</v>
      </c>
      <c r="H3" s="127" t="s">
        <v>602</v>
      </c>
      <c r="I3" s="127" t="s">
        <v>603</v>
      </c>
      <c r="J3" s="127" t="s">
        <v>604</v>
      </c>
      <c r="K3" s="128" t="s">
        <v>605</v>
      </c>
      <c r="L3" s="129" t="s">
        <v>606</v>
      </c>
      <c r="M3" s="117" t="s">
        <v>607</v>
      </c>
      <c r="N3" s="117" t="s">
        <v>608</v>
      </c>
      <c r="O3" s="130"/>
      <c r="P3" s="130"/>
      <c r="R3" s="321" t="s">
        <v>609</v>
      </c>
      <c r="S3" s="321"/>
      <c r="T3" s="321"/>
    </row>
    <row r="4" spans="1:20" ht="27" customHeight="1">
      <c r="A4" s="131" t="s">
        <v>610</v>
      </c>
      <c r="B4" s="132">
        <v>6</v>
      </c>
      <c r="C4" s="133">
        <v>6</v>
      </c>
      <c r="D4" s="134">
        <v>15</v>
      </c>
      <c r="E4" s="135">
        <v>15</v>
      </c>
      <c r="F4" s="136">
        <v>1</v>
      </c>
      <c r="G4" s="137">
        <v>1</v>
      </c>
      <c r="H4" s="136">
        <v>4</v>
      </c>
      <c r="I4" s="137">
        <v>4</v>
      </c>
      <c r="J4" s="136">
        <v>4</v>
      </c>
      <c r="K4" s="138">
        <v>4</v>
      </c>
      <c r="L4" s="139">
        <f t="shared" ref="L4:M10" si="0">_xlfn.SINGLE(SUM(B4+D4+F4+H4+J4))</f>
        <v>30</v>
      </c>
      <c r="M4" s="140">
        <f t="shared" si="0"/>
        <v>30</v>
      </c>
      <c r="N4" s="141">
        <f>L4/M4</f>
        <v>1</v>
      </c>
      <c r="Q4" t="s">
        <v>611</v>
      </c>
      <c r="R4" t="s">
        <v>612</v>
      </c>
      <c r="S4" t="s">
        <v>613</v>
      </c>
    </row>
    <row r="5" spans="1:20" ht="27" customHeight="1">
      <c r="A5" s="142" t="s">
        <v>247</v>
      </c>
      <c r="B5" s="143">
        <v>5</v>
      </c>
      <c r="C5" s="144">
        <v>5</v>
      </c>
      <c r="D5" s="145">
        <v>18</v>
      </c>
      <c r="E5" s="146">
        <v>18</v>
      </c>
      <c r="F5" s="145">
        <v>1</v>
      </c>
      <c r="G5" s="146">
        <v>1</v>
      </c>
      <c r="H5" s="145">
        <v>2</v>
      </c>
      <c r="I5" s="146">
        <v>2</v>
      </c>
      <c r="J5" s="145">
        <v>9</v>
      </c>
      <c r="K5" s="147">
        <v>9</v>
      </c>
      <c r="L5" s="148">
        <f t="shared" si="0"/>
        <v>35</v>
      </c>
      <c r="M5" s="149">
        <f t="shared" si="0"/>
        <v>35</v>
      </c>
      <c r="N5" s="141">
        <f t="shared" ref="N5:N11" si="1">L5/M5</f>
        <v>1</v>
      </c>
      <c r="Q5">
        <v>200</v>
      </c>
      <c r="R5">
        <v>215</v>
      </c>
      <c r="S5" s="150">
        <f>Q5/R5</f>
        <v>0.93023255813953487</v>
      </c>
    </row>
    <row r="6" spans="1:20" ht="27" customHeight="1">
      <c r="A6" s="142" t="s">
        <v>614</v>
      </c>
      <c r="B6" s="143">
        <v>11</v>
      </c>
      <c r="C6" s="144">
        <v>11</v>
      </c>
      <c r="D6" s="145">
        <v>22</v>
      </c>
      <c r="E6" s="146">
        <v>22</v>
      </c>
      <c r="F6" s="145">
        <v>2</v>
      </c>
      <c r="G6" s="146">
        <v>2</v>
      </c>
      <c r="H6" s="145">
        <v>8</v>
      </c>
      <c r="I6" s="146">
        <v>8</v>
      </c>
      <c r="J6" s="145">
        <v>9</v>
      </c>
      <c r="K6" s="147">
        <v>9</v>
      </c>
      <c r="L6" s="148">
        <f t="shared" si="0"/>
        <v>52</v>
      </c>
      <c r="M6" s="149">
        <f t="shared" si="0"/>
        <v>52</v>
      </c>
      <c r="N6" s="141">
        <f t="shared" si="1"/>
        <v>1</v>
      </c>
      <c r="Q6" t="s">
        <v>615</v>
      </c>
      <c r="R6" t="s">
        <v>616</v>
      </c>
    </row>
    <row r="7" spans="1:20" ht="27" customHeight="1">
      <c r="A7" s="142" t="s">
        <v>617</v>
      </c>
      <c r="B7" s="143">
        <v>4</v>
      </c>
      <c r="C7" s="144">
        <v>4</v>
      </c>
      <c r="D7" s="145">
        <v>23</v>
      </c>
      <c r="E7" s="146">
        <v>23</v>
      </c>
      <c r="F7" s="145">
        <v>2</v>
      </c>
      <c r="G7" s="146">
        <v>2</v>
      </c>
      <c r="H7" s="145">
        <v>2</v>
      </c>
      <c r="I7" s="146">
        <v>2</v>
      </c>
      <c r="J7" s="145">
        <v>8</v>
      </c>
      <c r="K7" s="147">
        <v>8</v>
      </c>
      <c r="L7" s="148">
        <f t="shared" si="0"/>
        <v>39</v>
      </c>
      <c r="M7" s="149">
        <f t="shared" si="0"/>
        <v>39</v>
      </c>
      <c r="N7" s="141">
        <f t="shared" si="1"/>
        <v>1</v>
      </c>
      <c r="Q7">
        <v>41</v>
      </c>
      <c r="R7">
        <v>42</v>
      </c>
      <c r="S7" s="150">
        <f>Q7/R7</f>
        <v>0.97619047619047616</v>
      </c>
    </row>
    <row r="8" spans="1:20" ht="27" customHeight="1">
      <c r="A8" s="142" t="s">
        <v>618</v>
      </c>
      <c r="B8" s="143">
        <v>3</v>
      </c>
      <c r="C8" s="144">
        <v>3</v>
      </c>
      <c r="D8" s="145">
        <v>23</v>
      </c>
      <c r="E8" s="146">
        <v>23</v>
      </c>
      <c r="F8" s="145">
        <v>1</v>
      </c>
      <c r="G8" s="146">
        <v>1</v>
      </c>
      <c r="H8" s="145">
        <v>2</v>
      </c>
      <c r="I8" s="146">
        <v>2</v>
      </c>
      <c r="J8" s="145">
        <v>5</v>
      </c>
      <c r="K8" s="147">
        <v>5</v>
      </c>
      <c r="L8" s="148">
        <f t="shared" si="0"/>
        <v>34</v>
      </c>
      <c r="M8" s="149">
        <f t="shared" si="0"/>
        <v>34</v>
      </c>
      <c r="N8" s="141">
        <f t="shared" si="1"/>
        <v>1</v>
      </c>
    </row>
    <row r="9" spans="1:20" ht="27" customHeight="1">
      <c r="A9" s="142" t="s">
        <v>619</v>
      </c>
      <c r="B9" s="143">
        <v>6</v>
      </c>
      <c r="C9" s="144">
        <v>6</v>
      </c>
      <c r="D9" s="145">
        <v>19</v>
      </c>
      <c r="E9" s="146">
        <v>19</v>
      </c>
      <c r="F9" s="145">
        <v>2</v>
      </c>
      <c r="G9" s="146">
        <v>2</v>
      </c>
      <c r="H9" s="145">
        <v>4</v>
      </c>
      <c r="I9" s="146">
        <v>4</v>
      </c>
      <c r="J9" s="145">
        <v>4</v>
      </c>
      <c r="K9" s="147">
        <v>4</v>
      </c>
      <c r="L9" s="148">
        <f t="shared" si="0"/>
        <v>35</v>
      </c>
      <c r="M9" s="149">
        <f t="shared" si="0"/>
        <v>35</v>
      </c>
      <c r="N9" s="141">
        <f t="shared" si="1"/>
        <v>1</v>
      </c>
    </row>
    <row r="10" spans="1:20" ht="27" customHeight="1" thickBot="1">
      <c r="A10" s="151" t="s">
        <v>620</v>
      </c>
      <c r="B10" s="152">
        <v>7</v>
      </c>
      <c r="C10" s="153">
        <v>7</v>
      </c>
      <c r="D10" s="154">
        <v>13</v>
      </c>
      <c r="E10" s="155">
        <v>13</v>
      </c>
      <c r="F10" s="154">
        <v>1</v>
      </c>
      <c r="G10" s="155">
        <v>1</v>
      </c>
      <c r="H10" s="154">
        <v>0</v>
      </c>
      <c r="I10" s="155">
        <v>0</v>
      </c>
      <c r="J10" s="154">
        <v>6</v>
      </c>
      <c r="K10" s="156">
        <v>6</v>
      </c>
      <c r="L10" s="157">
        <f t="shared" si="0"/>
        <v>27</v>
      </c>
      <c r="M10" s="158">
        <f t="shared" si="0"/>
        <v>27</v>
      </c>
      <c r="N10" s="141">
        <f t="shared" si="1"/>
        <v>1</v>
      </c>
    </row>
    <row r="11" spans="1:20" ht="27" customHeight="1" thickBot="1">
      <c r="A11" s="159" t="s">
        <v>621</v>
      </c>
      <c r="B11" s="160">
        <f>_xlfn.SINGLE(SUM(B4:B10))</f>
        <v>42</v>
      </c>
      <c r="C11" s="160">
        <f>_xlfn.SINGLE(SUM(C4:C10))</f>
        <v>42</v>
      </c>
      <c r="D11" s="161">
        <f>_xlfn.SINGLE(SUM(D4:D10))</f>
        <v>133</v>
      </c>
      <c r="E11" s="162">
        <f>SUM(E4:E10)</f>
        <v>133</v>
      </c>
      <c r="F11" s="161">
        <f>_xlfn.SINGLE(SUM(F4:F10))</f>
        <v>10</v>
      </c>
      <c r="G11" s="162">
        <f>SUM(G4:G10)</f>
        <v>10</v>
      </c>
      <c r="H11" s="161">
        <f>_xlfn.SINGLE(SUM(H4:H10))</f>
        <v>22</v>
      </c>
      <c r="I11" s="162">
        <f>SUM(I4:I10)</f>
        <v>22</v>
      </c>
      <c r="J11" s="161">
        <f>_xlfn.SINGLE(SUM(J4:J10))</f>
        <v>45</v>
      </c>
      <c r="K11" s="163">
        <f>SUM(K4:K10)</f>
        <v>45</v>
      </c>
      <c r="L11" s="164">
        <f>SUM(L4:L10)</f>
        <v>252</v>
      </c>
      <c r="M11" s="165">
        <f>SUM(M4:M10)</f>
        <v>252</v>
      </c>
      <c r="N11" s="166">
        <f t="shared" si="1"/>
        <v>1</v>
      </c>
    </row>
    <row r="12" spans="1:20" ht="27" customHeight="1" thickBot="1">
      <c r="A12" s="167" t="s">
        <v>622</v>
      </c>
      <c r="B12" s="168" t="s">
        <v>85</v>
      </c>
      <c r="C12" s="168">
        <f>_xlfn.SINGLE(SUM(C11-B11))</f>
        <v>0</v>
      </c>
      <c r="D12" s="169" t="s">
        <v>623</v>
      </c>
      <c r="E12" s="168">
        <f>_xlfn.SINGLE(SUM(E11-D11))</f>
        <v>0</v>
      </c>
      <c r="F12" s="169" t="s">
        <v>624</v>
      </c>
      <c r="G12" s="168">
        <f>_xlfn.SINGLE(SUM(G11-F11))</f>
        <v>0</v>
      </c>
      <c r="H12" s="169" t="s">
        <v>625</v>
      </c>
      <c r="I12" s="168">
        <f>_xlfn.SINGLE(SUM(I11-H11))</f>
        <v>0</v>
      </c>
      <c r="J12" s="169" t="s">
        <v>626</v>
      </c>
      <c r="K12" s="168">
        <f>_xlfn.SINGLE(SUM(K11-J11))</f>
        <v>0</v>
      </c>
      <c r="L12" s="170"/>
      <c r="M12" s="170">
        <f>_xlfn.SINGLE(SUM(C12+E12+G12+I12+K12))</f>
        <v>0</v>
      </c>
      <c r="N12" s="171">
        <v>0</v>
      </c>
    </row>
    <row r="15" spans="1:20" ht="138.75" customHeight="1" thickBot="1">
      <c r="A15" s="172" t="s">
        <v>627</v>
      </c>
      <c r="B15" s="173" t="s">
        <v>628</v>
      </c>
      <c r="C15" s="173" t="s">
        <v>629</v>
      </c>
      <c r="D15" s="174" t="s">
        <v>630</v>
      </c>
      <c r="E15" s="175" t="s">
        <v>631</v>
      </c>
      <c r="F15" s="173" t="s">
        <v>628</v>
      </c>
      <c r="G15" s="173" t="s">
        <v>629</v>
      </c>
      <c r="H15" s="31"/>
      <c r="I15" s="176" t="s">
        <v>632</v>
      </c>
      <c r="J15" s="177" t="s">
        <v>633</v>
      </c>
      <c r="K15" s="178" t="s">
        <v>634</v>
      </c>
      <c r="L15" s="179" t="s">
        <v>635</v>
      </c>
      <c r="M15" s="180" t="s">
        <v>629</v>
      </c>
      <c r="N15" s="181" t="s">
        <v>636</v>
      </c>
      <c r="O15" s="182" t="s">
        <v>637</v>
      </c>
    </row>
    <row r="16" spans="1:20" ht="15" customHeight="1" thickBot="1">
      <c r="A16" s="183" t="s">
        <v>610</v>
      </c>
      <c r="B16" s="184">
        <v>21</v>
      </c>
      <c r="C16" s="185">
        <v>17</v>
      </c>
      <c r="D16" s="2"/>
      <c r="E16" s="186" t="s">
        <v>610</v>
      </c>
      <c r="F16" s="187">
        <v>9</v>
      </c>
      <c r="G16" s="185">
        <v>8</v>
      </c>
      <c r="I16" s="188" t="s">
        <v>610</v>
      </c>
      <c r="J16" s="189">
        <v>9</v>
      </c>
      <c r="K16" s="190">
        <v>9</v>
      </c>
      <c r="L16" s="191">
        <v>1</v>
      </c>
      <c r="M16" s="192">
        <v>8</v>
      </c>
      <c r="N16" s="193">
        <v>0.89</v>
      </c>
      <c r="O16" s="194"/>
    </row>
    <row r="17" spans="1:15" ht="15" customHeight="1" thickBot="1">
      <c r="A17" s="195" t="s">
        <v>247</v>
      </c>
      <c r="B17" s="196">
        <v>22</v>
      </c>
      <c r="C17" s="197">
        <v>22</v>
      </c>
      <c r="D17" s="2"/>
      <c r="E17" s="198" t="s">
        <v>247</v>
      </c>
      <c r="F17" s="199">
        <v>8</v>
      </c>
      <c r="G17" s="197">
        <v>8</v>
      </c>
      <c r="I17" s="200" t="s">
        <v>247</v>
      </c>
      <c r="J17" s="189">
        <v>9</v>
      </c>
      <c r="K17" s="190">
        <v>9</v>
      </c>
      <c r="L17" s="191">
        <v>1</v>
      </c>
      <c r="M17" s="190">
        <v>9</v>
      </c>
      <c r="N17" s="191">
        <v>1</v>
      </c>
      <c r="O17" s="194"/>
    </row>
    <row r="18" spans="1:15" ht="15" customHeight="1" thickBot="1">
      <c r="A18" s="195" t="s">
        <v>614</v>
      </c>
      <c r="B18" s="196">
        <v>42</v>
      </c>
      <c r="C18" s="197">
        <v>28</v>
      </c>
      <c r="D18" s="2"/>
      <c r="E18" s="198" t="s">
        <v>614</v>
      </c>
      <c r="F18" s="199">
        <v>19</v>
      </c>
      <c r="G18" s="197">
        <v>18</v>
      </c>
      <c r="I18" s="200" t="s">
        <v>614</v>
      </c>
      <c r="J18" s="189">
        <v>19</v>
      </c>
      <c r="K18" s="190">
        <v>19</v>
      </c>
      <c r="L18" s="191">
        <v>1</v>
      </c>
      <c r="M18" s="190">
        <v>18</v>
      </c>
      <c r="N18" s="191">
        <v>0.95</v>
      </c>
      <c r="O18" s="194"/>
    </row>
    <row r="19" spans="1:15" ht="15" customHeight="1" thickBot="1">
      <c r="A19" s="195" t="s">
        <v>617</v>
      </c>
      <c r="B19" s="196">
        <v>26</v>
      </c>
      <c r="C19" s="197">
        <v>22</v>
      </c>
      <c r="D19" s="2"/>
      <c r="E19" s="198" t="s">
        <v>617</v>
      </c>
      <c r="F19" s="199">
        <v>17</v>
      </c>
      <c r="G19" s="197">
        <v>17</v>
      </c>
      <c r="I19" s="200" t="s">
        <v>617</v>
      </c>
      <c r="J19" s="189">
        <v>17</v>
      </c>
      <c r="K19" s="190">
        <v>17</v>
      </c>
      <c r="L19" s="191">
        <v>1</v>
      </c>
      <c r="M19" s="190">
        <v>17</v>
      </c>
      <c r="N19" s="191">
        <v>1</v>
      </c>
      <c r="O19" s="194"/>
    </row>
    <row r="20" spans="1:15" ht="15" customHeight="1" thickBot="1">
      <c r="A20" s="195" t="s">
        <v>618</v>
      </c>
      <c r="B20" s="196">
        <v>27</v>
      </c>
      <c r="C20" s="197">
        <v>29</v>
      </c>
      <c r="D20" s="2"/>
      <c r="E20" s="198" t="s">
        <v>618</v>
      </c>
      <c r="F20" s="199">
        <v>21</v>
      </c>
      <c r="G20" s="197">
        <v>17</v>
      </c>
      <c r="I20" s="200" t="s">
        <v>618</v>
      </c>
      <c r="J20" s="189">
        <v>21</v>
      </c>
      <c r="K20" s="190">
        <v>21</v>
      </c>
      <c r="L20" s="191">
        <v>1</v>
      </c>
      <c r="M20" s="190">
        <v>17</v>
      </c>
      <c r="N20" s="191">
        <v>0.81</v>
      </c>
      <c r="O20" s="194"/>
    </row>
    <row r="21" spans="1:15" ht="15" customHeight="1" thickBot="1">
      <c r="A21" s="195" t="s">
        <v>619</v>
      </c>
      <c r="B21" s="196">
        <v>27</v>
      </c>
      <c r="C21" s="197">
        <v>25</v>
      </c>
      <c r="D21" s="2"/>
      <c r="E21" s="198" t="s">
        <v>619</v>
      </c>
      <c r="F21" s="199">
        <v>14</v>
      </c>
      <c r="G21" s="197">
        <v>13</v>
      </c>
      <c r="I21" s="200" t="s">
        <v>619</v>
      </c>
      <c r="J21" s="189">
        <v>16</v>
      </c>
      <c r="K21" s="190">
        <v>14</v>
      </c>
      <c r="L21" s="191">
        <v>0.88</v>
      </c>
      <c r="M21" s="190">
        <v>13</v>
      </c>
      <c r="N21" s="191">
        <v>0.81</v>
      </c>
      <c r="O21" s="194"/>
    </row>
    <row r="22" spans="1:15" ht="15" customHeight="1" thickBot="1">
      <c r="A22" s="201" t="s">
        <v>620</v>
      </c>
      <c r="B22" s="202">
        <v>14</v>
      </c>
      <c r="C22" s="203">
        <v>11</v>
      </c>
      <c r="D22" s="2"/>
      <c r="E22" s="204" t="s">
        <v>620</v>
      </c>
      <c r="F22" s="205">
        <v>6</v>
      </c>
      <c r="G22" s="203">
        <v>5</v>
      </c>
      <c r="I22" s="206" t="s">
        <v>620</v>
      </c>
      <c r="J22" s="189">
        <v>6</v>
      </c>
      <c r="K22" s="190">
        <v>6</v>
      </c>
      <c r="L22" s="191">
        <v>1</v>
      </c>
      <c r="M22" s="190">
        <v>5</v>
      </c>
      <c r="N22" s="191">
        <v>0.83</v>
      </c>
      <c r="O22" s="194"/>
    </row>
    <row r="23" spans="1:15" ht="15" customHeight="1" thickBot="1">
      <c r="A23" s="207" t="s">
        <v>638</v>
      </c>
      <c r="B23" s="208">
        <f>SUM(B16:B22)</f>
        <v>179</v>
      </c>
      <c r="C23" s="209">
        <f>SUM(C16:C22)</f>
        <v>154</v>
      </c>
      <c r="E23" s="210" t="s">
        <v>638</v>
      </c>
      <c r="F23" s="211">
        <f>SUM(F16:F22)</f>
        <v>94</v>
      </c>
      <c r="G23" s="209">
        <f>SUM(G16:G22)</f>
        <v>86</v>
      </c>
      <c r="I23" s="212" t="s">
        <v>638</v>
      </c>
      <c r="J23" s="213">
        <f>_xlfn.SINGLE(SUM(J16:J22))</f>
        <v>97</v>
      </c>
      <c r="K23" s="214">
        <f>_xlfn.SINGLE(SUM(K16:K22))</f>
        <v>95</v>
      </c>
      <c r="L23" s="215">
        <v>0.98</v>
      </c>
      <c r="M23" s="216">
        <f>_xlfn.SINGLE(SUM(M16:M22))</f>
        <v>87</v>
      </c>
      <c r="N23" s="215">
        <v>0.9</v>
      </c>
      <c r="O23" s="194"/>
    </row>
    <row r="25" spans="1:15" ht="39.75" customHeight="1"/>
  </sheetData>
  <mergeCells count="3">
    <mergeCell ref="A1:M1"/>
    <mergeCell ref="J2:L2"/>
    <mergeCell ref="R3:T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09676-1BC6-44A5-A2BB-84BDB820B2BE}">
  <sheetPr>
    <tabColor rgb="FFFFC000"/>
    <pageSetUpPr autoPageBreaks="0"/>
  </sheetPr>
  <dimension ref="A1:H26"/>
  <sheetViews>
    <sheetView zoomScale="48" zoomScaleNormal="48" workbookViewId="0">
      <selection activeCell="E7" sqref="E7:F7"/>
    </sheetView>
  </sheetViews>
  <sheetFormatPr defaultColWidth="0" defaultRowHeight="15" zeroHeight="1"/>
  <cols>
    <col min="1" max="1" width="10.42578125" style="8" customWidth="1"/>
    <col min="2" max="3" width="8.7109375" style="8" customWidth="1"/>
    <col min="4" max="4" width="66.140625" style="8" customWidth="1"/>
    <col min="5" max="5" width="10.5703125" style="1" customWidth="1"/>
    <col min="6" max="7" width="66.140625" style="82" customWidth="1"/>
    <col min="8" max="8" width="8.7109375" style="8" customWidth="1"/>
    <col min="9" max="16384" width="8.7109375" style="8" hidden="1"/>
  </cols>
  <sheetData>
    <row r="1" spans="1:8"/>
    <row r="2" spans="1:8" ht="60.95" customHeight="1">
      <c r="B2" s="255" t="s">
        <v>0</v>
      </c>
      <c r="C2" s="256"/>
      <c r="D2" s="256"/>
      <c r="E2" s="246" t="s">
        <v>1</v>
      </c>
      <c r="F2" s="246"/>
      <c r="G2" s="247"/>
      <c r="H2" s="1"/>
    </row>
    <row r="3" spans="1:8" customFormat="1" ht="8.4499999999999993" customHeight="1">
      <c r="A3" s="8"/>
      <c r="B3" s="257"/>
      <c r="C3" s="257"/>
      <c r="D3" s="257"/>
      <c r="E3" s="1"/>
      <c r="F3" s="82"/>
      <c r="G3" s="82"/>
      <c r="H3" s="1"/>
    </row>
    <row r="4" spans="1:8" customFormat="1" ht="20.25">
      <c r="A4" s="8"/>
      <c r="B4" s="3"/>
      <c r="C4" s="3"/>
      <c r="D4" s="92" t="s">
        <v>2</v>
      </c>
      <c r="E4" s="248"/>
      <c r="F4" s="249"/>
      <c r="G4" s="101" t="e">
        <f>VLOOKUP($E$4,LRD!$Y$3:$AA$38,3,FALSE)</f>
        <v>#N/A</v>
      </c>
      <c r="H4" s="1"/>
    </row>
    <row r="5" spans="1:8" customFormat="1" ht="20.25">
      <c r="A5" s="8"/>
      <c r="B5" s="3"/>
      <c r="C5" s="3"/>
      <c r="D5" s="94" t="s">
        <v>3</v>
      </c>
      <c r="E5" s="261"/>
      <c r="F5" s="262"/>
      <c r="G5" s="82"/>
      <c r="H5" s="1"/>
    </row>
    <row r="6" spans="1:8" customFormat="1" ht="18">
      <c r="A6" s="8"/>
      <c r="B6" s="1"/>
      <c r="C6" s="4"/>
      <c r="D6" s="92" t="s">
        <v>4</v>
      </c>
      <c r="E6" s="258"/>
      <c r="F6" s="258"/>
      <c r="G6" s="82"/>
      <c r="H6" s="1"/>
    </row>
    <row r="7" spans="1:8" customFormat="1" ht="18">
      <c r="A7" s="8"/>
      <c r="B7" s="1"/>
      <c r="C7" s="1"/>
      <c r="D7" s="92" t="s">
        <v>5</v>
      </c>
      <c r="E7" s="259"/>
      <c r="F7" s="260"/>
      <c r="G7" s="82"/>
      <c r="H7" s="1"/>
    </row>
    <row r="8" spans="1:8" customFormat="1" ht="15.75" thickBot="1">
      <c r="A8" s="8"/>
      <c r="B8" s="1"/>
      <c r="C8" s="1"/>
      <c r="D8" s="5"/>
      <c r="E8" s="1"/>
      <c r="F8" s="82"/>
      <c r="G8" s="82"/>
      <c r="H8" s="1"/>
    </row>
    <row r="9" spans="1:8" customFormat="1" ht="23.25">
      <c r="A9" s="8"/>
      <c r="B9" s="1"/>
      <c r="C9" s="1"/>
      <c r="D9" s="5"/>
      <c r="E9" s="250" t="s">
        <v>6</v>
      </c>
      <c r="F9" s="251"/>
      <c r="G9" s="252"/>
      <c r="H9" s="1"/>
    </row>
    <row r="10" spans="1:8" customFormat="1" ht="72.599999999999994" customHeight="1">
      <c r="A10" s="8"/>
      <c r="B10" s="231" t="s">
        <v>7</v>
      </c>
      <c r="C10" s="77"/>
      <c r="D10" s="78"/>
      <c r="E10" s="232" t="s">
        <v>8</v>
      </c>
      <c r="F10" s="233" t="s">
        <v>9</v>
      </c>
      <c r="G10" s="233" t="s">
        <v>10</v>
      </c>
      <c r="H10" s="6"/>
    </row>
    <row r="11" spans="1:8" customFormat="1" ht="29.45" customHeight="1">
      <c r="A11" s="8"/>
      <c r="B11" s="234" t="s">
        <v>11</v>
      </c>
      <c r="C11" s="235"/>
      <c r="D11" s="235"/>
      <c r="E11" s="103"/>
      <c r="F11" s="226"/>
      <c r="G11" s="227"/>
      <c r="H11" s="7"/>
    </row>
    <row r="12" spans="1:8" customFormat="1" ht="24" customHeight="1">
      <c r="A12" s="8"/>
      <c r="B12" s="253">
        <v>1</v>
      </c>
      <c r="C12" s="108">
        <v>1.1000000000000001</v>
      </c>
      <c r="D12" s="109" t="s">
        <v>12</v>
      </c>
      <c r="E12" s="110"/>
      <c r="F12" s="228"/>
      <c r="G12" s="236"/>
      <c r="H12" s="7"/>
    </row>
    <row r="13" spans="1:8" customFormat="1" ht="52.5" customHeight="1">
      <c r="A13" s="8"/>
      <c r="B13" s="253"/>
      <c r="C13" s="108">
        <v>1.2</v>
      </c>
      <c r="D13" s="109" t="s">
        <v>13</v>
      </c>
      <c r="E13" s="110"/>
      <c r="F13" s="228"/>
      <c r="G13" s="236"/>
      <c r="H13" s="7"/>
    </row>
    <row r="14" spans="1:8" customFormat="1" ht="81.599999999999994" customHeight="1">
      <c r="A14" s="8"/>
      <c r="B14" s="253"/>
      <c r="C14" s="108">
        <v>1.3</v>
      </c>
      <c r="D14" s="109" t="s">
        <v>14</v>
      </c>
      <c r="E14" s="110"/>
      <c r="F14" s="228"/>
      <c r="G14" s="236"/>
      <c r="H14" s="7"/>
    </row>
    <row r="15" spans="1:8" customFormat="1" ht="55.5" customHeight="1">
      <c r="A15" s="8"/>
      <c r="B15" s="253"/>
      <c r="C15" s="108">
        <v>1.4</v>
      </c>
      <c r="D15" s="109" t="s">
        <v>15</v>
      </c>
      <c r="E15" s="110"/>
      <c r="F15" s="228"/>
      <c r="G15" s="236"/>
      <c r="H15" s="7"/>
    </row>
    <row r="16" spans="1:8" customFormat="1" ht="41.1" customHeight="1">
      <c r="A16" s="8"/>
      <c r="B16" s="253"/>
      <c r="C16" s="108">
        <v>1.5</v>
      </c>
      <c r="D16" s="109" t="s">
        <v>16</v>
      </c>
      <c r="E16" s="110"/>
      <c r="F16" s="228"/>
      <c r="G16" s="236"/>
      <c r="H16" s="7"/>
    </row>
    <row r="17" spans="1:8" customFormat="1" ht="60.95" customHeight="1">
      <c r="A17" s="8"/>
      <c r="B17" s="253"/>
      <c r="C17" s="108">
        <v>1.6</v>
      </c>
      <c r="D17" s="111" t="s">
        <v>17</v>
      </c>
      <c r="E17" s="110"/>
      <c r="F17" s="228"/>
      <c r="G17" s="236"/>
      <c r="H17" s="7"/>
    </row>
    <row r="18" spans="1:8" customFormat="1" ht="95.45" customHeight="1">
      <c r="A18" s="8"/>
      <c r="B18" s="253"/>
      <c r="C18" s="108">
        <v>1.7</v>
      </c>
      <c r="D18" s="111" t="s">
        <v>18</v>
      </c>
      <c r="E18" s="110"/>
      <c r="F18" s="228"/>
      <c r="G18" s="236"/>
      <c r="H18" s="1"/>
    </row>
    <row r="19" spans="1:8" customFormat="1" ht="101.1" customHeight="1">
      <c r="A19" s="8"/>
      <c r="B19" s="254"/>
      <c r="C19" s="237">
        <v>1.8</v>
      </c>
      <c r="D19" s="238" t="s">
        <v>19</v>
      </c>
      <c r="E19" s="110"/>
      <c r="F19" s="239"/>
      <c r="G19" s="240"/>
      <c r="H19" s="1"/>
    </row>
    <row r="26" spans="1:8"/>
  </sheetData>
  <sheetProtection algorithmName="SHA-512" hashValue="nzOT0QvrlPsgo6HnW3gMiO/eUodtGBWsWnazNp2bzVzssBfbit5YKzERGSDpAMFEwL1e5DIylvxuaOc6niJpSA==" saltValue="sLUl+H5LrS4Of528cV3R4Q==" spinCount="100000" sheet="1" selectLockedCells="1"/>
  <mergeCells count="9">
    <mergeCell ref="E2:G2"/>
    <mergeCell ref="E4:F4"/>
    <mergeCell ref="E9:G9"/>
    <mergeCell ref="B12:B19"/>
    <mergeCell ref="B2:D2"/>
    <mergeCell ref="B3:D3"/>
    <mergeCell ref="E6:F6"/>
    <mergeCell ref="E7:F7"/>
    <mergeCell ref="E5:F5"/>
  </mergeCells>
  <conditionalFormatting sqref="A12:A19 D12:D19">
    <cfRule type="duplicateValues" dxfId="62" priority="3"/>
  </conditionalFormatting>
  <conditionalFormatting sqref="E12:E19">
    <cfRule type="containsText" dxfId="61" priority="18" operator="containsText" text="No">
      <formula>NOT(ISERROR(SEARCH("No",E12)))</formula>
    </cfRule>
    <cfRule type="containsText" dxfId="60" priority="19" operator="containsText" text="Yes">
      <formula>NOT(ISERROR(SEARCH("Yes",E12)))</formula>
    </cfRule>
    <cfRule type="containsBlanks" priority="20">
      <formula>LEN(TRIM(E12))=0</formula>
    </cfRule>
  </conditionalFormatting>
  <conditionalFormatting sqref="E12:G19">
    <cfRule type="containsBlanks" dxfId="59" priority="4">
      <formula>LEN(TRIM(E12))=0</formula>
    </cfRule>
  </conditionalFormatting>
  <dataValidations count="6">
    <dataValidation allowBlank="1" showErrorMessage="1" promptTitle="Confidence Score" prompt="Choose rating from drop down list" sqref="E3:F3 E8:F9 E6:F6 G3:G9 C3:C9 H2:H9 B2:B9" xr:uid="{834994A5-CDD5-4D2C-BED5-4C421B790CC6}"/>
    <dataValidation type="date" allowBlank="1" showInputMessage="1" showErrorMessage="1" errorTitle="Invalid Date" error="Please enter a date between 1 July and 31 October 2026" promptTitle="Please enter date" prompt="Please enter date in DD/MM/YYYY format" sqref="E7:F7" xr:uid="{B2494290-364C-49FD-BF9B-663FC339A1C4}">
      <formula1>46204</formula1>
      <formula2>46327</formula2>
    </dataValidation>
    <dataValidation allowBlank="1" showInputMessage="1" showErrorMessage="1" prompt="If ICB name is not on the list, please write it here" sqref="E5:F5" xr:uid="{CD9A4D08-FFD2-469F-A451-367C5F5C4D86}"/>
    <dataValidation type="list" allowBlank="1" showInputMessage="1" showErrorMessage="1" sqref="E4:F4" xr:uid="{F407A927-849D-4CB0-98FD-668C7FFCC93A}">
      <formula1>icblist</formula1>
    </dataValidation>
    <dataValidation type="list" allowBlank="1" showInputMessage="1" showErrorMessage="1" prompt="If not fully in place/assured, please choose 'No' and provide additional narrative " sqref="E12:E19" xr:uid="{138B3495-01CB-4723-8A97-7B02390E9F5E}">
      <formula1>"Yes,No"</formula1>
    </dataValidation>
    <dataValidation allowBlank="1" showInputMessage="1" showErrorMessage="1" promptTitle="If no, please update" prompt="including (if known):_x000a_&gt;explanation of gap_x000a_&gt;mitigation in place_x000a_&gt;support required_x000a_&gt;expected resolution" sqref="F12:F19" xr:uid="{9B0B443B-E20F-42F4-B82F-73F8280139C0}"/>
  </dataValidations>
  <pageMargins left="0.70866141732283472" right="0.70866141732283472" top="0.74803149606299213" bottom="0.74803149606299213" header="0.31496062992125984" footer="0.31496062992125984"/>
  <pageSetup paperSize="8" scale="400" orientation="portrait" r:id="rId1"/>
  <extLst>
    <ext xmlns:x14="http://schemas.microsoft.com/office/spreadsheetml/2009/9/main" uri="{78C0D931-6437-407d-A8EE-F0AAD7539E65}">
      <x14:conditionalFormattings>
        <x14:conditionalFormatting xmlns:xm="http://schemas.microsoft.com/office/excel/2006/main">
          <x14:cfRule type="containsText" priority="21" operator="containsText" id="{40B9F4A9-C898-4844-AD71-916299E35D56}">
            <xm:f>NOT(ISERROR(SEARCH(#REF!,E15)))</xm:f>
            <xm:f>#REF!</xm:f>
            <x14:dxf>
              <fill>
                <patternFill>
                  <bgColor rgb="FF00B050"/>
                </patternFill>
              </fill>
            </x14:dxf>
          </x14:cfRule>
          <x14:cfRule type="containsText" priority="22" operator="containsText" id="{E794A88C-3B9E-465B-917F-B5F2501F8283}">
            <xm:f>NOT(ISERROR(SEARCH(#REF!,E15)))</xm:f>
            <xm:f>#REF!</xm:f>
            <x14:dxf>
              <fill>
                <patternFill>
                  <bgColor rgb="FF92D050"/>
                </patternFill>
              </fill>
            </x14:dxf>
          </x14:cfRule>
          <x14:cfRule type="containsText" priority="23" operator="containsText" id="{AC72EA64-AFC0-4FB1-A82B-5038529BB42B}">
            <xm:f>NOT(ISERROR(SEARCH(#REF!,E15)))</xm:f>
            <xm:f>#REF!</xm:f>
            <x14:dxf>
              <fill>
                <patternFill>
                  <bgColor rgb="FFFFFF00"/>
                </patternFill>
              </fill>
            </x14:dxf>
          </x14:cfRule>
          <x14:cfRule type="containsText" priority="24" operator="containsText" id="{025BFAE7-4439-4A81-847A-BAC5EC5EA8F0}">
            <xm:f>NOT(ISERROR(SEARCH(#REF!,E15)))</xm:f>
            <xm:f>#REF!</xm:f>
            <x14:dxf>
              <fill>
                <patternFill>
                  <bgColor rgb="FFFFC000"/>
                </patternFill>
              </fill>
            </x14:dxf>
          </x14:cfRule>
          <x14:cfRule type="beginsWith" priority="25" operator="beginsWith" id="{20B2E593-569D-4CD9-A48C-A4AB458D43CE}">
            <xm:f>LEFT(E15,LEN(#REF!))=#REF!</xm:f>
            <xm:f>#REF!</xm:f>
            <x14:dxf>
              <fill>
                <patternFill>
                  <bgColor rgb="FFFF0000"/>
                </patternFill>
              </fill>
            </x14:dxf>
          </x14:cfRule>
          <xm:sqref>E15:E19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88F32-FA20-4C85-9249-7912A2C7E838}">
  <sheetPr>
    <tabColor rgb="FFFFC000"/>
    <pageSetUpPr autoPageBreaks="0"/>
  </sheetPr>
  <dimension ref="A1:H41"/>
  <sheetViews>
    <sheetView zoomScale="70" zoomScaleNormal="70" workbookViewId="0">
      <selection activeCell="D39" sqref="D39"/>
    </sheetView>
  </sheetViews>
  <sheetFormatPr defaultColWidth="0" defaultRowHeight="15" zeroHeight="1"/>
  <cols>
    <col min="1" max="1" width="12.7109375" style="8" customWidth="1"/>
    <col min="2" max="3" width="8.7109375" style="47" customWidth="1"/>
    <col min="4" max="4" width="89.140625" style="8" customWidth="1"/>
    <col min="5" max="5" width="12.85546875" style="47" customWidth="1"/>
    <col min="6" max="7" width="66.140625" style="76" customWidth="1"/>
    <col min="8" max="8" width="8.7109375" style="8" customWidth="1"/>
    <col min="9" max="16384" width="8.7109375" style="8" hidden="1"/>
  </cols>
  <sheetData>
    <row r="1" spans="1:8"/>
    <row r="2" spans="1:8" ht="26.25">
      <c r="B2" s="255" t="s">
        <v>20</v>
      </c>
      <c r="C2" s="256"/>
      <c r="D2" s="256"/>
      <c r="E2" s="246" t="s">
        <v>21</v>
      </c>
      <c r="F2" s="246"/>
      <c r="G2" s="247"/>
      <c r="H2" s="1"/>
    </row>
    <row r="3" spans="1:8" customFormat="1" ht="15.75" thickBot="1">
      <c r="A3" s="8"/>
      <c r="B3" s="48"/>
      <c r="C3" s="48"/>
      <c r="D3" s="5"/>
      <c r="E3" s="48"/>
      <c r="F3" s="82"/>
      <c r="G3" s="82"/>
      <c r="H3" s="1"/>
    </row>
    <row r="4" spans="1:8" customFormat="1" ht="24">
      <c r="A4" s="8"/>
      <c r="B4" s="48"/>
      <c r="C4" s="48"/>
      <c r="D4" s="5"/>
      <c r="E4" s="265" t="s">
        <v>6</v>
      </c>
      <c r="F4" s="266"/>
      <c r="G4" s="267"/>
      <c r="H4" s="1"/>
    </row>
    <row r="5" spans="1:8" customFormat="1" ht="36">
      <c r="A5" s="8"/>
      <c r="B5" s="269" t="s">
        <v>22</v>
      </c>
      <c r="C5" s="269"/>
      <c r="D5" s="269"/>
      <c r="E5" s="220" t="s">
        <v>23</v>
      </c>
      <c r="F5" s="219" t="s">
        <v>9</v>
      </c>
      <c r="G5" s="219" t="s">
        <v>10</v>
      </c>
      <c r="H5" s="6"/>
    </row>
    <row r="6" spans="1:8" customFormat="1" ht="18">
      <c r="A6" s="112"/>
      <c r="B6" s="114" t="s">
        <v>24</v>
      </c>
      <c r="C6" s="53"/>
      <c r="D6" s="53"/>
      <c r="E6" s="53"/>
      <c r="F6" s="103"/>
      <c r="G6" s="115"/>
      <c r="H6" s="7"/>
    </row>
    <row r="7" spans="1:8" customFormat="1" ht="116.25" customHeight="1">
      <c r="A7" s="106"/>
      <c r="B7" s="268">
        <v>1</v>
      </c>
      <c r="C7" s="49">
        <v>1.1000000000000001</v>
      </c>
      <c r="D7" s="50" t="s">
        <v>25</v>
      </c>
      <c r="E7" s="218"/>
      <c r="F7" s="97"/>
      <c r="G7" s="221"/>
      <c r="H7" s="8"/>
    </row>
    <row r="8" spans="1:8" customFormat="1" ht="122.25">
      <c r="A8" s="106"/>
      <c r="B8" s="268"/>
      <c r="C8" s="49">
        <v>1.2</v>
      </c>
      <c r="D8" s="50" t="s">
        <v>26</v>
      </c>
      <c r="E8" s="218"/>
      <c r="F8" s="225"/>
      <c r="G8" s="222"/>
      <c r="H8" s="8"/>
    </row>
    <row r="9" spans="1:8" customFormat="1" ht="18">
      <c r="A9" s="112"/>
      <c r="B9" s="229" t="s">
        <v>27</v>
      </c>
      <c r="C9" s="53"/>
      <c r="D9" s="53"/>
      <c r="E9" s="53"/>
      <c r="F9" s="53"/>
      <c r="G9" s="53"/>
      <c r="H9" s="8"/>
    </row>
    <row r="10" spans="1:8" customFormat="1" ht="90.75" customHeight="1">
      <c r="A10" s="106"/>
      <c r="B10" s="264">
        <v>2</v>
      </c>
      <c r="C10" s="51">
        <v>2.1</v>
      </c>
      <c r="D10" s="52" t="s">
        <v>28</v>
      </c>
      <c r="E10" s="217"/>
      <c r="F10" s="97"/>
      <c r="G10" s="222"/>
      <c r="H10" s="8"/>
    </row>
    <row r="11" spans="1:8" customFormat="1" ht="70.5" customHeight="1">
      <c r="A11" s="106"/>
      <c r="B11" s="268"/>
      <c r="C11" s="49">
        <v>2.2000000000000002</v>
      </c>
      <c r="D11" s="50" t="s">
        <v>29</v>
      </c>
      <c r="E11" s="217"/>
      <c r="F11" s="225"/>
      <c r="G11" s="222"/>
      <c r="H11" s="8"/>
    </row>
    <row r="12" spans="1:8" customFormat="1" ht="60">
      <c r="A12" s="106"/>
      <c r="B12" s="268"/>
      <c r="C12" s="49">
        <v>2.2999999999999998</v>
      </c>
      <c r="D12" s="50" t="s">
        <v>30</v>
      </c>
      <c r="E12" s="217"/>
      <c r="F12" s="97"/>
      <c r="G12" s="222"/>
      <c r="H12" s="8"/>
    </row>
    <row r="13" spans="1:8" customFormat="1" ht="45">
      <c r="A13" s="106"/>
      <c r="B13" s="268"/>
      <c r="C13" s="49">
        <v>2.4</v>
      </c>
      <c r="D13" s="50" t="s">
        <v>31</v>
      </c>
      <c r="E13" s="217"/>
      <c r="F13" s="97"/>
      <c r="G13" s="222"/>
      <c r="H13" s="8"/>
    </row>
    <row r="14" spans="1:8" customFormat="1" ht="41.1" customHeight="1">
      <c r="A14" s="106"/>
      <c r="B14" s="268"/>
      <c r="C14" s="47">
        <v>2.5</v>
      </c>
      <c r="D14" s="50" t="s">
        <v>32</v>
      </c>
      <c r="E14" s="217"/>
      <c r="F14" s="97"/>
      <c r="G14" s="222"/>
      <c r="H14" s="8"/>
    </row>
    <row r="15" spans="1:8" customFormat="1" ht="18">
      <c r="A15" s="112"/>
      <c r="B15" s="229" t="s">
        <v>33</v>
      </c>
      <c r="C15" s="53"/>
      <c r="D15" s="53"/>
      <c r="E15" s="53"/>
      <c r="F15" s="53"/>
      <c r="G15" s="53"/>
      <c r="H15" s="8"/>
    </row>
    <row r="16" spans="1:8" customFormat="1" ht="58.5" customHeight="1">
      <c r="A16" s="106"/>
      <c r="B16" s="264">
        <v>3</v>
      </c>
      <c r="C16" s="51">
        <v>3.1</v>
      </c>
      <c r="D16" s="52" t="s">
        <v>34</v>
      </c>
      <c r="E16" s="102"/>
      <c r="F16" s="96"/>
      <c r="G16" s="96"/>
      <c r="H16" s="8"/>
    </row>
    <row r="17" spans="1:8" customFormat="1" ht="41.1" customHeight="1">
      <c r="A17" s="106"/>
      <c r="B17" s="268"/>
      <c r="C17" s="49">
        <v>3.2</v>
      </c>
      <c r="D17" s="50" t="s">
        <v>35</v>
      </c>
      <c r="E17" s="102"/>
      <c r="F17" s="96"/>
      <c r="G17" s="96"/>
      <c r="H17" s="8"/>
    </row>
    <row r="18" spans="1:8" customFormat="1" ht="41.1" customHeight="1">
      <c r="A18" s="106"/>
      <c r="B18" s="268"/>
      <c r="C18" s="49">
        <v>3.3</v>
      </c>
      <c r="D18" s="50" t="s">
        <v>36</v>
      </c>
      <c r="E18" s="102"/>
      <c r="F18" s="96"/>
      <c r="G18" s="96"/>
      <c r="H18" s="8"/>
    </row>
    <row r="19" spans="1:8" customFormat="1" ht="18">
      <c r="A19" s="112"/>
      <c r="B19" s="229" t="s">
        <v>37</v>
      </c>
      <c r="C19" s="53"/>
      <c r="D19" s="53"/>
      <c r="E19" s="53"/>
      <c r="F19" s="53"/>
      <c r="G19" s="53"/>
      <c r="H19" s="8"/>
    </row>
    <row r="20" spans="1:8" customFormat="1" ht="120">
      <c r="A20" s="113"/>
      <c r="B20" s="264">
        <v>4</v>
      </c>
      <c r="C20" s="51">
        <v>4.0999999999999996</v>
      </c>
      <c r="D20" s="52" t="s">
        <v>38</v>
      </c>
      <c r="E20" s="102"/>
      <c r="F20" s="96"/>
      <c r="G20" s="96"/>
      <c r="H20" s="8"/>
    </row>
    <row r="21" spans="1:8" customFormat="1" ht="69.599999999999994" customHeight="1">
      <c r="A21" s="113"/>
      <c r="B21" s="268"/>
      <c r="C21" s="49">
        <v>4.2</v>
      </c>
      <c r="D21" s="50" t="s">
        <v>39</v>
      </c>
      <c r="E21" s="102"/>
      <c r="F21" s="96"/>
      <c r="G21" s="96"/>
      <c r="H21" s="8"/>
    </row>
    <row r="22" spans="1:8" customFormat="1" ht="45">
      <c r="A22" s="113"/>
      <c r="B22" s="268"/>
      <c r="C22" s="49">
        <v>4.3</v>
      </c>
      <c r="D22" s="50" t="s">
        <v>40</v>
      </c>
      <c r="E22" s="102"/>
      <c r="F22" s="96"/>
      <c r="G22" s="96"/>
      <c r="H22" s="8"/>
    </row>
    <row r="23" spans="1:8" customFormat="1" ht="41.45" customHeight="1">
      <c r="A23" s="113"/>
      <c r="B23" s="268"/>
      <c r="C23" s="49">
        <v>4.4000000000000004</v>
      </c>
      <c r="D23" s="50" t="s">
        <v>41</v>
      </c>
      <c r="E23" s="102"/>
      <c r="F23" s="96"/>
      <c r="G23" s="96"/>
      <c r="H23" s="8"/>
    </row>
    <row r="24" spans="1:8" customFormat="1" ht="58.5" customHeight="1">
      <c r="A24" s="113"/>
      <c r="B24" s="268"/>
      <c r="C24" s="49">
        <v>4.5</v>
      </c>
      <c r="D24" s="50" t="s">
        <v>42</v>
      </c>
      <c r="E24" s="102"/>
      <c r="F24" s="96"/>
      <c r="G24" s="96"/>
      <c r="H24" s="8"/>
    </row>
    <row r="25" spans="1:8" customFormat="1" ht="45">
      <c r="A25" s="113"/>
      <c r="B25" s="268"/>
      <c r="C25" s="49">
        <v>4.5999999999999996</v>
      </c>
      <c r="D25" s="50" t="s">
        <v>43</v>
      </c>
      <c r="E25" s="102"/>
      <c r="F25" s="96"/>
      <c r="G25" s="96"/>
      <c r="H25" s="8"/>
    </row>
    <row r="26" spans="1:8" customFormat="1" ht="41.1" customHeight="1">
      <c r="A26" s="113"/>
      <c r="B26" s="268"/>
      <c r="C26" s="49">
        <v>4.7</v>
      </c>
      <c r="D26" s="50" t="s">
        <v>44</v>
      </c>
      <c r="E26" s="102"/>
      <c r="F26" s="96"/>
      <c r="G26" s="96"/>
      <c r="H26" s="8"/>
    </row>
    <row r="27" spans="1:8" customFormat="1" ht="18">
      <c r="A27" s="112"/>
      <c r="B27" s="229" t="s">
        <v>45</v>
      </c>
      <c r="C27" s="53"/>
      <c r="D27" s="53"/>
      <c r="E27" s="53"/>
      <c r="F27" s="53"/>
      <c r="G27" s="53"/>
      <c r="H27" s="8"/>
    </row>
    <row r="28" spans="1:8" customFormat="1" ht="90">
      <c r="A28" s="106"/>
      <c r="B28" s="223">
        <v>5</v>
      </c>
      <c r="C28" s="51">
        <v>5.0999999999999996</v>
      </c>
      <c r="D28" s="52" t="s">
        <v>46</v>
      </c>
      <c r="E28" s="102"/>
      <c r="F28" s="96"/>
      <c r="G28" s="96"/>
      <c r="H28" s="8"/>
    </row>
    <row r="29" spans="1:8" customFormat="1" ht="18">
      <c r="A29" s="230"/>
      <c r="B29" s="229" t="s">
        <v>47</v>
      </c>
      <c r="C29" s="53"/>
      <c r="D29" s="53"/>
      <c r="E29" s="53"/>
      <c r="F29" s="53"/>
      <c r="G29" s="53"/>
      <c r="H29" s="8"/>
    </row>
    <row r="30" spans="1:8" customFormat="1" ht="60.95" customHeight="1">
      <c r="A30" s="106"/>
      <c r="B30" s="107">
        <v>6</v>
      </c>
      <c r="C30" s="79">
        <v>6.1</v>
      </c>
      <c r="D30" s="80" t="s">
        <v>48</v>
      </c>
      <c r="E30" s="104"/>
      <c r="F30" s="98"/>
      <c r="G30" s="98"/>
      <c r="H30" s="8"/>
    </row>
    <row r="31" spans="1:8" customFormat="1" ht="18">
      <c r="A31" s="112"/>
      <c r="B31" s="229" t="s">
        <v>49</v>
      </c>
      <c r="C31" s="53"/>
      <c r="D31" s="53"/>
      <c r="E31" s="53"/>
      <c r="F31" s="53"/>
      <c r="G31" s="53"/>
      <c r="H31" s="8"/>
    </row>
    <row r="32" spans="1:8" customFormat="1" ht="41.1" customHeight="1">
      <c r="A32" s="106"/>
      <c r="B32" s="322">
        <v>7</v>
      </c>
      <c r="C32" s="51">
        <v>7.1</v>
      </c>
      <c r="D32" s="52" t="s">
        <v>50</v>
      </c>
      <c r="E32" s="102"/>
      <c r="F32" s="96"/>
      <c r="G32" s="96"/>
      <c r="H32" s="8"/>
    </row>
    <row r="33" spans="1:8" customFormat="1" ht="60" customHeight="1">
      <c r="A33" s="106"/>
      <c r="B33" s="323"/>
      <c r="C33" s="49">
        <v>7.2</v>
      </c>
      <c r="D33" s="50" t="s">
        <v>51</v>
      </c>
      <c r="E33" s="102"/>
      <c r="F33" s="96"/>
      <c r="G33" s="96"/>
      <c r="H33" s="8"/>
    </row>
    <row r="34" spans="1:8" customFormat="1" ht="45" customHeight="1">
      <c r="A34" s="106"/>
      <c r="B34" s="323"/>
      <c r="C34" s="49">
        <v>7.3</v>
      </c>
      <c r="D34" s="50" t="s">
        <v>52</v>
      </c>
      <c r="E34" s="102"/>
      <c r="F34" s="96"/>
      <c r="G34" s="96"/>
      <c r="H34" s="8"/>
    </row>
    <row r="35" spans="1:8" customFormat="1" ht="56.45" customHeight="1">
      <c r="A35" s="106"/>
      <c r="B35" s="323"/>
      <c r="C35" s="329">
        <v>7.4</v>
      </c>
      <c r="D35" s="330" t="s">
        <v>53</v>
      </c>
      <c r="E35" s="104"/>
      <c r="F35" s="98"/>
      <c r="G35" s="98"/>
      <c r="H35" s="8"/>
    </row>
    <row r="36" spans="1:8" customFormat="1" ht="56.45" customHeight="1">
      <c r="A36" s="106"/>
      <c r="B36" s="324"/>
      <c r="C36" s="325">
        <v>7.5</v>
      </c>
      <c r="D36" s="326" t="s">
        <v>54</v>
      </c>
      <c r="E36" s="327"/>
      <c r="F36" s="328"/>
      <c r="G36" s="328"/>
      <c r="H36" s="8"/>
    </row>
    <row r="37" spans="1:8" customFormat="1" ht="18">
      <c r="A37" s="112"/>
      <c r="B37" s="334" t="s">
        <v>55</v>
      </c>
      <c r="C37" s="331"/>
      <c r="D37" s="331"/>
      <c r="E37" s="331"/>
      <c r="F37" s="331"/>
      <c r="G37" s="331"/>
      <c r="H37" s="8"/>
    </row>
    <row r="38" spans="1:8" customFormat="1" ht="56.45" customHeight="1">
      <c r="A38" s="106"/>
      <c r="B38" s="332">
        <v>8</v>
      </c>
      <c r="C38" s="333">
        <v>8.1</v>
      </c>
      <c r="D38" s="245" t="s">
        <v>56</v>
      </c>
      <c r="E38" s="244"/>
      <c r="F38" s="97"/>
      <c r="G38" s="97"/>
      <c r="H38" s="8"/>
    </row>
    <row r="39" spans="1:8" customFormat="1" ht="56.45" customHeight="1">
      <c r="A39" s="106"/>
      <c r="B39" s="332"/>
      <c r="C39" s="333">
        <v>8.1999999999999993</v>
      </c>
      <c r="D39" s="50" t="s">
        <v>57</v>
      </c>
      <c r="E39" s="244"/>
      <c r="F39" s="97"/>
      <c r="G39" s="97"/>
      <c r="H39" s="8"/>
    </row>
    <row r="40" spans="1:8" customFormat="1" ht="30.75">
      <c r="A40" s="106"/>
      <c r="B40" s="332"/>
      <c r="C40" s="333">
        <v>8.3000000000000007</v>
      </c>
      <c r="D40" s="50" t="s">
        <v>58</v>
      </c>
      <c r="E40" s="244"/>
      <c r="F40" s="97"/>
      <c r="G40" s="97"/>
      <c r="H40" s="8"/>
    </row>
    <row r="41" spans="1:8">
      <c r="B41" s="8"/>
      <c r="C41" s="8"/>
      <c r="E41" s="8"/>
      <c r="F41" s="8"/>
      <c r="G41" s="8"/>
    </row>
  </sheetData>
  <sheetProtection algorithmName="SHA-512" hashValue="ULzjeDOLFXUlPqDgZKwaTcrEEpNnykq1ha4/b6qTLFGOg1D10duTebUP0cpMfXwQU22xO6tAOvomMzyJz43JJg==" saltValue="vzYHd1KNWq1kKjl1Ki3lzg==" spinCount="100000" sheet="1" objects="1" scenarios="1" selectLockedCells="1"/>
  <mergeCells count="10">
    <mergeCell ref="B38:B40"/>
    <mergeCell ref="B2:D2"/>
    <mergeCell ref="E4:G4"/>
    <mergeCell ref="E2:G2"/>
    <mergeCell ref="B7:B8"/>
    <mergeCell ref="B20:B26"/>
    <mergeCell ref="B16:B18"/>
    <mergeCell ref="B10:B14"/>
    <mergeCell ref="B5:D5"/>
    <mergeCell ref="B32:B36"/>
  </mergeCells>
  <conditionalFormatting sqref="D42:D1048576 D1:D37 A1:A1048576 B41:H41 D39:D40">
    <cfRule type="duplicateValues" dxfId="53" priority="10"/>
  </conditionalFormatting>
  <conditionalFormatting sqref="E16:E18 E20:E26 E28 E30 E32:E36 E6:E8 E10:E14 E1:E4 E38:E40 E42:E1048576">
    <cfRule type="cellIs" dxfId="52" priority="12" operator="equal">
      <formula>"No"</formula>
    </cfRule>
    <cfRule type="cellIs" dxfId="51" priority="13" operator="equal">
      <formula>"Yes"</formula>
    </cfRule>
  </conditionalFormatting>
  <conditionalFormatting sqref="E7:G8">
    <cfRule type="containsBlanks" dxfId="50" priority="9">
      <formula>LEN(TRIM(E7))=0</formula>
    </cfRule>
  </conditionalFormatting>
  <conditionalFormatting sqref="E9:G9">
    <cfRule type="duplicateValues" dxfId="49" priority="2"/>
  </conditionalFormatting>
  <conditionalFormatting sqref="E10:G14">
    <cfRule type="containsBlanks" dxfId="48" priority="8">
      <formula>LEN(TRIM(E10))=0</formula>
    </cfRule>
  </conditionalFormatting>
  <conditionalFormatting sqref="E15:G15">
    <cfRule type="duplicateValues" dxfId="47" priority="3"/>
  </conditionalFormatting>
  <conditionalFormatting sqref="E16:G18 E20:G26 E28:G28 E30:G30 E32:G36 E38:G40">
    <cfRule type="containsBlanks" dxfId="46" priority="11">
      <formula>LEN(TRIM(E16))=0</formula>
    </cfRule>
  </conditionalFormatting>
  <conditionalFormatting sqref="E19:G19">
    <cfRule type="duplicateValues" dxfId="45" priority="4"/>
  </conditionalFormatting>
  <conditionalFormatting sqref="E27:G27">
    <cfRule type="duplicateValues" dxfId="44" priority="5"/>
  </conditionalFormatting>
  <conditionalFormatting sqref="E29:G29">
    <cfRule type="duplicateValues" dxfId="43" priority="7"/>
  </conditionalFormatting>
  <conditionalFormatting sqref="E31:G31">
    <cfRule type="duplicateValues" dxfId="42" priority="6"/>
  </conditionalFormatting>
  <conditionalFormatting sqref="E37:G37">
    <cfRule type="duplicateValues" dxfId="41" priority="1"/>
  </conditionalFormatting>
  <dataValidations count="4">
    <dataValidation allowBlank="1" showErrorMessage="1" promptTitle="Confidence Score" prompt="Choose rating from drop down list" sqref="H2:H4" xr:uid="{B45AEB7D-DFEA-40AF-AFF4-4F9479126BC9}"/>
    <dataValidation type="list" allowBlank="1" showErrorMessage="1" promptTitle="Confidence Score" prompt="Choose rating from drop down list" sqref="E42:E1048576" xr:uid="{6A9A8A90-CFD0-4C90-BFE8-09A6628F1FE1}">
      <formula1>"Yes,No"</formula1>
    </dataValidation>
    <dataValidation type="list" allowBlank="1" showInputMessage="1" showErrorMessage="1" prompt="If not fully in place/assured, please choose 'No' and provide additional narrative " sqref="E20:E26 E6:E8 E10:E14 E16:E18 E28 E30 E32:E36 E38:E40" xr:uid="{D3C6F3F8-C8E3-4518-A49B-80E1D0DF9909}">
      <formula1>"Yes,No"</formula1>
    </dataValidation>
    <dataValidation allowBlank="1" showInputMessage="1" showErrorMessage="1" promptTitle="If no, please update" prompt="including (if known):_x000a_&gt;explanation of gap_x000a_&gt;mitigation in place_x000a_&gt;support required_x000a_&gt;expected resolution" sqref="F7:F8 F10:F14 F16:F18 F28 F20:F26 F30 F32:F36 F38:F40" xr:uid="{9C3B88A2-6C36-44DB-A8F6-D140467BD3A5}"/>
  </dataValidations>
  <pageMargins left="0.70866141732283472" right="0.70866141732283472" top="0.74803149606299213" bottom="0.74803149606299213" header="0.31496062992125984" footer="0.31496062992125984"/>
  <pageSetup paperSize="8" scale="40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A2A28-BEFF-4A33-A4AB-6A8807D42767}">
  <sheetPr>
    <pageSetUpPr autoPageBreaks="0"/>
  </sheetPr>
  <dimension ref="A1:R56"/>
  <sheetViews>
    <sheetView zoomScale="55" zoomScaleNormal="55" workbookViewId="0">
      <selection activeCell="E52" sqref="E52"/>
    </sheetView>
  </sheetViews>
  <sheetFormatPr defaultColWidth="8.7109375" defaultRowHeight="26.1" customHeight="1"/>
  <cols>
    <col min="1" max="1" width="28.42578125" style="16" customWidth="1"/>
    <col min="2" max="2" width="8.7109375" style="14"/>
    <col min="3" max="3" width="144.42578125" style="15" bestFit="1" customWidth="1"/>
    <col min="4" max="4" width="13.140625" style="14" bestFit="1" customWidth="1"/>
    <col min="5" max="5" width="25.140625" style="14" bestFit="1" customWidth="1"/>
    <col min="6" max="6" width="8.5703125" style="30" bestFit="1" customWidth="1"/>
    <col min="7" max="7" width="13.7109375" style="14" bestFit="1" customWidth="1"/>
    <col min="8" max="8" width="12" style="14" bestFit="1" customWidth="1"/>
    <col min="9" max="9" width="38.42578125" style="14" customWidth="1"/>
    <col min="10" max="10" width="8.7109375" style="14"/>
    <col min="11" max="11" width="26.42578125" style="14" customWidth="1"/>
    <col min="12" max="13" width="8.7109375" style="14"/>
    <col min="14" max="14" width="16.5703125" style="14" customWidth="1"/>
    <col min="15" max="16" width="8.7109375" style="14"/>
    <col min="17" max="17" width="13.5703125" style="14" customWidth="1"/>
    <col min="18" max="16384" width="8.7109375" style="14"/>
  </cols>
  <sheetData>
    <row r="1" spans="1:13" ht="26.1" customHeight="1">
      <c r="A1" s="270" t="s">
        <v>59</v>
      </c>
      <c r="B1" s="17">
        <v>1</v>
      </c>
      <c r="C1" s="18" t="s">
        <v>11</v>
      </c>
      <c r="D1" s="17" t="s">
        <v>60</v>
      </c>
      <c r="E1" s="17" t="s">
        <v>61</v>
      </c>
      <c r="F1" s="27" t="s">
        <v>62</v>
      </c>
      <c r="G1" s="17" t="s">
        <v>63</v>
      </c>
      <c r="H1" s="17"/>
      <c r="I1" s="17"/>
      <c r="L1" s="14" t="s">
        <v>62</v>
      </c>
    </row>
    <row r="2" spans="1:13" ht="26.1" customHeight="1">
      <c r="A2" s="271"/>
      <c r="B2" s="19">
        <f>'ICB Section A'!C12</f>
        <v>1.1000000000000001</v>
      </c>
      <c r="C2" s="19" t="str">
        <f>'ICB Section A'!D12</f>
        <v>The Board has assured the ICB Winter Plan for 2026/27.</v>
      </c>
      <c r="D2" s="19">
        <f>'ICB Section A'!E12</f>
        <v>0</v>
      </c>
      <c r="E2" s="19" t="str">
        <f t="shared" ref="E2:E4" si="0">IF(D2="Yes",10,IF(D2="No",10,""))</f>
        <v/>
      </c>
      <c r="F2" s="28" t="str">
        <f t="shared" ref="F2:F4" si="1">IF(D2="Yes",1,(IF(D2="No",0,"")))</f>
        <v/>
      </c>
      <c r="G2" s="19">
        <f>IF(B2="","",1)</f>
        <v>1</v>
      </c>
      <c r="H2" s="19"/>
      <c r="I2" s="19"/>
      <c r="L2" s="14" t="s">
        <v>64</v>
      </c>
      <c r="M2" s="14" t="s">
        <v>65</v>
      </c>
    </row>
    <row r="3" spans="1:13" ht="26.1" customHeight="1">
      <c r="A3" s="271"/>
      <c r="B3" s="19">
        <f>'ICB Section A'!C13</f>
        <v>1.2</v>
      </c>
      <c r="C3" s="19" t="str">
        <f>'ICB Section A'!D13</f>
        <v>The Board is assured that a robust quality and equality impact assessment (QEIA) informed development of the ICB’s plan and this has been reviewed by the Board.</v>
      </c>
      <c r="D3" s="19">
        <f>'ICB Section A'!E13</f>
        <v>0</v>
      </c>
      <c r="E3" s="19" t="str">
        <f t="shared" si="0"/>
        <v/>
      </c>
      <c r="F3" s="28" t="str">
        <f t="shared" si="1"/>
        <v/>
      </c>
      <c r="G3" s="19">
        <f t="shared" ref="G3:G5" si="2">IF(B3="","",1)</f>
        <v>1</v>
      </c>
      <c r="H3" s="19"/>
      <c r="I3" s="19"/>
      <c r="J3" s="14" t="s">
        <v>11</v>
      </c>
      <c r="K3" s="14">
        <v>1</v>
      </c>
      <c r="L3" s="14">
        <f>F10</f>
        <v>0</v>
      </c>
      <c r="M3" s="14">
        <f>G10</f>
        <v>8</v>
      </c>
    </row>
    <row r="4" spans="1:13" ht="26.1" customHeight="1">
      <c r="A4" s="271"/>
      <c r="B4" s="19">
        <f>'ICB Section A'!C14</f>
        <v>1.3</v>
      </c>
      <c r="C4" s="19" t="str">
        <f>'ICB Section A'!D14</f>
        <v>The Board is assured that the ICB’s plan was developed with active engagement and input of all system partners, including primary care, 111 providers, Community Health Service Providers (including NHS and non-NHS providers), acute and specialist trusts, mental health, ambulance services, local authorities and social care provider colleagues.</v>
      </c>
      <c r="D4" s="19">
        <f>'ICB Section A'!E14</f>
        <v>0</v>
      </c>
      <c r="E4" s="19" t="str">
        <f t="shared" si="0"/>
        <v/>
      </c>
      <c r="F4" s="28" t="str">
        <f t="shared" si="1"/>
        <v/>
      </c>
      <c r="G4" s="19">
        <f t="shared" si="2"/>
        <v>1</v>
      </c>
      <c r="H4" s="19"/>
      <c r="I4" s="19"/>
      <c r="J4" s="14" t="s">
        <v>24</v>
      </c>
      <c r="K4" s="14">
        <v>3</v>
      </c>
      <c r="L4" s="14">
        <f>F14</f>
        <v>0</v>
      </c>
      <c r="M4" s="14">
        <f>G14</f>
        <v>2</v>
      </c>
    </row>
    <row r="5" spans="1:13" ht="26.1" customHeight="1">
      <c r="A5" s="271"/>
      <c r="B5" s="19">
        <f>'ICB Section A'!C15</f>
        <v>1.4</v>
      </c>
      <c r="C5" s="19" t="str">
        <f>'ICB Section A'!D15</f>
        <v>The Board has identified a named Executive Winter Sponsor with clear accountability for winter preparedness, delivery, escalation and system oversight.</v>
      </c>
      <c r="D5" s="19">
        <f>'ICB Section A'!E15</f>
        <v>0</v>
      </c>
      <c r="E5" s="19" t="str">
        <f>IF(D5="Yes",10,IF(D5="No",10,""))</f>
        <v/>
      </c>
      <c r="F5" s="28" t="str">
        <f>IF(D5="Yes",1,(IF(D5="No",0,"")))</f>
        <v/>
      </c>
      <c r="G5" s="19">
        <f t="shared" si="2"/>
        <v>1</v>
      </c>
      <c r="H5" s="19"/>
      <c r="I5" s="19"/>
      <c r="J5" s="14" t="s">
        <v>27</v>
      </c>
      <c r="K5" s="14">
        <v>4</v>
      </c>
      <c r="L5" s="14">
        <f>F20</f>
        <v>0</v>
      </c>
      <c r="M5" s="14">
        <f>G20</f>
        <v>4</v>
      </c>
    </row>
    <row r="6" spans="1:13" ht="26.1" customHeight="1">
      <c r="A6" s="271"/>
      <c r="B6" s="19">
        <f>'ICB Section A'!C16</f>
        <v>1.5</v>
      </c>
      <c r="C6" s="19" t="str">
        <f>'ICB Section A'!D16</f>
        <v>The Board has tested the plan during a regionally-led winter exercise, reviewed the outcome, and incorporated lessons learned.</v>
      </c>
      <c r="D6" s="19">
        <f>'ICB Section A'!E16</f>
        <v>0</v>
      </c>
      <c r="E6" s="19" t="str">
        <f t="shared" ref="E6:E45" si="3">IF(D6="Yes",10,IF(D6="No",10,""))</f>
        <v/>
      </c>
      <c r="F6" s="28" t="str">
        <f t="shared" ref="F6:F9" si="4">IF(D6="Yes",1,(IF(D6="No",0,"")))</f>
        <v/>
      </c>
      <c r="G6" s="19">
        <f t="shared" ref="G6:G45" si="5">IF(B6="","",1)</f>
        <v>1</v>
      </c>
      <c r="H6" s="19"/>
      <c r="I6" s="19"/>
      <c r="J6" s="14" t="s">
        <v>33</v>
      </c>
      <c r="K6" s="14">
        <v>5</v>
      </c>
      <c r="L6" s="14">
        <f>F25</f>
        <v>0</v>
      </c>
      <c r="M6" s="14">
        <f>G25</f>
        <v>3</v>
      </c>
    </row>
    <row r="7" spans="1:13" ht="26.1" customHeight="1">
      <c r="A7" s="271"/>
      <c r="B7" s="19">
        <f>'ICB Section A'!C17</f>
        <v>1.6</v>
      </c>
      <c r="C7" s="19" t="str">
        <f>'ICB Section A'!D17</f>
        <v>The Board is assured that clear winter governance arrangements, escalation processes and operational leadership arrangements are in place across the system.</v>
      </c>
      <c r="D7" s="19">
        <f>'ICB Section A'!E17</f>
        <v>0</v>
      </c>
      <c r="E7" s="19" t="str">
        <f t="shared" si="3"/>
        <v/>
      </c>
      <c r="F7" s="28" t="str">
        <f t="shared" si="4"/>
        <v/>
      </c>
      <c r="G7" s="19">
        <f t="shared" si="5"/>
        <v>1</v>
      </c>
      <c r="H7" s="19"/>
      <c r="I7" s="19"/>
      <c r="J7" s="14" t="s">
        <v>37</v>
      </c>
      <c r="K7" s="14">
        <v>6</v>
      </c>
      <c r="L7" s="14">
        <f>F34</f>
        <v>0</v>
      </c>
      <c r="M7" s="14">
        <f>G34</f>
        <v>7</v>
      </c>
    </row>
    <row r="8" spans="1:13" ht="26.1" customHeight="1">
      <c r="A8" s="271"/>
      <c r="B8" s="19">
        <f>'ICB Section A'!C18</f>
        <v>1.7</v>
      </c>
      <c r="C8" s="19" t="str">
        <f>'ICB Section A'!D18</f>
        <v>The Board is assured that fit testing arrangements, PPE provision and other key infection prevention and control mitigations, as set out in the Health and Social Care Act 2008: code of practice on the prevention and control of infections are in place across the system and are supported by plans to scale rapidly in response to infectious disease surges, ensuring continuity of safe care and workforce protection.</v>
      </c>
      <c r="D8" s="19">
        <f>'ICB Section A'!E18</f>
        <v>0</v>
      </c>
      <c r="E8" s="19" t="str">
        <f t="shared" si="3"/>
        <v/>
      </c>
      <c r="F8" s="28" t="str">
        <f t="shared" si="4"/>
        <v/>
      </c>
      <c r="G8" s="19">
        <f t="shared" si="5"/>
        <v>1</v>
      </c>
      <c r="H8" s="19"/>
      <c r="I8" s="19"/>
      <c r="J8" s="14" t="s">
        <v>45</v>
      </c>
      <c r="K8" s="14">
        <v>7</v>
      </c>
      <c r="L8" s="14">
        <f>F37</f>
        <v>0</v>
      </c>
      <c r="M8" s="14">
        <f>G37</f>
        <v>1</v>
      </c>
    </row>
    <row r="9" spans="1:13" ht="26.1" customHeight="1">
      <c r="A9" s="271"/>
      <c r="B9" s="19">
        <f>'ICB Section A'!C19</f>
        <v>1.8</v>
      </c>
      <c r="C9" s="19" t="str">
        <f>'ICB Section A'!D19</f>
        <v>The Board has received assurance that health protection governance, escalation processes, and provider response arrangements are effective and support timely management of infectious disease incidents and outbreaks, as set out in the ICB Commissioning Guidance - https://www.england.nhs.uk/long-read/clinical-response-outbreaks-of-infectious-disease-commissioning-guidance-icbs/</v>
      </c>
      <c r="D9" s="19">
        <f>'ICB Section A'!E19</f>
        <v>0</v>
      </c>
      <c r="E9" s="19" t="str">
        <f t="shared" si="3"/>
        <v/>
      </c>
      <c r="F9" s="28" t="str">
        <f t="shared" si="4"/>
        <v/>
      </c>
      <c r="G9" s="19">
        <f t="shared" si="5"/>
        <v>1</v>
      </c>
      <c r="H9" s="19"/>
      <c r="I9" s="19"/>
      <c r="J9" s="14" t="s">
        <v>47</v>
      </c>
      <c r="K9" s="14">
        <v>8</v>
      </c>
      <c r="L9" s="14" t="str">
        <f>F40</f>
        <v/>
      </c>
      <c r="M9" s="14">
        <f>G40</f>
        <v>1</v>
      </c>
    </row>
    <row r="10" spans="1:13" ht="26.1" customHeight="1">
      <c r="A10" s="271"/>
      <c r="B10" s="20"/>
      <c r="C10" s="21" t="s">
        <v>66</v>
      </c>
      <c r="D10" s="20">
        <f>SUM(COUNTIF(D2:D9,"Yes"),(COUNTIF(D2:D9,"No")))</f>
        <v>0</v>
      </c>
      <c r="E10" s="20">
        <f>SUM(E2:E9)</f>
        <v>0</v>
      </c>
      <c r="F10" s="29">
        <f t="shared" ref="F10:G10" si="6">SUM(F2:F9)</f>
        <v>0</v>
      </c>
      <c r="G10" s="20">
        <f t="shared" si="6"/>
        <v>8</v>
      </c>
      <c r="H10" s="20">
        <f>F10/G10</f>
        <v>0</v>
      </c>
      <c r="I10" s="20" t="str">
        <f t="shared" ref="I10:I39" si="7">IF(C10="Total score",IF(E10&lt;(G10*10),"Awaiting assessment",IF(H10&lt;0.32,$K$19,IF(H10&lt;0.49,$K$20,IF(H10&lt;0.67,$K$21,IF(H10&lt;0.84,$K$22,$K$23))))),"")</f>
        <v>Awaiting assessment</v>
      </c>
      <c r="J10" s="14" t="s">
        <v>49</v>
      </c>
      <c r="K10" s="14">
        <v>9</v>
      </c>
      <c r="L10" s="14">
        <f>F46</f>
        <v>0</v>
      </c>
      <c r="M10" s="14">
        <f>G46</f>
        <v>4</v>
      </c>
    </row>
    <row r="11" spans="1:13" ht="26.1" customHeight="1">
      <c r="A11" s="270" t="s">
        <v>67</v>
      </c>
      <c r="B11" s="241">
        <v>3</v>
      </c>
      <c r="C11" s="18" t="s">
        <v>24</v>
      </c>
      <c r="D11" s="17"/>
      <c r="E11" s="17" t="str">
        <f t="shared" si="3"/>
        <v/>
      </c>
      <c r="F11" s="27" t="str">
        <f t="shared" ref="F11:F45" si="8">IF(D11="Yes",1,(IF(D11="No",0,"")))</f>
        <v/>
      </c>
      <c r="G11" s="17">
        <f t="shared" si="5"/>
        <v>1</v>
      </c>
      <c r="H11" s="17"/>
      <c r="I11" s="17" t="str">
        <f t="shared" si="7"/>
        <v/>
      </c>
      <c r="K11" s="14" t="s">
        <v>68</v>
      </c>
      <c r="L11" s="14">
        <f>SUM(L3:L10)</f>
        <v>0</v>
      </c>
      <c r="M11" s="14">
        <f>SUM(M3:M10)</f>
        <v>30</v>
      </c>
    </row>
    <row r="12" spans="1:13" ht="26.1" customHeight="1">
      <c r="A12" s="271"/>
      <c r="B12" s="242">
        <f>'ICB Section B'!C7</f>
        <v>1.1000000000000001</v>
      </c>
      <c r="C12" s="22" t="str">
        <f>'ICB Section B'!D7</f>
        <v>The Board is assured that those eligible have access to priority vaccination programmes, including childhood vaccinations.  This includes 
1.  RSV vaccination for pregnant women, older adults aged 75 years and over, and older adult care home residents; 
2.  pneumococcal vaccination for all adults aged 65 years and over and children and adults in a clinical risk group; 
3.  the annual winter flu and COVID-19 vaccination campaigns.</v>
      </c>
      <c r="D12" s="22">
        <f>'ICB Section B'!E7</f>
        <v>0</v>
      </c>
      <c r="E12" s="19" t="str">
        <f t="shared" si="3"/>
        <v/>
      </c>
      <c r="F12" s="28" t="str">
        <f t="shared" si="8"/>
        <v/>
      </c>
      <c r="G12" s="19">
        <f t="shared" si="5"/>
        <v>1</v>
      </c>
      <c r="H12" s="19"/>
      <c r="I12" s="19" t="str">
        <f t="shared" si="7"/>
        <v/>
      </c>
    </row>
    <row r="13" spans="1:13" ht="26.1" customHeight="1">
      <c r="A13" s="271"/>
      <c r="B13" s="242">
        <f>'ICB Section B'!C8</f>
        <v>1.2</v>
      </c>
      <c r="C13" s="22" t="str">
        <f>'ICB Section B'!D8</f>
        <v>The Board is assured that a risk-stratified approach is in place to identify individuals at increased risk of winter-related deterioration or admission, including those with co-morbidities that leave them susceptible to hospital admission as a result of winter viruses, younger people with significant co-morbidities, and other vulnerable cohorts. Targeted interventions are in place, including vaccination, pre-winter health checks, personalised care planning, access to antivirals where appropriate, and community-based support to reduce avoidable admissions and support continuing care in the community.</v>
      </c>
      <c r="D13" s="22">
        <f>'ICB Section B'!E8</f>
        <v>0</v>
      </c>
      <c r="E13" s="19" t="str">
        <f t="shared" si="3"/>
        <v/>
      </c>
      <c r="F13" s="28" t="str">
        <f t="shared" si="8"/>
        <v/>
      </c>
      <c r="G13" s="19">
        <f t="shared" si="5"/>
        <v>1</v>
      </c>
      <c r="H13" s="19"/>
      <c r="I13" s="19" t="str">
        <f t="shared" si="7"/>
        <v/>
      </c>
      <c r="K13" s="14" t="s">
        <v>63</v>
      </c>
      <c r="L13" s="14">
        <f>M11</f>
        <v>30</v>
      </c>
    </row>
    <row r="14" spans="1:13" ht="26.1" customHeight="1">
      <c r="A14" s="271"/>
      <c r="B14" s="243"/>
      <c r="C14" s="21" t="s">
        <v>66</v>
      </c>
      <c r="D14" s="20">
        <f>SUM(COUNTIF(D12:D13,"Yes"),(COUNTIF(D12:D13,"No")))</f>
        <v>0</v>
      </c>
      <c r="E14" s="20">
        <f>SUM(E12:E13)</f>
        <v>0</v>
      </c>
      <c r="F14" s="29">
        <f>SUM(F12:F13)</f>
        <v>0</v>
      </c>
      <c r="G14" s="20">
        <f>SUM(G12:G13)</f>
        <v>2</v>
      </c>
      <c r="H14" s="20">
        <f>F14/G14</f>
        <v>0</v>
      </c>
      <c r="I14" s="20" t="str">
        <f t="shared" si="7"/>
        <v>Awaiting assessment</v>
      </c>
      <c r="K14" s="14" t="s">
        <v>66</v>
      </c>
      <c r="L14" s="14">
        <f>L11</f>
        <v>0</v>
      </c>
    </row>
    <row r="15" spans="1:13" ht="26.1" customHeight="1">
      <c r="A15" s="271"/>
      <c r="B15" s="241">
        <v>4</v>
      </c>
      <c r="C15" s="18" t="s">
        <v>27</v>
      </c>
      <c r="D15" s="23"/>
      <c r="E15" s="17" t="str">
        <f t="shared" si="3"/>
        <v/>
      </c>
      <c r="F15" s="27" t="str">
        <f t="shared" si="8"/>
        <v/>
      </c>
      <c r="G15" s="17">
        <f t="shared" si="5"/>
        <v>1</v>
      </c>
      <c r="H15" s="17"/>
      <c r="I15" s="17" t="str">
        <f t="shared" si="7"/>
        <v/>
      </c>
      <c r="K15" s="14" t="s">
        <v>69</v>
      </c>
      <c r="L15" s="25">
        <f>L14/L13</f>
        <v>0</v>
      </c>
      <c r="M15" s="14">
        <f>L15*100</f>
        <v>0</v>
      </c>
    </row>
    <row r="16" spans="1:13" ht="26.1" customHeight="1">
      <c r="A16" s="271"/>
      <c r="B16" s="242">
        <f>'ICB Section B'!C10</f>
        <v>2.1</v>
      </c>
      <c r="C16" s="22" t="str">
        <f>'ICB Section B'!D10</f>
        <v>The Board is assured there are clear operational plans and daily processes to reduce avoidable bed occupancy and improve patient flow seven days a week, including pre-winter review of bed demand and capacity, delivery of model discharge pathway requirements, and executive oversight of required and actual daily discharges, patients with no criteria to reside by pathway, discharge performance and long discharge delays.</v>
      </c>
      <c r="D16" s="22">
        <f>'ICB Section B'!E10</f>
        <v>0</v>
      </c>
      <c r="E16" s="19" t="str">
        <f t="shared" si="3"/>
        <v/>
      </c>
      <c r="F16" s="28" t="str">
        <f t="shared" si="8"/>
        <v/>
      </c>
      <c r="G16" s="19">
        <f t="shared" si="5"/>
        <v>1</v>
      </c>
      <c r="H16" s="19"/>
      <c r="I16" s="19" t="str">
        <f t="shared" si="7"/>
        <v/>
      </c>
      <c r="L16" s="14">
        <f>M11/K10</f>
        <v>3.3333333333333335</v>
      </c>
    </row>
    <row r="17" spans="1:18" ht="26.1" customHeight="1">
      <c r="A17" s="271"/>
      <c r="B17" s="242">
        <f>'ICB Section B'!C11</f>
        <v>2.2000000000000002</v>
      </c>
      <c r="C17" s="22" t="str">
        <f>'ICB Section B'!D11</f>
        <v>The Board is assured that system partners have agreed and implemented measures to eliminate corridor care, with defined patient safety thresholds, supported by coordinated patient flow, discharge and escalation arrangements, with system level oversight and mitigation of risk during periods of increased demand.</v>
      </c>
      <c r="D17" s="22">
        <f>'ICB Section B'!E11</f>
        <v>0</v>
      </c>
      <c r="E17" s="19" t="str">
        <f t="shared" si="3"/>
        <v/>
      </c>
      <c r="F17" s="28" t="str">
        <f t="shared" si="8"/>
        <v/>
      </c>
      <c r="G17" s="19">
        <f t="shared" si="5"/>
        <v>1</v>
      </c>
      <c r="H17" s="19"/>
      <c r="I17" s="19" t="str">
        <f t="shared" si="7"/>
        <v/>
      </c>
    </row>
    <row r="18" spans="1:18" ht="26.1" customHeight="1">
      <c r="A18" s="271"/>
      <c r="B18" s="242">
        <f>'ICB Section B'!C12</f>
        <v>2.2999999999999998</v>
      </c>
      <c r="C18" s="22" t="str">
        <f>'ICB Section B'!D12</f>
        <v>The Board is assured that discharge planning is being undertaken jointly with local authorities and social care partners, with effective system discharge coordination arrangements, clear processes to identify, escalate and resolve discharge delays, and real-time visibility of demand and community capacity.</v>
      </c>
      <c r="D18" s="22">
        <f>'ICB Section B'!E12</f>
        <v>0</v>
      </c>
      <c r="E18" s="19" t="str">
        <f t="shared" si="3"/>
        <v/>
      </c>
      <c r="F18" s="28" t="str">
        <f t="shared" si="8"/>
        <v/>
      </c>
      <c r="G18" s="19">
        <f t="shared" si="5"/>
        <v>1</v>
      </c>
      <c r="H18" s="19"/>
      <c r="I18" s="19" t="str">
        <f t="shared" si="7"/>
        <v/>
      </c>
      <c r="K18" t="s">
        <v>70</v>
      </c>
      <c r="N18" t="s">
        <v>71</v>
      </c>
      <c r="O18"/>
      <c r="Q18" t="s">
        <v>72</v>
      </c>
      <c r="R18"/>
    </row>
    <row r="19" spans="1:18" ht="26.1" customHeight="1">
      <c r="A19" s="271"/>
      <c r="B19" s="242">
        <f>'ICB Section B'!C13</f>
        <v>2.4</v>
      </c>
      <c r="C19" s="22" t="str">
        <f>'ICB Section B'!D14</f>
        <v>The Board is assured that pre-Christmas and holiday-period occupancy reduction plans have been agreed and will be implemented.</v>
      </c>
      <c r="D19" s="22">
        <f>'ICB Section B'!E14</f>
        <v>0</v>
      </c>
      <c r="E19" s="19" t="str">
        <f t="shared" si="3"/>
        <v/>
      </c>
      <c r="F19" s="28" t="str">
        <f t="shared" si="8"/>
        <v/>
      </c>
      <c r="G19" s="19">
        <f t="shared" si="5"/>
        <v>1</v>
      </c>
      <c r="H19" s="19"/>
      <c r="I19" s="19" t="str">
        <f t="shared" si="7"/>
        <v/>
      </c>
      <c r="K19" s="9" t="str">
        <f>LRD!$B$3</f>
        <v>1 - No or limited assurance</v>
      </c>
      <c r="L19" s="14">
        <v>20</v>
      </c>
      <c r="M19" s="93">
        <v>19</v>
      </c>
      <c r="N19" t="s">
        <v>73</v>
      </c>
      <c r="O19">
        <f>M15</f>
        <v>0</v>
      </c>
      <c r="Q19">
        <v>10</v>
      </c>
      <c r="R19">
        <v>10</v>
      </c>
    </row>
    <row r="20" spans="1:18" ht="26.1" customHeight="1">
      <c r="A20" s="271"/>
      <c r="B20" s="243"/>
      <c r="C20" s="21" t="s">
        <v>66</v>
      </c>
      <c r="D20" s="20">
        <f>SUM(COUNTIF(D16:D19,"Yes"),(COUNTIF(D16:D19,"No")))</f>
        <v>0</v>
      </c>
      <c r="E20" s="20">
        <f>SUM(E16:E19)</f>
        <v>0</v>
      </c>
      <c r="F20" s="29">
        <f>SUM(F16:F19)</f>
        <v>0</v>
      </c>
      <c r="G20" s="20">
        <f>SUM(G16:G19)</f>
        <v>4</v>
      </c>
      <c r="H20" s="20">
        <f>F20/G20</f>
        <v>0</v>
      </c>
      <c r="I20" s="20" t="str">
        <f t="shared" si="7"/>
        <v>Awaiting assessment</v>
      </c>
      <c r="K20" s="10" t="str">
        <f>LRD!$B$4</f>
        <v>2 - Partial assurance</v>
      </c>
      <c r="L20" s="14">
        <v>20</v>
      </c>
      <c r="M20" s="93">
        <v>39</v>
      </c>
      <c r="N20" t="s">
        <v>71</v>
      </c>
      <c r="O20">
        <v>1</v>
      </c>
      <c r="Q20">
        <v>20</v>
      </c>
      <c r="R20">
        <v>10</v>
      </c>
    </row>
    <row r="21" spans="1:18" ht="26.1" customHeight="1">
      <c r="A21" s="271"/>
      <c r="B21" s="241">
        <v>5</v>
      </c>
      <c r="C21" s="18" t="s">
        <v>33</v>
      </c>
      <c r="D21" s="24"/>
      <c r="E21" s="17" t="str">
        <f t="shared" si="3"/>
        <v/>
      </c>
      <c r="F21" s="27" t="str">
        <f t="shared" si="8"/>
        <v/>
      </c>
      <c r="G21" s="17">
        <f t="shared" si="5"/>
        <v>1</v>
      </c>
      <c r="H21" s="17"/>
      <c r="I21" s="17" t="str">
        <f t="shared" si="7"/>
        <v/>
      </c>
      <c r="K21" s="11" t="str">
        <f>LRD!$B$5</f>
        <v>3 - Moderate assurance</v>
      </c>
      <c r="L21" s="14">
        <v>20</v>
      </c>
      <c r="M21" s="93">
        <v>59</v>
      </c>
      <c r="N21" t="s">
        <v>74</v>
      </c>
      <c r="O21">
        <f>200-O20-O19</f>
        <v>199</v>
      </c>
      <c r="Q21">
        <v>30</v>
      </c>
      <c r="R21">
        <v>10</v>
      </c>
    </row>
    <row r="22" spans="1:18" ht="26.1" customHeight="1">
      <c r="A22" s="271"/>
      <c r="B22" s="242">
        <f>'ICB Section B'!C16</f>
        <v>3.1</v>
      </c>
      <c r="C22" s="22" t="str">
        <f>'ICB Section B'!D16</f>
        <v>The board is assured that whole system demand and capacity modelling has informed winter planning and that tested surge and extreme surge response arrangements are in place to support safe operational delivery during periods of increased demand.</v>
      </c>
      <c r="D22" s="22">
        <f>'ICB Section B'!E16</f>
        <v>0</v>
      </c>
      <c r="E22" s="19" t="str">
        <f t="shared" si="3"/>
        <v/>
      </c>
      <c r="F22" s="28" t="str">
        <f t="shared" si="8"/>
        <v/>
      </c>
      <c r="G22" s="19">
        <f t="shared" si="5"/>
        <v>1</v>
      </c>
      <c r="H22" s="19"/>
      <c r="I22" s="19" t="str">
        <f t="shared" si="7"/>
        <v/>
      </c>
      <c r="K22" s="12" t="str">
        <f>LRD!$B$6</f>
        <v>4 - Substantial assurance</v>
      </c>
      <c r="L22" s="14">
        <v>20</v>
      </c>
      <c r="M22" s="93">
        <v>79</v>
      </c>
      <c r="Q22">
        <v>40</v>
      </c>
      <c r="R22">
        <v>10</v>
      </c>
    </row>
    <row r="23" spans="1:18" ht="26.1" customHeight="1">
      <c r="A23" s="271"/>
      <c r="B23" s="242">
        <f>'ICB Section B'!C17</f>
        <v>3.2</v>
      </c>
      <c r="C23" s="22" t="str">
        <f>'ICB Section B'!D17</f>
        <v>The Board is assured that workforce, NHS 111 and mutual aid arrangements are sufficient to respond safely to sustained periods of increased demand.</v>
      </c>
      <c r="D23" s="22">
        <f>'ICB Section B'!E17</f>
        <v>0</v>
      </c>
      <c r="E23" s="19" t="str">
        <f t="shared" si="3"/>
        <v/>
      </c>
      <c r="F23" s="28" t="str">
        <f t="shared" si="8"/>
        <v/>
      </c>
      <c r="G23" s="19">
        <f t="shared" si="5"/>
        <v>1</v>
      </c>
      <c r="H23" s="19"/>
      <c r="I23" s="19" t="str">
        <f t="shared" si="7"/>
        <v/>
      </c>
      <c r="K23" s="13" t="str">
        <f>LRD!$B$7</f>
        <v>5 - Full assurance</v>
      </c>
      <c r="L23" s="14">
        <v>20</v>
      </c>
      <c r="Q23">
        <v>50</v>
      </c>
      <c r="R23">
        <v>10</v>
      </c>
    </row>
    <row r="24" spans="1:18" ht="26.1" customHeight="1">
      <c r="A24" s="271"/>
      <c r="B24" s="242">
        <f>'ICB Section B'!C18</f>
        <v>3.3</v>
      </c>
      <c r="C24" s="22" t="str">
        <f>'ICB Section B'!D18</f>
        <v>The Board is assured that bed escalation capacity arrangements have been agreed and tested across system partners.</v>
      </c>
      <c r="D24" s="22">
        <f>'ICB Section B'!E18</f>
        <v>0</v>
      </c>
      <c r="E24" s="19" t="str">
        <f t="shared" si="3"/>
        <v/>
      </c>
      <c r="F24" s="28" t="str">
        <f t="shared" si="8"/>
        <v/>
      </c>
      <c r="G24" s="19">
        <f t="shared" si="5"/>
        <v>1</v>
      </c>
      <c r="H24" s="19"/>
      <c r="I24" s="19" t="str">
        <f t="shared" si="7"/>
        <v/>
      </c>
      <c r="L24" s="14">
        <v>100</v>
      </c>
      <c r="Q24">
        <v>60</v>
      </c>
      <c r="R24">
        <v>10</v>
      </c>
    </row>
    <row r="25" spans="1:18" ht="26.1" customHeight="1">
      <c r="A25" s="271"/>
      <c r="B25" s="243"/>
      <c r="C25" s="21" t="s">
        <v>66</v>
      </c>
      <c r="D25" s="20">
        <f>SUM(COUNTIF(D22:D24,"Yes"),(COUNTIF(D22:D24,"No")))</f>
        <v>0</v>
      </c>
      <c r="E25" s="26">
        <f>SUM(E22:E24)</f>
        <v>0</v>
      </c>
      <c r="F25" s="26">
        <f>SUM(F22:F24)</f>
        <v>0</v>
      </c>
      <c r="G25" s="26">
        <f>SUM(G22:G24)</f>
        <v>3</v>
      </c>
      <c r="H25" s="20">
        <f>F25/G25</f>
        <v>0</v>
      </c>
      <c r="I25" s="20" t="str">
        <f t="shared" si="7"/>
        <v>Awaiting assessment</v>
      </c>
      <c r="K25" s="14" t="str">
        <f>IF(M15=0,"Awaiting Assessment",IF(M15&gt;M22,K23,IF(M15&gt;M21,K22,IF(M15&gt;M20,K21,IF(M15&gt;M19,K20,K19)))))</f>
        <v>Awaiting Assessment</v>
      </c>
      <c r="Q25">
        <v>70</v>
      </c>
      <c r="R25">
        <v>10</v>
      </c>
    </row>
    <row r="26" spans="1:18" ht="26.1" customHeight="1">
      <c r="A26" s="271"/>
      <c r="B26" s="241">
        <v>6</v>
      </c>
      <c r="C26" s="18" t="s">
        <v>37</v>
      </c>
      <c r="D26" s="23"/>
      <c r="E26" s="17" t="str">
        <f t="shared" si="3"/>
        <v/>
      </c>
      <c r="F26" s="27" t="str">
        <f t="shared" si="8"/>
        <v/>
      </c>
      <c r="G26" s="17">
        <f t="shared" si="5"/>
        <v>1</v>
      </c>
      <c r="H26" s="17"/>
      <c r="I26" s="17" t="str">
        <f t="shared" si="7"/>
        <v/>
      </c>
      <c r="Q26">
        <v>80</v>
      </c>
      <c r="R26">
        <v>10</v>
      </c>
    </row>
    <row r="27" spans="1:18" ht="26.1" customHeight="1">
      <c r="A27" s="271"/>
      <c r="B27" s="242">
        <f>'ICB Section B'!C20</f>
        <v>4.0999999999999996</v>
      </c>
      <c r="C27" s="22" t="str">
        <f>'ICB Section B'!D20</f>
        <v>The Board is assured that anticipated general practice demand has been assessed, and that:
•	sufficient capacity has been commissioned, including for surge periods (e.g. ARI hubs)
•	robust escalation process are in place
•	through the IUC Clinical Assessment Service (or equivalent), sufficient capacity will be commissioned for out of hours general practice, including weekends and bank holidays.</v>
      </c>
      <c r="D27" s="22">
        <f>'ICB Section B'!E20</f>
        <v>0</v>
      </c>
      <c r="E27" s="19" t="str">
        <f t="shared" si="3"/>
        <v/>
      </c>
      <c r="F27" s="28" t="str">
        <f t="shared" si="8"/>
        <v/>
      </c>
      <c r="G27" s="19">
        <f t="shared" si="5"/>
        <v>1</v>
      </c>
      <c r="H27" s="19"/>
      <c r="I27" s="19" t="str">
        <f t="shared" si="7"/>
        <v/>
      </c>
      <c r="Q27">
        <v>90</v>
      </c>
      <c r="R27">
        <v>10</v>
      </c>
    </row>
    <row r="28" spans="1:18" ht="26.1" customHeight="1">
      <c r="A28" s="271"/>
      <c r="B28" s="242">
        <f>'ICB Section B'!C21</f>
        <v>4.2</v>
      </c>
      <c r="C28" s="22" t="str">
        <f>'ICB Section B'!D21</f>
        <v>The Board is assured that practices are compliant with contractual requirements, including opening hours, use of online consultation, clinically urgent same day appointments (working towards 90% target) and practices making 1 appointment per 3,000 registered population available to NHS 111 for direct booking.</v>
      </c>
      <c r="D28" s="22">
        <f>'ICB Section B'!E21</f>
        <v>0</v>
      </c>
      <c r="E28" s="19" t="str">
        <f t="shared" si="3"/>
        <v/>
      </c>
      <c r="F28" s="28" t="str">
        <f t="shared" si="8"/>
        <v/>
      </c>
      <c r="G28" s="19">
        <f t="shared" si="5"/>
        <v>1</v>
      </c>
      <c r="H28" s="19"/>
      <c r="I28" s="19" t="str">
        <f t="shared" si="7"/>
        <v/>
      </c>
      <c r="Q28">
        <v>100</v>
      </c>
      <c r="R28">
        <v>10</v>
      </c>
    </row>
    <row r="29" spans="1:18" ht="26.1" customHeight="1">
      <c r="A29" s="271"/>
      <c r="B29" s="242">
        <f>'ICB Section B'!C22</f>
        <v>4.3</v>
      </c>
      <c r="C29" s="22" t="str">
        <f>'ICB Section B'!D22</f>
        <v>The Board is assured that PCN enhanced access appointments are available and that PCNs make available to NHS 111 any unused on the day slots as per DES requirements.</v>
      </c>
      <c r="D29" s="22">
        <f>'ICB Section B'!E22</f>
        <v>0</v>
      </c>
      <c r="E29" s="19" t="str">
        <f t="shared" si="3"/>
        <v/>
      </c>
      <c r="F29" s="28" t="str">
        <f t="shared" si="8"/>
        <v/>
      </c>
      <c r="G29" s="19">
        <f t="shared" si="5"/>
        <v>1</v>
      </c>
      <c r="H29" s="19"/>
      <c r="I29" s="19" t="str">
        <f t="shared" si="7"/>
        <v/>
      </c>
      <c r="Q29"/>
      <c r="R29">
        <v>100</v>
      </c>
    </row>
    <row r="30" spans="1:18" ht="26.1" customHeight="1">
      <c r="A30" s="271"/>
      <c r="B30" s="242">
        <f>'ICB Section B'!C23</f>
        <v>4.4000000000000004</v>
      </c>
      <c r="C30" s="22" t="str">
        <f>'ICB Section B'!D23</f>
        <v>The Board is assured that unscheduled dental care delivery is monitored as part of the mandated number of urgent dental care appointments.</v>
      </c>
      <c r="D30" s="22">
        <f>'ICB Section B'!E23</f>
        <v>0</v>
      </c>
      <c r="E30" s="19" t="str">
        <f>IF(D30="Yes",10,IF(D30="No",10,""))</f>
        <v/>
      </c>
      <c r="F30" s="28" t="str">
        <f t="shared" si="8"/>
        <v/>
      </c>
      <c r="G30" s="19">
        <f t="shared" si="5"/>
        <v>1</v>
      </c>
      <c r="H30" s="19"/>
      <c r="I30" s="19" t="str">
        <f t="shared" si="7"/>
        <v/>
      </c>
    </row>
    <row r="31" spans="1:18" ht="26.1" customHeight="1">
      <c r="A31" s="271"/>
      <c r="B31" s="242">
        <f>'ICB Section B'!C24</f>
        <v>4.5</v>
      </c>
      <c r="C31" s="22" t="str">
        <f>'ICB Section B'!D24</f>
        <v>The Board is assured that for community pharmacy, demand, activity and capacity has been assessed, including sufficient out of hours provision across the ICB footprint; and delivery of Pharmacy First and the Discharge Medicines service.</v>
      </c>
      <c r="D31" s="22">
        <f>'ICB Section B'!E24</f>
        <v>0</v>
      </c>
      <c r="E31" s="19" t="str">
        <f t="shared" si="3"/>
        <v/>
      </c>
      <c r="F31" s="28" t="str">
        <f t="shared" si="8"/>
        <v/>
      </c>
      <c r="G31" s="19">
        <f t="shared" si="5"/>
        <v>1</v>
      </c>
      <c r="H31" s="19"/>
      <c r="I31" s="19" t="str">
        <f t="shared" si="7"/>
        <v/>
      </c>
    </row>
    <row r="32" spans="1:18" ht="26.1" customHeight="1">
      <c r="A32" s="271"/>
      <c r="B32" s="242">
        <f>'ICB Section B'!C25</f>
        <v>4.5999999999999996</v>
      </c>
      <c r="C32" s="22" t="str">
        <f>'ICB Section B'!D25</f>
        <v>The Board is assured that the NHS 111 Directory of Services profiles are accurate, regularly reviewed, and aligned to available capacity across primary care and community services.</v>
      </c>
      <c r="D32" s="22">
        <f>'ICB Section B'!E25</f>
        <v>0</v>
      </c>
      <c r="E32" s="19" t="str">
        <f t="shared" si="3"/>
        <v/>
      </c>
      <c r="F32" s="28" t="str">
        <f t="shared" si="8"/>
        <v/>
      </c>
      <c r="G32" s="19">
        <f t="shared" si="5"/>
        <v>1</v>
      </c>
      <c r="H32" s="19"/>
      <c r="I32" s="19" t="str">
        <f t="shared" si="7"/>
        <v/>
      </c>
    </row>
    <row r="33" spans="1:9" ht="26.1" customHeight="1">
      <c r="A33" s="271"/>
      <c r="B33" s="242">
        <f>'ICB Section B'!C26</f>
        <v>4.7</v>
      </c>
      <c r="C33" s="22" t="str">
        <f>'ICB Section B'!D26</f>
        <v>The Board is assured that for all provision, both in and out of hours, there will be communications activity to ensure the public is aware of what services are available.</v>
      </c>
      <c r="D33" s="22">
        <f>'ICB Section B'!E26</f>
        <v>0</v>
      </c>
      <c r="E33" s="19" t="str">
        <f t="shared" si="3"/>
        <v/>
      </c>
      <c r="F33" s="28" t="str">
        <f t="shared" si="8"/>
        <v/>
      </c>
      <c r="G33" s="19">
        <f t="shared" si="5"/>
        <v>1</v>
      </c>
      <c r="H33" s="19"/>
      <c r="I33" s="19" t="str">
        <f t="shared" si="7"/>
        <v/>
      </c>
    </row>
    <row r="34" spans="1:9" ht="26.1" customHeight="1">
      <c r="A34" s="271"/>
      <c r="B34" s="243"/>
      <c r="C34" s="21" t="s">
        <v>66</v>
      </c>
      <c r="D34" s="20">
        <f>SUM(COUNTIF(D27:D33,"Yes"),(COUNTIF(D27:D33,"No")))</f>
        <v>0</v>
      </c>
      <c r="E34" s="20">
        <f>SUM(E27:E33)</f>
        <v>0</v>
      </c>
      <c r="F34" s="29">
        <f>SUM(F27:F33)</f>
        <v>0</v>
      </c>
      <c r="G34" s="20">
        <f>SUM(G27:G33)</f>
        <v>7</v>
      </c>
      <c r="H34" s="20">
        <f>F34/G34</f>
        <v>0</v>
      </c>
      <c r="I34" s="20" t="str">
        <f t="shared" si="7"/>
        <v>Awaiting assessment</v>
      </c>
    </row>
    <row r="35" spans="1:9" ht="26.1" customHeight="1">
      <c r="A35" s="271"/>
      <c r="B35" s="241">
        <v>7</v>
      </c>
      <c r="C35" s="18" t="s">
        <v>45</v>
      </c>
      <c r="D35" s="23"/>
      <c r="E35" s="17" t="str">
        <f t="shared" si="3"/>
        <v/>
      </c>
      <c r="F35" s="27" t="str">
        <f t="shared" si="8"/>
        <v/>
      </c>
      <c r="G35" s="17">
        <f t="shared" si="5"/>
        <v>1</v>
      </c>
      <c r="H35" s="17"/>
      <c r="I35" s="17" t="str">
        <f t="shared" si="7"/>
        <v/>
      </c>
    </row>
    <row r="36" spans="1:9" ht="26.1" customHeight="1">
      <c r="A36" s="271"/>
      <c r="B36" s="22">
        <f>'ICB Section B'!C28</f>
        <v>5.0999999999999996</v>
      </c>
      <c r="C36" s="22" t="str">
        <f>'ICB Section B'!D28</f>
        <v>The Board is assured that sufficient urgent community capacity, including UCR, Virtual Wards, Hospital at Home and community diagnostic interventions where applicable, has been commissioned, is monitored and utilised effectively to support admission avoidance and discharge, with appropriate escalation arrangements in place and access to senior clinical decision-making through SPOAs at least 12 hours a day, 7 days a week.</v>
      </c>
      <c r="D36" s="22">
        <f>'ICB Section B'!E28</f>
        <v>0</v>
      </c>
      <c r="E36" s="19" t="str">
        <f t="shared" si="3"/>
        <v/>
      </c>
      <c r="F36" s="28" t="str">
        <f t="shared" si="8"/>
        <v/>
      </c>
      <c r="G36" s="19">
        <f t="shared" si="5"/>
        <v>1</v>
      </c>
      <c r="H36" s="19"/>
      <c r="I36" s="19" t="str">
        <f t="shared" si="7"/>
        <v/>
      </c>
    </row>
    <row r="37" spans="1:9" ht="26.1" customHeight="1">
      <c r="A37" s="271"/>
      <c r="B37" s="243"/>
      <c r="C37" s="21" t="s">
        <v>66</v>
      </c>
      <c r="D37" s="20">
        <f>SUM(COUNTIF(D36:D36,"Yes"),(COUNTIF(D36:D36,"No")))</f>
        <v>0</v>
      </c>
      <c r="E37" s="20">
        <f>SUM(E36:E36)</f>
        <v>0</v>
      </c>
      <c r="F37" s="29">
        <f>SUM(F36:F36)</f>
        <v>0</v>
      </c>
      <c r="G37" s="20">
        <f>SUM(G36:G36)</f>
        <v>1</v>
      </c>
      <c r="H37" s="20">
        <f>F37/G37</f>
        <v>0</v>
      </c>
      <c r="I37" s="20" t="str">
        <f t="shared" si="7"/>
        <v>Awaiting assessment</v>
      </c>
    </row>
    <row r="38" spans="1:9" ht="26.1" customHeight="1">
      <c r="A38" s="271"/>
      <c r="B38" s="241">
        <v>8</v>
      </c>
      <c r="C38" s="18" t="s">
        <v>47</v>
      </c>
      <c r="D38" s="23"/>
      <c r="E38" s="17" t="str">
        <f t="shared" si="3"/>
        <v/>
      </c>
      <c r="F38" s="27" t="str">
        <f t="shared" si="8"/>
        <v/>
      </c>
      <c r="G38" s="17">
        <f t="shared" si="5"/>
        <v>1</v>
      </c>
      <c r="H38" s="17"/>
      <c r="I38" s="17" t="str">
        <f t="shared" si="7"/>
        <v/>
      </c>
    </row>
    <row r="39" spans="1:9" ht="26.1" customHeight="1">
      <c r="A39" s="271"/>
      <c r="B39" s="22">
        <f>'ICB Section B'!C30</f>
        <v>6.1</v>
      </c>
      <c r="C39" s="22" t="str">
        <f>'ICB Section B'!D30</f>
        <v>The Board is assured that a system wide approach is in place to optimise the use of out-of-hospital capacity and admission avoidance pathways to reduce avoidable admissions and support timely discharge.</v>
      </c>
      <c r="D39" s="22">
        <f>'ICB Section B'!E30</f>
        <v>0</v>
      </c>
      <c r="E39" s="19" t="str">
        <f t="shared" si="3"/>
        <v/>
      </c>
      <c r="F39" s="28" t="str">
        <f t="shared" si="8"/>
        <v/>
      </c>
      <c r="G39" s="19">
        <f t="shared" si="5"/>
        <v>1</v>
      </c>
      <c r="H39" s="19"/>
      <c r="I39" s="19" t="str">
        <f t="shared" si="7"/>
        <v/>
      </c>
    </row>
    <row r="40" spans="1:9" ht="26.1" customHeight="1">
      <c r="A40" s="271"/>
      <c r="B40" s="243"/>
      <c r="C40" s="21" t="s">
        <v>66</v>
      </c>
      <c r="D40" s="20">
        <f>SUM(COUNTIF(D39,"Yes"),(COUNTIF(D39,"No")))</f>
        <v>0</v>
      </c>
      <c r="E40" s="20" t="str">
        <f t="shared" ref="E40" si="9">E39</f>
        <v/>
      </c>
      <c r="F40" s="29" t="str">
        <f>F39</f>
        <v/>
      </c>
      <c r="G40" s="20">
        <f>G39</f>
        <v>1</v>
      </c>
      <c r="H40" s="20" t="e">
        <f>F40/G40</f>
        <v>#VALUE!</v>
      </c>
      <c r="I40" s="20" t="str">
        <f>IF(F40="","Awaiting assessment",IF(C40="Total score",IF(E40&lt;(G40*10),"Awaiting assessment",IF(H40&lt;0.32,$K$19,IF(H40&lt;0.49,$K$20,IF(H40&lt;0.67,$K$21,IF(H40&lt;0.84,$K$22,$K$23))))),""))</f>
        <v>Awaiting assessment</v>
      </c>
    </row>
    <row r="41" spans="1:9" ht="26.1" customHeight="1">
      <c r="A41" s="271"/>
      <c r="B41" s="241">
        <v>9</v>
      </c>
      <c r="C41" s="18" t="s">
        <v>49</v>
      </c>
      <c r="D41" s="23"/>
      <c r="E41" s="17" t="str">
        <f t="shared" si="3"/>
        <v/>
      </c>
      <c r="F41" s="27" t="str">
        <f t="shared" si="8"/>
        <v/>
      </c>
      <c r="G41" s="17">
        <f t="shared" si="5"/>
        <v>1</v>
      </c>
      <c r="H41" s="17"/>
      <c r="I41" s="17" t="str">
        <f t="shared" ref="I41:I46" si="10">IF(C41="Total score",IF(E41&lt;(G41*10),"Awaiting assessment",IF(H41&lt;0.32,$K$19,IF(H41&lt;0.49,$K$20,IF(H41&lt;0.67,$K$21,IF(H41&lt;0.84,$K$22,$K$23))))),"")</f>
        <v/>
      </c>
    </row>
    <row r="42" spans="1:9" ht="26.1" customHeight="1">
      <c r="A42" s="271"/>
      <c r="B42" s="22">
        <f>'ICB Section B'!C32</f>
        <v>7.1</v>
      </c>
      <c r="C42" s="22" t="str">
        <f>'ICB Section B'!D32</f>
        <v>The Board is assured that on-call arrangements are in place and have been tested. Staff on-call have access to medical and nursing leaders for urgent advice if needed.</v>
      </c>
      <c r="D42" s="22">
        <f>'ICB Section B'!E32</f>
        <v>0</v>
      </c>
      <c r="E42" s="19" t="str">
        <f t="shared" si="3"/>
        <v/>
      </c>
      <c r="F42" s="28" t="str">
        <f t="shared" si="8"/>
        <v/>
      </c>
      <c r="G42" s="19">
        <f t="shared" si="5"/>
        <v>1</v>
      </c>
      <c r="H42" s="19"/>
      <c r="I42" s="19" t="str">
        <f t="shared" si="10"/>
        <v/>
      </c>
    </row>
    <row r="43" spans="1:9" ht="26.1" customHeight="1">
      <c r="A43" s="271"/>
      <c r="B43" s="22">
        <f>'ICB Section B'!C33</f>
        <v>7.2</v>
      </c>
      <c r="C43" s="22" t="str">
        <f>'ICB Section B'!D33</f>
        <v>The Board is assured there will be an appropriately skilled and resourced operating model for system co-ordination over the winter period to enable the sharing of intelligence and risk balance to ensure this is appropriately managed across all partners.</v>
      </c>
      <c r="D43" s="22">
        <f>'ICB Section B'!E33</f>
        <v>0</v>
      </c>
      <c r="E43" s="19" t="str">
        <f t="shared" si="3"/>
        <v/>
      </c>
      <c r="F43" s="28" t="str">
        <f t="shared" si="8"/>
        <v/>
      </c>
      <c r="G43" s="19">
        <f t="shared" si="5"/>
        <v>1</v>
      </c>
      <c r="H43" s="19"/>
      <c r="I43" s="19" t="str">
        <f t="shared" si="10"/>
        <v/>
      </c>
    </row>
    <row r="44" spans="1:9" ht="26.1" customHeight="1">
      <c r="A44" s="271"/>
      <c r="B44" s="22">
        <f>'ICB Section B'!C34</f>
        <v>7.3</v>
      </c>
      <c r="C44" s="22" t="str">
        <f>'ICB Section B'!D34</f>
        <v>The Board is assured that tested command, control and escalation arrangements are in place, including OPEL reporting, EPRR arrangements and clearly defined leadership responsibilities.</v>
      </c>
      <c r="D44" s="22">
        <f>'ICB Section B'!E34</f>
        <v>0</v>
      </c>
      <c r="E44" s="19" t="str">
        <f t="shared" si="3"/>
        <v/>
      </c>
      <c r="F44" s="28" t="str">
        <f t="shared" si="8"/>
        <v/>
      </c>
      <c r="G44" s="19">
        <f t="shared" si="5"/>
        <v>1</v>
      </c>
      <c r="H44" s="19"/>
      <c r="I44" s="19" t="str">
        <f t="shared" si="10"/>
        <v/>
      </c>
    </row>
    <row r="45" spans="1:9" ht="26.1" customHeight="1">
      <c r="A45" s="271"/>
      <c r="B45" s="22">
        <f>'ICB Section B'!C35</f>
        <v>7.4</v>
      </c>
      <c r="C45" s="22" t="str">
        <f>'ICB Section B'!D35</f>
        <v>The Board is assured that mutual aid arrangements, business continuity plans, severe weather preparedness arrangements and industrial action contingencies have been reviewed and tested where appropriate.</v>
      </c>
      <c r="D45" s="22">
        <f>'ICB Section B'!E35</f>
        <v>0</v>
      </c>
      <c r="E45" s="19" t="str">
        <f t="shared" si="3"/>
        <v/>
      </c>
      <c r="F45" s="28" t="str">
        <f t="shared" si="8"/>
        <v/>
      </c>
      <c r="G45" s="19">
        <f t="shared" si="5"/>
        <v>1</v>
      </c>
      <c r="H45" s="19"/>
      <c r="I45" s="19" t="str">
        <f t="shared" si="10"/>
        <v/>
      </c>
    </row>
    <row r="46" spans="1:9" ht="26.1" customHeight="1">
      <c r="A46" s="271"/>
      <c r="B46" s="243"/>
      <c r="C46" s="21" t="s">
        <v>66</v>
      </c>
      <c r="D46" s="20">
        <f>SUM(COUNTIF(D42:D45,"Yes"),(COUNTIF(D42:D45,"No")))</f>
        <v>0</v>
      </c>
      <c r="E46" s="20">
        <f>SUM(E42:E45)</f>
        <v>0</v>
      </c>
      <c r="F46" s="29">
        <f t="shared" ref="F46:G46" si="11">SUM(F42:F45)</f>
        <v>0</v>
      </c>
      <c r="G46" s="20">
        <f t="shared" si="11"/>
        <v>4</v>
      </c>
      <c r="H46" s="20">
        <f>F46/G46</f>
        <v>0</v>
      </c>
      <c r="I46" s="20" t="str">
        <f t="shared" si="10"/>
        <v>Awaiting assessment</v>
      </c>
    </row>
    <row r="47" spans="1:9" ht="26.1" customHeight="1">
      <c r="A47" s="271"/>
    </row>
    <row r="48" spans="1:9" ht="26.1" customHeight="1">
      <c r="A48" s="271"/>
    </row>
    <row r="49" spans="1:1" ht="26.1" customHeight="1">
      <c r="A49" s="271"/>
    </row>
    <row r="50" spans="1:1" ht="26.1" customHeight="1">
      <c r="A50" s="271"/>
    </row>
    <row r="51" spans="1:1" ht="26.1" customHeight="1">
      <c r="A51" s="271"/>
    </row>
    <row r="52" spans="1:1" ht="26.1" customHeight="1">
      <c r="A52" s="271"/>
    </row>
    <row r="53" spans="1:1" ht="26.1" customHeight="1">
      <c r="A53" s="271"/>
    </row>
    <row r="54" spans="1:1" ht="26.1" customHeight="1">
      <c r="A54" s="271"/>
    </row>
    <row r="55" spans="1:1" ht="26.1" customHeight="1">
      <c r="A55" s="271"/>
    </row>
    <row r="56" spans="1:1" ht="26.1" customHeight="1">
      <c r="A56" s="272"/>
    </row>
  </sheetData>
  <sheetProtection algorithmName="SHA-512" hashValue="Z2tWLikgjh6lS73q/bD+2epP5StO3msClWE/lKPmdui6YP92Cqc0z4kuslmYhks6u7ZLrorrDc9IDuLylC1Q8A==" saltValue="IVYjMWtj1SWx6xNuBiFZxA==" spinCount="100000" sheet="1" selectLockedCells="1" selectUnlockedCells="1"/>
  <mergeCells count="2">
    <mergeCell ref="A1:A10"/>
    <mergeCell ref="A11:A56"/>
  </mergeCells>
  <conditionalFormatting sqref="I1:I1048576">
    <cfRule type="cellIs" dxfId="40" priority="1" operator="equal">
      <formula>$K$23</formula>
    </cfRule>
    <cfRule type="cellIs" dxfId="39" priority="2" operator="equal">
      <formula>$K$22</formula>
    </cfRule>
    <cfRule type="cellIs" dxfId="38" priority="3" operator="equal">
      <formula>$K$21</formula>
    </cfRule>
    <cfRule type="cellIs" dxfId="37" priority="4" operator="equal">
      <formula>$K$20</formula>
    </cfRule>
    <cfRule type="cellIs" dxfId="36" priority="5" operator="equal">
      <formula>$K$19</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11332-88A8-48D4-B09C-EEAD1A09E2AB}">
  <sheetPr>
    <tabColor rgb="FF92D050"/>
  </sheetPr>
  <dimension ref="A1:O57"/>
  <sheetViews>
    <sheetView zoomScale="41" zoomScaleNormal="70" workbookViewId="0">
      <pane ySplit="1" topLeftCell="A4" activePane="bottomLeft" state="frozen"/>
      <selection pane="bottomLeft" activeCell="L7" sqref="L7"/>
    </sheetView>
  </sheetViews>
  <sheetFormatPr defaultRowHeight="15"/>
  <cols>
    <col min="1" max="1" width="26.5703125" bestFit="1" customWidth="1"/>
    <col min="2" max="2" width="26.5703125" customWidth="1"/>
    <col min="3" max="3" width="26.5703125" style="100" customWidth="1"/>
    <col min="4" max="4" width="17.42578125" bestFit="1" customWidth="1"/>
    <col min="5" max="5" width="23.140625" bestFit="1" customWidth="1"/>
    <col min="6" max="6" width="24.140625" bestFit="1" customWidth="1"/>
    <col min="7" max="7" width="15.5703125" bestFit="1" customWidth="1"/>
    <col min="8" max="8" width="22.42578125" bestFit="1" customWidth="1"/>
    <col min="9" max="9" width="20" bestFit="1" customWidth="1"/>
    <col min="10" max="10" width="45" bestFit="1" customWidth="1"/>
    <col min="11" max="11" width="26.140625" bestFit="1" customWidth="1"/>
    <col min="12" max="12" width="255.5703125" bestFit="1" customWidth="1"/>
    <col min="13" max="13" width="18.85546875" bestFit="1" customWidth="1"/>
    <col min="14" max="15" width="66.28515625" customWidth="1"/>
    <col min="16" max="16" width="11.28515625" bestFit="1" customWidth="1"/>
    <col min="17" max="17" width="14.5703125" bestFit="1" customWidth="1"/>
    <col min="18" max="18" width="13.7109375" bestFit="1" customWidth="1"/>
    <col min="19" max="19" width="18.85546875" bestFit="1" customWidth="1"/>
    <col min="20" max="20" width="11" bestFit="1" customWidth="1"/>
  </cols>
  <sheetData>
    <row r="1" spans="1:15">
      <c r="A1" s="99" t="s">
        <v>75</v>
      </c>
      <c r="B1" s="99" t="s">
        <v>4</v>
      </c>
      <c r="C1" s="224" t="s">
        <v>5</v>
      </c>
      <c r="D1" s="99" t="s">
        <v>76</v>
      </c>
      <c r="E1" s="99" t="s">
        <v>77</v>
      </c>
      <c r="F1" s="99" t="s">
        <v>78</v>
      </c>
      <c r="G1" s="99" t="s">
        <v>79</v>
      </c>
      <c r="H1" s="99" t="s">
        <v>80</v>
      </c>
      <c r="I1" s="99" t="s">
        <v>81</v>
      </c>
      <c r="J1" s="99" t="s">
        <v>82</v>
      </c>
      <c r="K1" s="99" t="s">
        <v>83</v>
      </c>
      <c r="L1" s="99" t="s">
        <v>84</v>
      </c>
      <c r="M1" s="99" t="s">
        <v>60</v>
      </c>
      <c r="N1" s="99" t="s">
        <v>9</v>
      </c>
      <c r="O1" s="99" t="s">
        <v>10</v>
      </c>
    </row>
    <row r="2" spans="1:15">
      <c r="A2" t="s">
        <v>85</v>
      </c>
      <c r="B2" t="str">
        <f>IF('ICB Section A'!$E$6="","",'ICB Section A'!$E$6)</f>
        <v/>
      </c>
      <c r="C2" s="100" t="str">
        <f>IF('ICB Section A'!$E$7="","",'ICB Section A'!$E$7)</f>
        <v/>
      </c>
      <c r="D2" t="e">
        <f>IF('ICB Section A'!$G$4="","",'ICB Section A'!$G$4)</f>
        <v>#N/A</v>
      </c>
      <c r="E2" t="str">
        <f>IF('ICB Section A'!$E$4="","",'ICB Section A'!$E$4)</f>
        <v/>
      </c>
      <c r="F2" t="str">
        <f>IF('ICB Section A'!$E$5="","",'ICB Section A'!$E$5)</f>
        <v/>
      </c>
      <c r="G2" t="e">
        <f>IF(ICB_Export[[#This Row],[ICBCode]]&lt;&gt;"",IFERROR(_xlfn.XLOOKUP(ICB_Export[[#This Row],[ICBCode]],LRD!$X:$X,LRD!$W:$W,""),""),IFERROR(_xlfn.XLOOKUP(ICB_Export[[#This Row],[ICBName]],LRD!$Y:$Y,LRD!$W:$W,""),""))</f>
        <v>#N/A</v>
      </c>
      <c r="H2" t="s">
        <v>86</v>
      </c>
      <c r="I2" t="s">
        <v>87</v>
      </c>
      <c r="J2" t="s">
        <v>11</v>
      </c>
      <c r="K2">
        <v>1.1000000000000001</v>
      </c>
      <c r="L2" t="s">
        <v>12</v>
      </c>
      <c r="M2" t="str" cm="1">
        <f t="array" ref="M2">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2"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2"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3" spans="1:15">
      <c r="A3" t="s">
        <v>85</v>
      </c>
      <c r="B3" t="str">
        <f>IF('ICB Section A'!$E$6="","",'ICB Section A'!$E$6)</f>
        <v/>
      </c>
      <c r="C3" s="100" t="str">
        <f>IF('ICB Section A'!$E$7="","",'ICB Section A'!$E$7)</f>
        <v/>
      </c>
      <c r="D3" t="e">
        <f>IF('ICB Section A'!$G$4="","",'ICB Section A'!$G$4)</f>
        <v>#N/A</v>
      </c>
      <c r="E3" t="str">
        <f>IF('ICB Section A'!$E$4="","",'ICB Section A'!$E$4)</f>
        <v/>
      </c>
      <c r="F3" t="str">
        <f>IF('ICB Section A'!$E$5="","",'ICB Section A'!$E$5)</f>
        <v/>
      </c>
      <c r="G3" t="e">
        <f>IF(ICB_Export[[#This Row],[ICBCode]]&lt;&gt;"",IFERROR(_xlfn.XLOOKUP(ICB_Export[[#This Row],[ICBCode]],LRD!$X:$X,LRD!$W:$W,""),""),IFERROR(_xlfn.XLOOKUP(ICB_Export[[#This Row],[ICBName]],LRD!$Y:$Y,LRD!$W:$W,""),""))</f>
        <v>#N/A</v>
      </c>
      <c r="H3" t="s">
        <v>86</v>
      </c>
      <c r="I3" t="s">
        <v>88</v>
      </c>
      <c r="J3" t="s">
        <v>11</v>
      </c>
      <c r="K3">
        <v>1.2</v>
      </c>
      <c r="L3" t="s">
        <v>89</v>
      </c>
      <c r="M3" t="str" cm="1">
        <f t="array" ref="M3">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3"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3"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4" spans="1:15">
      <c r="A4" t="s">
        <v>85</v>
      </c>
      <c r="B4" t="str">
        <f>IF('ICB Section A'!$E$6="","",'ICB Section A'!$E$6)</f>
        <v/>
      </c>
      <c r="C4" s="100" t="str">
        <f>IF('ICB Section A'!$E$7="","",'ICB Section A'!$E$7)</f>
        <v/>
      </c>
      <c r="D4" t="e">
        <f>IF('ICB Section A'!$G$4="","",'ICB Section A'!$G$4)</f>
        <v>#N/A</v>
      </c>
      <c r="E4" t="str">
        <f>IF('ICB Section A'!$E$4="","",'ICB Section A'!$E$4)</f>
        <v/>
      </c>
      <c r="F4" t="str">
        <f>IF('ICB Section A'!$E$5="","",'ICB Section A'!$E$5)</f>
        <v/>
      </c>
      <c r="G4" t="e">
        <f>IF(ICB_Export[[#This Row],[ICBCode]]&lt;&gt;"",IFERROR(_xlfn.XLOOKUP(ICB_Export[[#This Row],[ICBCode]],LRD!$X:$X,LRD!$W:$W,""),""),IFERROR(_xlfn.XLOOKUP(ICB_Export[[#This Row],[ICBName]],LRD!$Y:$Y,LRD!$W:$W,""),""))</f>
        <v>#N/A</v>
      </c>
      <c r="H4" t="s">
        <v>86</v>
      </c>
      <c r="I4" t="s">
        <v>90</v>
      </c>
      <c r="J4" t="s">
        <v>11</v>
      </c>
      <c r="K4">
        <v>1.3</v>
      </c>
      <c r="L4" t="s">
        <v>91</v>
      </c>
      <c r="M4" t="str" cm="1">
        <f t="array" ref="M4">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4"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4"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5" spans="1:15">
      <c r="A5" t="s">
        <v>85</v>
      </c>
      <c r="B5" t="str">
        <f>IF('ICB Section A'!$E$6="","",'ICB Section A'!$E$6)</f>
        <v/>
      </c>
      <c r="C5" s="100" t="str">
        <f>IF('ICB Section A'!$E$7="","",'ICB Section A'!$E$7)</f>
        <v/>
      </c>
      <c r="D5" t="e">
        <f>IF('ICB Section A'!$G$4="","",'ICB Section A'!$G$4)</f>
        <v>#N/A</v>
      </c>
      <c r="E5" t="str">
        <f>IF('ICB Section A'!$E$4="","",'ICB Section A'!$E$4)</f>
        <v/>
      </c>
      <c r="F5" t="str">
        <f>IF('ICB Section A'!$E$5="","",'ICB Section A'!$E$5)</f>
        <v/>
      </c>
      <c r="G5" t="e">
        <f>IF(ICB_Export[[#This Row],[ICBCode]]&lt;&gt;"",IFERROR(_xlfn.XLOOKUP(ICB_Export[[#This Row],[ICBCode]],LRD!$X:$X,LRD!$W:$W,""),""),IFERROR(_xlfn.XLOOKUP(ICB_Export[[#This Row],[ICBName]],LRD!$Y:$Y,LRD!$W:$W,""),""))</f>
        <v>#N/A</v>
      </c>
      <c r="H5" t="s">
        <v>86</v>
      </c>
      <c r="I5" t="s">
        <v>92</v>
      </c>
      <c r="J5" t="s">
        <v>11</v>
      </c>
      <c r="K5">
        <v>1.4</v>
      </c>
      <c r="L5" t="s">
        <v>15</v>
      </c>
      <c r="M5" t="str" cm="1">
        <f t="array" ref="M5">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5"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5"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6" spans="1:15">
      <c r="A6" t="s">
        <v>85</v>
      </c>
      <c r="B6" t="str">
        <f>IF('ICB Section A'!$E$6="","",'ICB Section A'!$E$6)</f>
        <v/>
      </c>
      <c r="C6" s="100" t="str">
        <f>IF('ICB Section A'!$E$7="","",'ICB Section A'!$E$7)</f>
        <v/>
      </c>
      <c r="D6" t="e">
        <f>IF('ICB Section A'!$G$4="","",'ICB Section A'!$G$4)</f>
        <v>#N/A</v>
      </c>
      <c r="E6" t="str">
        <f>IF('ICB Section A'!$E$4="","",'ICB Section A'!$E$4)</f>
        <v/>
      </c>
      <c r="F6" t="str">
        <f>IF('ICB Section A'!$E$5="","",'ICB Section A'!$E$5)</f>
        <v/>
      </c>
      <c r="G6" t="e">
        <f>IF(ICB_Export[[#This Row],[ICBCode]]&lt;&gt;"",IFERROR(_xlfn.XLOOKUP(ICB_Export[[#This Row],[ICBCode]],LRD!$X:$X,LRD!$W:$W,""),""),IFERROR(_xlfn.XLOOKUP(ICB_Export[[#This Row],[ICBName]],LRD!$Y:$Y,LRD!$W:$W,""),""))</f>
        <v>#N/A</v>
      </c>
      <c r="H6" t="s">
        <v>86</v>
      </c>
      <c r="I6" t="s">
        <v>93</v>
      </c>
      <c r="J6" t="s">
        <v>11</v>
      </c>
      <c r="K6">
        <v>1.5</v>
      </c>
      <c r="L6" t="s">
        <v>16</v>
      </c>
      <c r="M6" t="str" cm="1">
        <f t="array" ref="M6">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6"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6"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7" spans="1:15">
      <c r="A7" t="s">
        <v>85</v>
      </c>
      <c r="B7" t="str">
        <f>IF('ICB Section A'!$E$6="","",'ICB Section A'!$E$6)</f>
        <v/>
      </c>
      <c r="C7" s="100" t="str">
        <f>IF('ICB Section A'!$E$7="","",'ICB Section A'!$E$7)</f>
        <v/>
      </c>
      <c r="D7" t="e">
        <f>IF('ICB Section A'!$G$4="","",'ICB Section A'!$G$4)</f>
        <v>#N/A</v>
      </c>
      <c r="E7" t="str">
        <f>IF('ICB Section A'!$E$4="","",'ICB Section A'!$E$4)</f>
        <v/>
      </c>
      <c r="F7" t="str">
        <f>IF('ICB Section A'!$E$5="","",'ICB Section A'!$E$5)</f>
        <v/>
      </c>
      <c r="G7" t="e">
        <f>IF(ICB_Export[[#This Row],[ICBCode]]&lt;&gt;"",IFERROR(_xlfn.XLOOKUP(ICB_Export[[#This Row],[ICBCode]],LRD!$X:$X,LRD!$W:$W,""),""),IFERROR(_xlfn.XLOOKUP(ICB_Export[[#This Row],[ICBName]],LRD!$Y:$Y,LRD!$W:$W,""),""))</f>
        <v>#N/A</v>
      </c>
      <c r="H7" t="s">
        <v>86</v>
      </c>
      <c r="I7" t="s">
        <v>94</v>
      </c>
      <c r="J7" t="s">
        <v>11</v>
      </c>
      <c r="K7">
        <v>1.6</v>
      </c>
      <c r="L7" t="s">
        <v>17</v>
      </c>
      <c r="M7" t="str" cm="1">
        <f t="array" ref="M7">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7"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7"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8" spans="1:15">
      <c r="A8" t="s">
        <v>85</v>
      </c>
      <c r="B8" t="str">
        <f>IF('ICB Section A'!$E$6="","",'ICB Section A'!$E$6)</f>
        <v/>
      </c>
      <c r="C8" s="100" t="str">
        <f>IF('ICB Section A'!$E$7="","",'ICB Section A'!$E$7)</f>
        <v/>
      </c>
      <c r="D8" t="e">
        <f>IF('ICB Section A'!$G$4="","",'ICB Section A'!$G$4)</f>
        <v>#N/A</v>
      </c>
      <c r="E8" t="str">
        <f>IF('ICB Section A'!$E$4="","",'ICB Section A'!$E$4)</f>
        <v/>
      </c>
      <c r="F8" t="str">
        <f>IF('ICB Section A'!$E$5="","",'ICB Section A'!$E$5)</f>
        <v/>
      </c>
      <c r="G8" t="e">
        <f>IF(ICB_Export[[#This Row],[ICBCode]]&lt;&gt;"",IFERROR(_xlfn.XLOOKUP(ICB_Export[[#This Row],[ICBCode]],LRD!$X:$X,LRD!$W:$W,""),""),IFERROR(_xlfn.XLOOKUP(ICB_Export[[#This Row],[ICBName]],LRD!$Y:$Y,LRD!$W:$W,""),""))</f>
        <v>#N/A</v>
      </c>
      <c r="H8" t="s">
        <v>86</v>
      </c>
      <c r="I8" t="s">
        <v>95</v>
      </c>
      <c r="J8" t="s">
        <v>11</v>
      </c>
      <c r="K8">
        <v>1.7</v>
      </c>
      <c r="L8" t="s">
        <v>96</v>
      </c>
      <c r="M8" t="str" cm="1">
        <f t="array" ref="M8">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8"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8"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9" spans="1:15">
      <c r="A9" t="s">
        <v>85</v>
      </c>
      <c r="B9" t="str">
        <f>IF('ICB Section A'!$E$6="","",'ICB Section A'!$E$6)</f>
        <v/>
      </c>
      <c r="C9" s="100" t="str">
        <f>IF('ICB Section A'!$E$7="","",'ICB Section A'!$E$7)</f>
        <v/>
      </c>
      <c r="D9" t="e">
        <f>IF('ICB Section A'!$G$4="","",'ICB Section A'!$G$4)</f>
        <v>#N/A</v>
      </c>
      <c r="E9" t="str">
        <f>IF('ICB Section A'!$E$4="","",'ICB Section A'!$E$4)</f>
        <v/>
      </c>
      <c r="F9" t="str">
        <f>IF('ICB Section A'!$E$5="","",'ICB Section A'!$E$5)</f>
        <v/>
      </c>
      <c r="G9" t="e">
        <f>IF(ICB_Export[[#This Row],[ICBCode]]&lt;&gt;"",IFERROR(_xlfn.XLOOKUP(ICB_Export[[#This Row],[ICBCode]],LRD!$X:$X,LRD!$W:$W,""),""),IFERROR(_xlfn.XLOOKUP(ICB_Export[[#This Row],[ICBName]],LRD!$Y:$Y,LRD!$W:$W,""),""))</f>
        <v>#N/A</v>
      </c>
      <c r="H9" t="s">
        <v>86</v>
      </c>
      <c r="I9" t="s">
        <v>97</v>
      </c>
      <c r="J9" t="s">
        <v>11</v>
      </c>
      <c r="K9">
        <v>1.8</v>
      </c>
      <c r="L9" t="s">
        <v>98</v>
      </c>
      <c r="M9" t="str" cm="1">
        <f t="array" ref="M9">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9"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9"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10" spans="1:15">
      <c r="A10" t="s">
        <v>85</v>
      </c>
      <c r="B10" t="str">
        <f>IF('ICB Section A'!$E$6="","",'ICB Section A'!$E$6)</f>
        <v/>
      </c>
      <c r="C10" s="100" t="str">
        <f>IF('ICB Section A'!$E$7="","",'ICB Section A'!$E$7)</f>
        <v/>
      </c>
      <c r="D10" t="e">
        <f>IF('ICB Section A'!$G$4="","",'ICB Section A'!$G$4)</f>
        <v>#N/A</v>
      </c>
      <c r="E10" t="str">
        <f>IF('ICB Section A'!$E$4="","",'ICB Section A'!$E$4)</f>
        <v/>
      </c>
      <c r="F10" t="str">
        <f>IF('ICB Section A'!$E$5="","",'ICB Section A'!$E$5)</f>
        <v/>
      </c>
      <c r="G10" t="e">
        <f>IF(ICB_Export[[#This Row],[ICBCode]]&lt;&gt;"",IFERROR(_xlfn.XLOOKUP(ICB_Export[[#This Row],[ICBCode]],LRD!$X:$X,LRD!$W:$W,""),""),IFERROR(_xlfn.XLOOKUP(ICB_Export[[#This Row],[ICBName]],LRD!$Y:$Y,LRD!$W:$W,""),""))</f>
        <v>#N/A</v>
      </c>
      <c r="H10" t="s">
        <v>86</v>
      </c>
      <c r="I10" t="s">
        <v>99</v>
      </c>
      <c r="J10" t="s">
        <v>100</v>
      </c>
      <c r="K10">
        <v>2.1</v>
      </c>
      <c r="L10" t="s">
        <v>101</v>
      </c>
      <c r="M10" t="str" cm="1">
        <f t="array" ref="M10">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10"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10"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11" spans="1:15">
      <c r="A11" t="s">
        <v>85</v>
      </c>
      <c r="B11" t="str">
        <f>IF('ICB Section A'!$E$6="","",'ICB Section A'!$E$6)</f>
        <v/>
      </c>
      <c r="C11" s="100" t="str">
        <f>IF('ICB Section A'!$E$7="","",'ICB Section A'!$E$7)</f>
        <v/>
      </c>
      <c r="D11" t="e">
        <f>IF('ICB Section A'!$G$4="","",'ICB Section A'!$G$4)</f>
        <v>#N/A</v>
      </c>
      <c r="E11" t="str">
        <f>IF('ICB Section A'!$E$4="","",'ICB Section A'!$E$4)</f>
        <v/>
      </c>
      <c r="F11" t="str">
        <f>IF('ICB Section A'!$E$5="","",'ICB Section A'!$E$5)</f>
        <v/>
      </c>
      <c r="G11" t="e">
        <f>IF(ICB_Export[[#This Row],[ICBCode]]&lt;&gt;"",IFERROR(_xlfn.XLOOKUP(ICB_Export[[#This Row],[ICBCode]],LRD!$X:$X,LRD!$W:$W,""),""),IFERROR(_xlfn.XLOOKUP(ICB_Export[[#This Row],[ICBName]],LRD!$Y:$Y,LRD!$W:$W,""),""))</f>
        <v>#N/A</v>
      </c>
      <c r="H11" t="s">
        <v>86</v>
      </c>
      <c r="I11" t="s">
        <v>102</v>
      </c>
      <c r="J11" t="s">
        <v>100</v>
      </c>
      <c r="K11">
        <v>2.2000000000000002</v>
      </c>
      <c r="L11" t="s">
        <v>103</v>
      </c>
      <c r="M11" t="str" cm="1">
        <f t="array" ref="M11">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11"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11"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12" spans="1:15">
      <c r="A12" t="s">
        <v>85</v>
      </c>
      <c r="B12" t="str">
        <f>IF('ICB Section A'!$E$6="","",'ICB Section A'!$E$6)</f>
        <v/>
      </c>
      <c r="C12" s="100" t="str">
        <f>IF('ICB Section A'!$E$7="","",'ICB Section A'!$E$7)</f>
        <v/>
      </c>
      <c r="D12" t="e">
        <f>IF('ICB Section A'!$G$4="","",'ICB Section A'!$G$4)</f>
        <v>#N/A</v>
      </c>
      <c r="E12" t="str">
        <f>IF('ICB Section A'!$E$4="","",'ICB Section A'!$E$4)</f>
        <v/>
      </c>
      <c r="F12" t="str">
        <f>IF('ICB Section A'!$E$5="","",'ICB Section A'!$E$5)</f>
        <v/>
      </c>
      <c r="G12" t="e">
        <f>IF(ICB_Export[[#This Row],[ICBCode]]&lt;&gt;"",IFERROR(_xlfn.XLOOKUP(ICB_Export[[#This Row],[ICBCode]],LRD!$X:$X,LRD!$W:$W,""),""),IFERROR(_xlfn.XLOOKUP(ICB_Export[[#This Row],[ICBName]],LRD!$Y:$Y,LRD!$W:$W,""),""))</f>
        <v>#N/A</v>
      </c>
      <c r="H12" t="s">
        <v>86</v>
      </c>
      <c r="I12" t="s">
        <v>104</v>
      </c>
      <c r="J12" t="s">
        <v>100</v>
      </c>
      <c r="K12">
        <v>2.2999999999999998</v>
      </c>
      <c r="L12" t="s">
        <v>105</v>
      </c>
      <c r="M12" t="str" cm="1">
        <f t="array" ref="M12">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12"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12"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13" spans="1:15">
      <c r="A13" t="s">
        <v>85</v>
      </c>
      <c r="B13" t="str">
        <f>IF('ICB Section A'!$E$6="","",'ICB Section A'!$E$6)</f>
        <v/>
      </c>
      <c r="C13" s="100" t="str">
        <f>IF('ICB Section A'!$E$7="","",'ICB Section A'!$E$7)</f>
        <v/>
      </c>
      <c r="D13" t="e">
        <f>IF('ICB Section A'!$G$4="","",'ICB Section A'!$G$4)</f>
        <v>#N/A</v>
      </c>
      <c r="E13" t="str">
        <f>IF('ICB Section A'!$E$4="","",'ICB Section A'!$E$4)</f>
        <v/>
      </c>
      <c r="F13" t="str">
        <f>IF('ICB Section A'!$E$5="","",'ICB Section A'!$E$5)</f>
        <v/>
      </c>
      <c r="G13" t="e">
        <f>IF(ICB_Export[[#This Row],[ICBCode]]&lt;&gt;"",IFERROR(_xlfn.XLOOKUP(ICB_Export[[#This Row],[ICBCode]],LRD!$X:$X,LRD!$W:$W,""),""),IFERROR(_xlfn.XLOOKUP(ICB_Export[[#This Row],[ICBName]],LRD!$Y:$Y,LRD!$W:$W,""),""))</f>
        <v>#N/A</v>
      </c>
      <c r="H13" t="s">
        <v>86</v>
      </c>
      <c r="I13" t="s">
        <v>106</v>
      </c>
      <c r="J13" t="s">
        <v>100</v>
      </c>
      <c r="K13">
        <v>2.4</v>
      </c>
      <c r="L13" t="s">
        <v>107</v>
      </c>
      <c r="M13" t="str" cm="1">
        <f t="array" ref="M13">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13"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13"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14" spans="1:15">
      <c r="A14" t="s">
        <v>85</v>
      </c>
      <c r="B14" t="str">
        <f>IF('ICB Section A'!$E$6="","",'ICB Section A'!$E$6)</f>
        <v/>
      </c>
      <c r="C14" s="100" t="str">
        <f>IF('ICB Section A'!$E$7="","",'ICB Section A'!$E$7)</f>
        <v/>
      </c>
      <c r="D14" t="e">
        <f>IF('ICB Section A'!$G$4="","",'ICB Section A'!$G$4)</f>
        <v>#N/A</v>
      </c>
      <c r="E14" t="str">
        <f>IF('ICB Section A'!$E$4="","",'ICB Section A'!$E$4)</f>
        <v/>
      </c>
      <c r="F14" t="str">
        <f>IF('ICB Section A'!$E$5="","",'ICB Section A'!$E$5)</f>
        <v/>
      </c>
      <c r="G14" t="e">
        <f>IF(ICB_Export[[#This Row],[ICBCode]]&lt;&gt;"",IFERROR(_xlfn.XLOOKUP(ICB_Export[[#This Row],[ICBCode]],LRD!$X:$X,LRD!$W:$W,""),""),IFERROR(_xlfn.XLOOKUP(ICB_Export[[#This Row],[ICBName]],LRD!$Y:$Y,LRD!$W:$W,""),""))</f>
        <v>#N/A</v>
      </c>
      <c r="H14" t="s">
        <v>86</v>
      </c>
      <c r="I14" t="s">
        <v>108</v>
      </c>
      <c r="J14" t="s">
        <v>100</v>
      </c>
      <c r="K14">
        <v>2.5</v>
      </c>
      <c r="L14" t="s">
        <v>109</v>
      </c>
      <c r="M14" t="str" cm="1">
        <f t="array" ref="M14">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14"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14"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15" spans="1:15">
      <c r="A15" t="s">
        <v>85</v>
      </c>
      <c r="B15" t="str">
        <f>IF('ICB Section A'!$E$6="","",'ICB Section A'!$E$6)</f>
        <v/>
      </c>
      <c r="C15" s="100" t="str">
        <f>IF('ICB Section A'!$E$7="","",'ICB Section A'!$E$7)</f>
        <v/>
      </c>
      <c r="D15" t="e">
        <f>IF('ICB Section A'!$G$4="","",'ICB Section A'!$G$4)</f>
        <v>#N/A</v>
      </c>
      <c r="E15" t="str">
        <f>IF('ICB Section A'!$E$4="","",'ICB Section A'!$E$4)</f>
        <v/>
      </c>
      <c r="F15" t="str">
        <f>IF('ICB Section A'!$E$5="","",'ICB Section A'!$E$5)</f>
        <v/>
      </c>
      <c r="G15" t="e">
        <f>IF(ICB_Export[[#This Row],[ICBCode]]&lt;&gt;"",IFERROR(_xlfn.XLOOKUP(ICB_Export[[#This Row],[ICBCode]],LRD!$X:$X,LRD!$W:$W,""),""),IFERROR(_xlfn.XLOOKUP(ICB_Export[[#This Row],[ICBName]],LRD!$Y:$Y,LRD!$W:$W,""),""))</f>
        <v>#N/A</v>
      </c>
      <c r="H15" t="s">
        <v>86</v>
      </c>
      <c r="I15" t="s">
        <v>110</v>
      </c>
      <c r="J15" t="s">
        <v>100</v>
      </c>
      <c r="K15">
        <v>2.6</v>
      </c>
      <c r="L15" t="s">
        <v>36</v>
      </c>
      <c r="M15" t="str" cm="1">
        <f t="array" ref="M15">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15"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15"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16" spans="1:15">
      <c r="A16" t="s">
        <v>85</v>
      </c>
      <c r="B16" t="str">
        <f>IF('ICB Section A'!$E$6="","",'ICB Section A'!$E$6)</f>
        <v/>
      </c>
      <c r="C16" s="100" t="str">
        <f>IF('ICB Section A'!$E$7="","",'ICB Section A'!$E$7)</f>
        <v/>
      </c>
      <c r="D16" t="e">
        <f>IF('ICB Section A'!$G$4="","",'ICB Section A'!$G$4)</f>
        <v>#N/A</v>
      </c>
      <c r="E16" t="str">
        <f>IF('ICB Section A'!$E$4="","",'ICB Section A'!$E$4)</f>
        <v/>
      </c>
      <c r="F16" t="str">
        <f>IF('ICB Section A'!$E$5="","",'ICB Section A'!$E$5)</f>
        <v/>
      </c>
      <c r="G16" t="e">
        <f>IF(ICB_Export[[#This Row],[ICBCode]]&lt;&gt;"",IFERROR(_xlfn.XLOOKUP(ICB_Export[[#This Row],[ICBCode]],LRD!$X:$X,LRD!$W:$W,""),""),IFERROR(_xlfn.XLOOKUP(ICB_Export[[#This Row],[ICBName]],LRD!$Y:$Y,LRD!$W:$W,""),""))</f>
        <v>#N/A</v>
      </c>
      <c r="H16" t="s">
        <v>86</v>
      </c>
      <c r="I16" t="s">
        <v>111</v>
      </c>
      <c r="J16" t="s">
        <v>100</v>
      </c>
      <c r="K16">
        <v>2.7</v>
      </c>
      <c r="L16" t="s">
        <v>112</v>
      </c>
      <c r="M16" t="str" cm="1">
        <f t="array" ref="M16">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16"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16"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17" spans="1:15">
      <c r="A17" t="s">
        <v>85</v>
      </c>
      <c r="B17" t="str">
        <f>IF('ICB Section A'!$E$6="","",'ICB Section A'!$E$6)</f>
        <v/>
      </c>
      <c r="C17" s="100" t="str">
        <f>IF('ICB Section A'!$E$7="","",'ICB Section A'!$E$7)</f>
        <v/>
      </c>
      <c r="D17" t="e">
        <f>IF('ICB Section A'!$G$4="","",'ICB Section A'!$G$4)</f>
        <v>#N/A</v>
      </c>
      <c r="E17" t="str">
        <f>IF('ICB Section A'!$E$4="","",'ICB Section A'!$E$4)</f>
        <v/>
      </c>
      <c r="F17" t="str">
        <f>IF('ICB Section A'!$E$5="","",'ICB Section A'!$E$5)</f>
        <v/>
      </c>
      <c r="G17" t="e">
        <f>IF(ICB_Export[[#This Row],[ICBCode]]&lt;&gt;"",IFERROR(_xlfn.XLOOKUP(ICB_Export[[#This Row],[ICBCode]],LRD!$X:$X,LRD!$W:$W,""),""),IFERROR(_xlfn.XLOOKUP(ICB_Export[[#This Row],[ICBName]],LRD!$Y:$Y,LRD!$W:$W,""),""))</f>
        <v>#N/A</v>
      </c>
      <c r="H17" t="s">
        <v>113</v>
      </c>
      <c r="I17" t="s">
        <v>114</v>
      </c>
      <c r="J17" t="s">
        <v>24</v>
      </c>
      <c r="K17">
        <v>1.1000000000000001</v>
      </c>
      <c r="L17" t="s">
        <v>115</v>
      </c>
      <c r="M17" t="str" cm="1">
        <f t="array" ref="M17">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17"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17"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18" spans="1:15">
      <c r="A18" t="s">
        <v>85</v>
      </c>
      <c r="B18" t="str">
        <f>IF('ICB Section A'!$E$6="","",'ICB Section A'!$E$6)</f>
        <v/>
      </c>
      <c r="C18" s="100" t="str">
        <f>IF('ICB Section A'!$E$7="","",'ICB Section A'!$E$7)</f>
        <v/>
      </c>
      <c r="D18" t="e">
        <f>IF('ICB Section A'!$G$4="","",'ICB Section A'!$G$4)</f>
        <v>#N/A</v>
      </c>
      <c r="E18" t="str">
        <f>IF('ICB Section A'!$E$4="","",'ICB Section A'!$E$4)</f>
        <v/>
      </c>
      <c r="F18" t="str">
        <f>IF('ICB Section A'!$E$5="","",'ICB Section A'!$E$5)</f>
        <v/>
      </c>
      <c r="G18" t="e">
        <f>IF(ICB_Export[[#This Row],[ICBCode]]&lt;&gt;"",IFERROR(_xlfn.XLOOKUP(ICB_Export[[#This Row],[ICBCode]],LRD!$X:$X,LRD!$W:$W,""),""),IFERROR(_xlfn.XLOOKUP(ICB_Export[[#This Row],[ICBName]],LRD!$Y:$Y,LRD!$W:$W,""),""))</f>
        <v>#N/A</v>
      </c>
      <c r="H18" t="s">
        <v>113</v>
      </c>
      <c r="I18" t="s">
        <v>116</v>
      </c>
      <c r="J18" t="s">
        <v>24</v>
      </c>
      <c r="K18">
        <v>1.2</v>
      </c>
      <c r="L18" t="s">
        <v>117</v>
      </c>
      <c r="M18" t="str" cm="1">
        <f t="array" ref="M18">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18"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18"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19" spans="1:15">
      <c r="A19" t="s">
        <v>85</v>
      </c>
      <c r="B19" t="str">
        <f>IF('ICB Section A'!$E$6="","",'ICB Section A'!$E$6)</f>
        <v/>
      </c>
      <c r="C19" s="100" t="str">
        <f>IF('ICB Section A'!$E$7="","",'ICB Section A'!$E$7)</f>
        <v/>
      </c>
      <c r="D19" t="e">
        <f>IF('ICB Section A'!$G$4="","",'ICB Section A'!$G$4)</f>
        <v>#N/A</v>
      </c>
      <c r="E19" t="str">
        <f>IF('ICB Section A'!$E$4="","",'ICB Section A'!$E$4)</f>
        <v/>
      </c>
      <c r="F19" t="str">
        <f>IF('ICB Section A'!$E$5="","",'ICB Section A'!$E$5)</f>
        <v/>
      </c>
      <c r="G19" t="e">
        <f>IF(ICB_Export[[#This Row],[ICBCode]]&lt;&gt;"",IFERROR(_xlfn.XLOOKUP(ICB_Export[[#This Row],[ICBCode]],LRD!$X:$X,LRD!$W:$W,""),""),IFERROR(_xlfn.XLOOKUP(ICB_Export[[#This Row],[ICBName]],LRD!$Y:$Y,LRD!$W:$W,""),""))</f>
        <v>#N/A</v>
      </c>
      <c r="H19" t="s">
        <v>113</v>
      </c>
      <c r="I19" t="s">
        <v>118</v>
      </c>
      <c r="J19" t="s">
        <v>24</v>
      </c>
      <c r="K19">
        <v>1.3</v>
      </c>
      <c r="L19" t="s">
        <v>119</v>
      </c>
      <c r="M19" t="str" cm="1">
        <f t="array" ref="M19">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19"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19"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20" spans="1:15">
      <c r="A20" t="s">
        <v>85</v>
      </c>
      <c r="B20" t="str">
        <f>IF('ICB Section A'!$E$6="","",'ICB Section A'!$E$6)</f>
        <v/>
      </c>
      <c r="C20" s="100" t="str">
        <f>IF('ICB Section A'!$E$7="","",'ICB Section A'!$E$7)</f>
        <v/>
      </c>
      <c r="D20" t="e">
        <f>IF('ICB Section A'!$G$4="","",'ICB Section A'!$G$4)</f>
        <v>#N/A</v>
      </c>
      <c r="E20" t="str">
        <f>IF('ICB Section A'!$E$4="","",'ICB Section A'!$E$4)</f>
        <v/>
      </c>
      <c r="F20" t="str">
        <f>IF('ICB Section A'!$E$5="","",'ICB Section A'!$E$5)</f>
        <v/>
      </c>
      <c r="G20" t="e">
        <f>IF(ICB_Export[[#This Row],[ICBCode]]&lt;&gt;"",IFERROR(_xlfn.XLOOKUP(ICB_Export[[#This Row],[ICBCode]],LRD!$X:$X,LRD!$W:$W,""),""),IFERROR(_xlfn.XLOOKUP(ICB_Export[[#This Row],[ICBName]],LRD!$Y:$Y,LRD!$W:$W,""),""))</f>
        <v>#N/A</v>
      </c>
      <c r="H20" t="s">
        <v>113</v>
      </c>
      <c r="I20" t="s">
        <v>120</v>
      </c>
      <c r="J20" t="s">
        <v>24</v>
      </c>
      <c r="K20">
        <v>1.4</v>
      </c>
      <c r="L20" t="s">
        <v>121</v>
      </c>
      <c r="M20" t="str" cm="1">
        <f t="array" ref="M20">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20"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20"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21" spans="1:15">
      <c r="A21" t="s">
        <v>85</v>
      </c>
      <c r="B21" t="str">
        <f>IF('ICB Section A'!$E$6="","",'ICB Section A'!$E$6)</f>
        <v/>
      </c>
      <c r="C21" s="100" t="str">
        <f>IF('ICB Section A'!$E$7="","",'ICB Section A'!$E$7)</f>
        <v/>
      </c>
      <c r="D21" t="e">
        <f>IF('ICB Section A'!$G$4="","",'ICB Section A'!$G$4)</f>
        <v>#N/A</v>
      </c>
      <c r="E21" t="str">
        <f>IF('ICB Section A'!$E$4="","",'ICB Section A'!$E$4)</f>
        <v/>
      </c>
      <c r="F21" t="str">
        <f>IF('ICB Section A'!$E$5="","",'ICB Section A'!$E$5)</f>
        <v/>
      </c>
      <c r="G21" t="e">
        <f>IF(ICB_Export[[#This Row],[ICBCode]]&lt;&gt;"",IFERROR(_xlfn.XLOOKUP(ICB_Export[[#This Row],[ICBCode]],LRD!$X:$X,LRD!$W:$W,""),""),IFERROR(_xlfn.XLOOKUP(ICB_Export[[#This Row],[ICBName]],LRD!$Y:$Y,LRD!$W:$W,""),""))</f>
        <v>#N/A</v>
      </c>
      <c r="H21" t="s">
        <v>113</v>
      </c>
      <c r="I21" t="s">
        <v>122</v>
      </c>
      <c r="J21" t="s">
        <v>27</v>
      </c>
      <c r="K21">
        <v>2.1</v>
      </c>
      <c r="L21" t="s">
        <v>123</v>
      </c>
      <c r="M21" t="str" cm="1">
        <f t="array" ref="M21">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21"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21"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22" spans="1:15">
      <c r="A22" t="s">
        <v>85</v>
      </c>
      <c r="B22" t="str">
        <f>IF('ICB Section A'!$E$6="","",'ICB Section A'!$E$6)</f>
        <v/>
      </c>
      <c r="C22" s="100" t="str">
        <f>IF('ICB Section A'!$E$7="","",'ICB Section A'!$E$7)</f>
        <v/>
      </c>
      <c r="D22" t="e">
        <f>IF('ICB Section A'!$G$4="","",'ICB Section A'!$G$4)</f>
        <v>#N/A</v>
      </c>
      <c r="E22" t="str">
        <f>IF('ICB Section A'!$E$4="","",'ICB Section A'!$E$4)</f>
        <v/>
      </c>
      <c r="F22" t="str">
        <f>IF('ICB Section A'!$E$5="","",'ICB Section A'!$E$5)</f>
        <v/>
      </c>
      <c r="G22" t="e">
        <f>IF(ICB_Export[[#This Row],[ICBCode]]&lt;&gt;"",IFERROR(_xlfn.XLOOKUP(ICB_Export[[#This Row],[ICBCode]],LRD!$X:$X,LRD!$W:$W,""),""),IFERROR(_xlfn.XLOOKUP(ICB_Export[[#This Row],[ICBName]],LRD!$Y:$Y,LRD!$W:$W,""),""))</f>
        <v>#N/A</v>
      </c>
      <c r="H22" t="s">
        <v>113</v>
      </c>
      <c r="I22" t="s">
        <v>124</v>
      </c>
      <c r="J22" t="s">
        <v>27</v>
      </c>
      <c r="K22">
        <v>2.2000000000000002</v>
      </c>
      <c r="L22" t="s">
        <v>125</v>
      </c>
      <c r="M22" t="str" cm="1">
        <f t="array" ref="M22">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22"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22"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23" spans="1:15">
      <c r="A23" t="s">
        <v>85</v>
      </c>
      <c r="B23" t="str">
        <f>IF('ICB Section A'!$E$6="","",'ICB Section A'!$E$6)</f>
        <v/>
      </c>
      <c r="C23" s="100" t="str">
        <f>IF('ICB Section A'!$E$7="","",'ICB Section A'!$E$7)</f>
        <v/>
      </c>
      <c r="D23" t="e">
        <f>IF('ICB Section A'!$G$4="","",'ICB Section A'!$G$4)</f>
        <v>#N/A</v>
      </c>
      <c r="E23" t="str">
        <f>IF('ICB Section A'!$E$4="","",'ICB Section A'!$E$4)</f>
        <v/>
      </c>
      <c r="F23" t="str">
        <f>IF('ICB Section A'!$E$5="","",'ICB Section A'!$E$5)</f>
        <v/>
      </c>
      <c r="G23" t="e">
        <f>IF(ICB_Export[[#This Row],[ICBCode]]&lt;&gt;"",IFERROR(_xlfn.XLOOKUP(ICB_Export[[#This Row],[ICBCode]],LRD!$X:$X,LRD!$W:$W,""),""),IFERROR(_xlfn.XLOOKUP(ICB_Export[[#This Row],[ICBName]],LRD!$Y:$Y,LRD!$W:$W,""),""))</f>
        <v>#N/A</v>
      </c>
      <c r="H23" t="s">
        <v>113</v>
      </c>
      <c r="I23" t="s">
        <v>126</v>
      </c>
      <c r="J23" t="s">
        <v>27</v>
      </c>
      <c r="K23">
        <v>2.2999999999999998</v>
      </c>
      <c r="L23" t="s">
        <v>127</v>
      </c>
      <c r="M23" t="str" cm="1">
        <f t="array" ref="M23">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23"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23"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24" spans="1:15">
      <c r="A24" t="s">
        <v>85</v>
      </c>
      <c r="B24" t="str">
        <f>IF('ICB Section A'!$E$6="","",'ICB Section A'!$E$6)</f>
        <v/>
      </c>
      <c r="C24" s="100" t="str">
        <f>IF('ICB Section A'!$E$7="","",'ICB Section A'!$E$7)</f>
        <v/>
      </c>
      <c r="D24" t="e">
        <f>IF('ICB Section A'!$G$4="","",'ICB Section A'!$G$4)</f>
        <v>#N/A</v>
      </c>
      <c r="E24" t="str">
        <f>IF('ICB Section A'!$E$4="","",'ICB Section A'!$E$4)</f>
        <v/>
      </c>
      <c r="F24" t="str">
        <f>IF('ICB Section A'!$E$5="","",'ICB Section A'!$E$5)</f>
        <v/>
      </c>
      <c r="G24" t="e">
        <f>IF(ICB_Export[[#This Row],[ICBCode]]&lt;&gt;"",IFERROR(_xlfn.XLOOKUP(ICB_Export[[#This Row],[ICBCode]],LRD!$X:$X,LRD!$W:$W,""),""),IFERROR(_xlfn.XLOOKUP(ICB_Export[[#This Row],[ICBName]],LRD!$Y:$Y,LRD!$W:$W,""),""))</f>
        <v>#N/A</v>
      </c>
      <c r="H24" t="s">
        <v>113</v>
      </c>
      <c r="I24" t="s">
        <v>128</v>
      </c>
      <c r="J24" t="s">
        <v>27</v>
      </c>
      <c r="K24">
        <v>2.4</v>
      </c>
      <c r="L24" t="s">
        <v>129</v>
      </c>
      <c r="M24" t="str" cm="1">
        <f t="array" ref="M24">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24"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24"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25" spans="1:15">
      <c r="A25" t="s">
        <v>85</v>
      </c>
      <c r="B25" t="str">
        <f>IF('ICB Section A'!$E$6="","",'ICB Section A'!$E$6)</f>
        <v/>
      </c>
      <c r="C25" s="100" t="str">
        <f>IF('ICB Section A'!$E$7="","",'ICB Section A'!$E$7)</f>
        <v/>
      </c>
      <c r="D25" t="e">
        <f>IF('ICB Section A'!$G$4="","",'ICB Section A'!$G$4)</f>
        <v>#N/A</v>
      </c>
      <c r="E25" t="str">
        <f>IF('ICB Section A'!$E$4="","",'ICB Section A'!$E$4)</f>
        <v/>
      </c>
      <c r="F25" t="str">
        <f>IF('ICB Section A'!$E$5="","",'ICB Section A'!$E$5)</f>
        <v/>
      </c>
      <c r="G25" t="e">
        <f>IF(ICB_Export[[#This Row],[ICBCode]]&lt;&gt;"",IFERROR(_xlfn.XLOOKUP(ICB_Export[[#This Row],[ICBCode]],LRD!$X:$X,LRD!$W:$W,""),""),IFERROR(_xlfn.XLOOKUP(ICB_Export[[#This Row],[ICBName]],LRD!$Y:$Y,LRD!$W:$W,""),""))</f>
        <v>#N/A</v>
      </c>
      <c r="H25" t="s">
        <v>113</v>
      </c>
      <c r="I25" t="s">
        <v>130</v>
      </c>
      <c r="J25" t="s">
        <v>27</v>
      </c>
      <c r="K25">
        <v>2.5</v>
      </c>
      <c r="L25" t="s">
        <v>131</v>
      </c>
      <c r="M25" t="str" cm="1">
        <f t="array" ref="M25">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25"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25"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26" spans="1:15">
      <c r="A26" t="s">
        <v>85</v>
      </c>
      <c r="B26" t="str">
        <f>IF('ICB Section A'!$E$6="","",'ICB Section A'!$E$6)</f>
        <v/>
      </c>
      <c r="C26" s="100" t="str">
        <f>IF('ICB Section A'!$E$7="","",'ICB Section A'!$E$7)</f>
        <v/>
      </c>
      <c r="D26" t="e">
        <f>IF('ICB Section A'!$G$4="","",'ICB Section A'!$G$4)</f>
        <v>#N/A</v>
      </c>
      <c r="E26" t="str">
        <f>IF('ICB Section A'!$E$4="","",'ICB Section A'!$E$4)</f>
        <v/>
      </c>
      <c r="F26" t="str">
        <f>IF('ICB Section A'!$E$5="","",'ICB Section A'!$E$5)</f>
        <v/>
      </c>
      <c r="G26" t="e">
        <f>IF(ICB_Export[[#This Row],[ICBCode]]&lt;&gt;"",IFERROR(_xlfn.XLOOKUP(ICB_Export[[#This Row],[ICBCode]],LRD!$X:$X,LRD!$W:$W,""),""),IFERROR(_xlfn.XLOOKUP(ICB_Export[[#This Row],[ICBName]],LRD!$Y:$Y,LRD!$W:$W,""),""))</f>
        <v>#N/A</v>
      </c>
      <c r="H26" t="s">
        <v>113</v>
      </c>
      <c r="I26" t="s">
        <v>132</v>
      </c>
      <c r="J26" t="s">
        <v>27</v>
      </c>
      <c r="K26">
        <v>2.6</v>
      </c>
      <c r="L26" t="s">
        <v>133</v>
      </c>
      <c r="M26" t="str" cm="1">
        <f t="array" ref="M26">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26"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26"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27" spans="1:15">
      <c r="A27" t="s">
        <v>85</v>
      </c>
      <c r="B27" t="str">
        <f>IF('ICB Section A'!$E$6="","",'ICB Section A'!$E$6)</f>
        <v/>
      </c>
      <c r="C27" s="100" t="str">
        <f>IF('ICB Section A'!$E$7="","",'ICB Section A'!$E$7)</f>
        <v/>
      </c>
      <c r="D27" t="e">
        <f>IF('ICB Section A'!$G$4="","",'ICB Section A'!$G$4)</f>
        <v>#N/A</v>
      </c>
      <c r="E27" t="str">
        <f>IF('ICB Section A'!$E$4="","",'ICB Section A'!$E$4)</f>
        <v/>
      </c>
      <c r="F27" t="str">
        <f>IF('ICB Section A'!$E$5="","",'ICB Section A'!$E$5)</f>
        <v/>
      </c>
      <c r="G27" t="e">
        <f>IF(ICB_Export[[#This Row],[ICBCode]]&lt;&gt;"",IFERROR(_xlfn.XLOOKUP(ICB_Export[[#This Row],[ICBCode]],LRD!$X:$X,LRD!$W:$W,""),""),IFERROR(_xlfn.XLOOKUP(ICB_Export[[#This Row],[ICBName]],LRD!$Y:$Y,LRD!$W:$W,""),""))</f>
        <v>#N/A</v>
      </c>
      <c r="H27" t="s">
        <v>113</v>
      </c>
      <c r="I27" t="s">
        <v>134</v>
      </c>
      <c r="J27" t="s">
        <v>27</v>
      </c>
      <c r="K27">
        <v>2.7</v>
      </c>
      <c r="L27" t="s">
        <v>135</v>
      </c>
      <c r="M27" t="str" cm="1">
        <f t="array" ref="M27">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27"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27"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28" spans="1:15">
      <c r="A28" t="s">
        <v>85</v>
      </c>
      <c r="B28" t="str">
        <f>IF('ICB Section A'!$E$6="","",'ICB Section A'!$E$6)</f>
        <v/>
      </c>
      <c r="C28" s="100" t="str">
        <f>IF('ICB Section A'!$E$7="","",'ICB Section A'!$E$7)</f>
        <v/>
      </c>
      <c r="D28" t="e">
        <f>IF('ICB Section A'!$G$4="","",'ICB Section A'!$G$4)</f>
        <v>#N/A</v>
      </c>
      <c r="E28" t="str">
        <f>IF('ICB Section A'!$E$4="","",'ICB Section A'!$E$4)</f>
        <v/>
      </c>
      <c r="F28" t="str">
        <f>IF('ICB Section A'!$E$5="","",'ICB Section A'!$E$5)</f>
        <v/>
      </c>
      <c r="G28" t="e">
        <f>IF(ICB_Export[[#This Row],[ICBCode]]&lt;&gt;"",IFERROR(_xlfn.XLOOKUP(ICB_Export[[#This Row],[ICBCode]],LRD!$X:$X,LRD!$W:$W,""),""),IFERROR(_xlfn.XLOOKUP(ICB_Export[[#This Row],[ICBName]],LRD!$Y:$Y,LRD!$W:$W,""),""))</f>
        <v>#N/A</v>
      </c>
      <c r="H28" t="s">
        <v>113</v>
      </c>
      <c r="I28" t="s">
        <v>136</v>
      </c>
      <c r="J28" t="s">
        <v>27</v>
      </c>
      <c r="K28">
        <v>2.8</v>
      </c>
      <c r="L28" t="s">
        <v>137</v>
      </c>
      <c r="M28" t="str" cm="1">
        <f t="array" ref="M28">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28"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28"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29" spans="1:15">
      <c r="A29" t="s">
        <v>85</v>
      </c>
      <c r="B29" t="str">
        <f>IF('ICB Section A'!$E$6="","",'ICB Section A'!$E$6)</f>
        <v/>
      </c>
      <c r="C29" s="100" t="str">
        <f>IF('ICB Section A'!$E$7="","",'ICB Section A'!$E$7)</f>
        <v/>
      </c>
      <c r="D29" t="e">
        <f>IF('ICB Section A'!$G$4="","",'ICB Section A'!$G$4)</f>
        <v>#N/A</v>
      </c>
      <c r="E29" t="str">
        <f>IF('ICB Section A'!$E$4="","",'ICB Section A'!$E$4)</f>
        <v/>
      </c>
      <c r="F29" t="str">
        <f>IF('ICB Section A'!$E$5="","",'ICB Section A'!$E$5)</f>
        <v/>
      </c>
      <c r="G29" t="e">
        <f>IF(ICB_Export[[#This Row],[ICBCode]]&lt;&gt;"",IFERROR(_xlfn.XLOOKUP(ICB_Export[[#This Row],[ICBCode]],LRD!$X:$X,LRD!$W:$W,""),""),IFERROR(_xlfn.XLOOKUP(ICB_Export[[#This Row],[ICBName]],LRD!$Y:$Y,LRD!$W:$W,""),""))</f>
        <v>#N/A</v>
      </c>
      <c r="H29" t="s">
        <v>113</v>
      </c>
      <c r="I29" t="s">
        <v>138</v>
      </c>
      <c r="J29" t="s">
        <v>33</v>
      </c>
      <c r="K29">
        <v>3.1</v>
      </c>
      <c r="L29" t="s">
        <v>139</v>
      </c>
      <c r="M29" t="str" cm="1">
        <f t="array" ref="M29">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29"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29"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30" spans="1:15">
      <c r="A30" t="s">
        <v>85</v>
      </c>
      <c r="B30" t="str">
        <f>IF('ICB Section A'!$E$6="","",'ICB Section A'!$E$6)</f>
        <v/>
      </c>
      <c r="C30" s="100" t="str">
        <f>IF('ICB Section A'!$E$7="","",'ICB Section A'!$E$7)</f>
        <v/>
      </c>
      <c r="D30" t="e">
        <f>IF('ICB Section A'!$G$4="","",'ICB Section A'!$G$4)</f>
        <v>#N/A</v>
      </c>
      <c r="E30" t="str">
        <f>IF('ICB Section A'!$E$4="","",'ICB Section A'!$E$4)</f>
        <v/>
      </c>
      <c r="F30" t="str">
        <f>IF('ICB Section A'!$E$5="","",'ICB Section A'!$E$5)</f>
        <v/>
      </c>
      <c r="G30" t="e">
        <f>IF(ICB_Export[[#This Row],[ICBCode]]&lt;&gt;"",IFERROR(_xlfn.XLOOKUP(ICB_Export[[#This Row],[ICBCode]],LRD!$X:$X,LRD!$W:$W,""),""),IFERROR(_xlfn.XLOOKUP(ICB_Export[[#This Row],[ICBName]],LRD!$Y:$Y,LRD!$W:$W,""),""))</f>
        <v>#N/A</v>
      </c>
      <c r="H30" t="s">
        <v>113</v>
      </c>
      <c r="I30" t="s">
        <v>140</v>
      </c>
      <c r="J30" t="s">
        <v>33</v>
      </c>
      <c r="K30">
        <v>3.2</v>
      </c>
      <c r="L30" t="s">
        <v>141</v>
      </c>
      <c r="M30" t="str" cm="1">
        <f t="array" ref="M30">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30"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30"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31" spans="1:15">
      <c r="A31" t="s">
        <v>85</v>
      </c>
      <c r="B31" t="str">
        <f>IF('ICB Section A'!$E$6="","",'ICB Section A'!$E$6)</f>
        <v/>
      </c>
      <c r="C31" s="100" t="str">
        <f>IF('ICB Section A'!$E$7="","",'ICB Section A'!$E$7)</f>
        <v/>
      </c>
      <c r="D31" t="e">
        <f>IF('ICB Section A'!$G$4="","",'ICB Section A'!$G$4)</f>
        <v>#N/A</v>
      </c>
      <c r="E31" t="str">
        <f>IF('ICB Section A'!$E$4="","",'ICB Section A'!$E$4)</f>
        <v/>
      </c>
      <c r="F31" t="str">
        <f>IF('ICB Section A'!$E$5="","",'ICB Section A'!$E$5)</f>
        <v/>
      </c>
      <c r="G31" t="e">
        <f>IF(ICB_Export[[#This Row],[ICBCode]]&lt;&gt;"",IFERROR(_xlfn.XLOOKUP(ICB_Export[[#This Row],[ICBCode]],LRD!$X:$X,LRD!$W:$W,""),""),IFERROR(_xlfn.XLOOKUP(ICB_Export[[#This Row],[ICBName]],LRD!$Y:$Y,LRD!$W:$W,""),""))</f>
        <v>#N/A</v>
      </c>
      <c r="H31" t="s">
        <v>113</v>
      </c>
      <c r="I31" t="s">
        <v>142</v>
      </c>
      <c r="J31" t="s">
        <v>33</v>
      </c>
      <c r="K31">
        <v>3.3</v>
      </c>
      <c r="L31" t="s">
        <v>143</v>
      </c>
      <c r="M31" t="str" cm="1">
        <f t="array" ref="M31">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31"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31"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32" spans="1:15">
      <c r="A32" t="s">
        <v>85</v>
      </c>
      <c r="B32" t="str">
        <f>IF('ICB Section A'!$E$6="","",'ICB Section A'!$E$6)</f>
        <v/>
      </c>
      <c r="C32" s="100" t="str">
        <f>IF('ICB Section A'!$E$7="","",'ICB Section A'!$E$7)</f>
        <v/>
      </c>
      <c r="D32" t="e">
        <f>IF('ICB Section A'!$G$4="","",'ICB Section A'!$G$4)</f>
        <v>#N/A</v>
      </c>
      <c r="E32" t="str">
        <f>IF('ICB Section A'!$E$4="","",'ICB Section A'!$E$4)</f>
        <v/>
      </c>
      <c r="F32" t="str">
        <f>IF('ICB Section A'!$E$5="","",'ICB Section A'!$E$5)</f>
        <v/>
      </c>
      <c r="G32" t="e">
        <f>IF(ICB_Export[[#This Row],[ICBCode]]&lt;&gt;"",IFERROR(_xlfn.XLOOKUP(ICB_Export[[#This Row],[ICBCode]],LRD!$X:$X,LRD!$W:$W,""),""),IFERROR(_xlfn.XLOOKUP(ICB_Export[[#This Row],[ICBName]],LRD!$Y:$Y,LRD!$W:$W,""),""))</f>
        <v>#N/A</v>
      </c>
      <c r="H32" t="s">
        <v>113</v>
      </c>
      <c r="I32" t="s">
        <v>144</v>
      </c>
      <c r="J32" t="s">
        <v>33</v>
      </c>
      <c r="K32">
        <v>3.4</v>
      </c>
      <c r="L32" t="s">
        <v>145</v>
      </c>
      <c r="M32" t="str" cm="1">
        <f t="array" ref="M32">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32"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32"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33" spans="1:15">
      <c r="A33" t="s">
        <v>85</v>
      </c>
      <c r="B33" t="str">
        <f>IF('ICB Section A'!$E$6="","",'ICB Section A'!$E$6)</f>
        <v/>
      </c>
      <c r="C33" s="100" t="str">
        <f>IF('ICB Section A'!$E$7="","",'ICB Section A'!$E$7)</f>
        <v/>
      </c>
      <c r="D33" t="e">
        <f>IF('ICB Section A'!$G$4="","",'ICB Section A'!$G$4)</f>
        <v>#N/A</v>
      </c>
      <c r="E33" t="str">
        <f>IF('ICB Section A'!$E$4="","",'ICB Section A'!$E$4)</f>
        <v/>
      </c>
      <c r="F33" t="str">
        <f>IF('ICB Section A'!$E$5="","",'ICB Section A'!$E$5)</f>
        <v/>
      </c>
      <c r="G33" t="e">
        <f>IF(ICB_Export[[#This Row],[ICBCode]]&lt;&gt;"",IFERROR(_xlfn.XLOOKUP(ICB_Export[[#This Row],[ICBCode]],LRD!$X:$X,LRD!$W:$W,""),""),IFERROR(_xlfn.XLOOKUP(ICB_Export[[#This Row],[ICBName]],LRD!$Y:$Y,LRD!$W:$W,""),""))</f>
        <v>#N/A</v>
      </c>
      <c r="H33" t="s">
        <v>113</v>
      </c>
      <c r="I33" t="s">
        <v>146</v>
      </c>
      <c r="J33" t="s">
        <v>37</v>
      </c>
      <c r="K33">
        <v>4.0999999999999996</v>
      </c>
      <c r="L33" t="s">
        <v>147</v>
      </c>
      <c r="M33" t="str" cm="1">
        <f t="array" ref="M33">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33"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33"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34" spans="1:15">
      <c r="A34" t="s">
        <v>85</v>
      </c>
      <c r="B34" t="str">
        <f>IF('ICB Section A'!$E$6="","",'ICB Section A'!$E$6)</f>
        <v/>
      </c>
      <c r="C34" s="100" t="str">
        <f>IF('ICB Section A'!$E$7="","",'ICB Section A'!$E$7)</f>
        <v/>
      </c>
      <c r="D34" t="e">
        <f>IF('ICB Section A'!$G$4="","",'ICB Section A'!$G$4)</f>
        <v>#N/A</v>
      </c>
      <c r="E34" t="str">
        <f>IF('ICB Section A'!$E$4="","",'ICB Section A'!$E$4)</f>
        <v/>
      </c>
      <c r="F34" t="str">
        <f>IF('ICB Section A'!$E$5="","",'ICB Section A'!$E$5)</f>
        <v/>
      </c>
      <c r="G34" t="e">
        <f>IF(ICB_Export[[#This Row],[ICBCode]]&lt;&gt;"",IFERROR(_xlfn.XLOOKUP(ICB_Export[[#This Row],[ICBCode]],LRD!$X:$X,LRD!$W:$W,""),""),IFERROR(_xlfn.XLOOKUP(ICB_Export[[#This Row],[ICBName]],LRD!$Y:$Y,LRD!$W:$W,""),""))</f>
        <v>#N/A</v>
      </c>
      <c r="H34" t="s">
        <v>113</v>
      </c>
      <c r="I34" t="s">
        <v>148</v>
      </c>
      <c r="J34" t="s">
        <v>37</v>
      </c>
      <c r="K34">
        <v>4.2</v>
      </c>
      <c r="L34" t="s">
        <v>149</v>
      </c>
      <c r="M34" t="str" cm="1">
        <f t="array" ref="M34">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34"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34"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35" spans="1:15">
      <c r="A35" t="s">
        <v>85</v>
      </c>
      <c r="B35" t="str">
        <f>IF('ICB Section A'!$E$6="","",'ICB Section A'!$E$6)</f>
        <v/>
      </c>
      <c r="C35" s="100" t="str">
        <f>IF('ICB Section A'!$E$7="","",'ICB Section A'!$E$7)</f>
        <v/>
      </c>
      <c r="D35" t="e">
        <f>IF('ICB Section A'!$G$4="","",'ICB Section A'!$G$4)</f>
        <v>#N/A</v>
      </c>
      <c r="E35" t="str">
        <f>IF('ICB Section A'!$E$4="","",'ICB Section A'!$E$4)</f>
        <v/>
      </c>
      <c r="F35" t="str">
        <f>IF('ICB Section A'!$E$5="","",'ICB Section A'!$E$5)</f>
        <v/>
      </c>
      <c r="G35" t="e">
        <f>IF(ICB_Export[[#This Row],[ICBCode]]&lt;&gt;"",IFERROR(_xlfn.XLOOKUP(ICB_Export[[#This Row],[ICBCode]],LRD!$X:$X,LRD!$W:$W,""),""),IFERROR(_xlfn.XLOOKUP(ICB_Export[[#This Row],[ICBName]],LRD!$Y:$Y,LRD!$W:$W,""),""))</f>
        <v>#N/A</v>
      </c>
      <c r="H35" t="s">
        <v>113</v>
      </c>
      <c r="I35" t="s">
        <v>150</v>
      </c>
      <c r="J35" t="s">
        <v>37</v>
      </c>
      <c r="K35">
        <v>4.3</v>
      </c>
      <c r="L35" t="s">
        <v>151</v>
      </c>
      <c r="M35" t="str" cm="1">
        <f t="array" ref="M35">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35"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35"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36" spans="1:15">
      <c r="A36" t="s">
        <v>85</v>
      </c>
      <c r="B36" t="str">
        <f>IF('ICB Section A'!$E$6="","",'ICB Section A'!$E$6)</f>
        <v/>
      </c>
      <c r="C36" s="100" t="str">
        <f>IF('ICB Section A'!$E$7="","",'ICB Section A'!$E$7)</f>
        <v/>
      </c>
      <c r="D36" t="e">
        <f>IF('ICB Section A'!$G$4="","",'ICB Section A'!$G$4)</f>
        <v>#N/A</v>
      </c>
      <c r="E36" t="str">
        <f>IF('ICB Section A'!$E$4="","",'ICB Section A'!$E$4)</f>
        <v/>
      </c>
      <c r="F36" t="str">
        <f>IF('ICB Section A'!$E$5="","",'ICB Section A'!$E$5)</f>
        <v/>
      </c>
      <c r="G36" t="e">
        <f>IF(ICB_Export[[#This Row],[ICBCode]]&lt;&gt;"",IFERROR(_xlfn.XLOOKUP(ICB_Export[[#This Row],[ICBCode]],LRD!$X:$X,LRD!$W:$W,""),""),IFERROR(_xlfn.XLOOKUP(ICB_Export[[#This Row],[ICBName]],LRD!$Y:$Y,LRD!$W:$W,""),""))</f>
        <v>#N/A</v>
      </c>
      <c r="H36" t="s">
        <v>113</v>
      </c>
      <c r="I36" t="s">
        <v>152</v>
      </c>
      <c r="J36" t="s">
        <v>37</v>
      </c>
      <c r="K36">
        <v>4.4000000000000004</v>
      </c>
      <c r="L36" t="s">
        <v>153</v>
      </c>
      <c r="M36" t="str" cm="1">
        <f t="array" ref="M36">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36"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36"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37" spans="1:15">
      <c r="A37" t="s">
        <v>85</v>
      </c>
      <c r="B37" t="str">
        <f>IF('ICB Section A'!$E$6="","",'ICB Section A'!$E$6)</f>
        <v/>
      </c>
      <c r="C37" s="100" t="str">
        <f>IF('ICB Section A'!$E$7="","",'ICB Section A'!$E$7)</f>
        <v/>
      </c>
      <c r="D37" t="e">
        <f>IF('ICB Section A'!$G$4="","",'ICB Section A'!$G$4)</f>
        <v>#N/A</v>
      </c>
      <c r="E37" t="str">
        <f>IF('ICB Section A'!$E$4="","",'ICB Section A'!$E$4)</f>
        <v/>
      </c>
      <c r="F37" t="str">
        <f>IF('ICB Section A'!$E$5="","",'ICB Section A'!$E$5)</f>
        <v/>
      </c>
      <c r="G37" t="e">
        <f>IF(ICB_Export[[#This Row],[ICBCode]]&lt;&gt;"",IFERROR(_xlfn.XLOOKUP(ICB_Export[[#This Row],[ICBCode]],LRD!$X:$X,LRD!$W:$W,""),""),IFERROR(_xlfn.XLOOKUP(ICB_Export[[#This Row],[ICBName]],LRD!$Y:$Y,LRD!$W:$W,""),""))</f>
        <v>#N/A</v>
      </c>
      <c r="H37" t="s">
        <v>113</v>
      </c>
      <c r="I37" t="s">
        <v>154</v>
      </c>
      <c r="J37" t="s">
        <v>37</v>
      </c>
      <c r="K37">
        <v>4.5</v>
      </c>
      <c r="L37" t="s">
        <v>41</v>
      </c>
      <c r="M37" t="str" cm="1">
        <f t="array" ref="M37">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37"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37"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38" spans="1:15">
      <c r="A38" t="s">
        <v>85</v>
      </c>
      <c r="B38" t="str">
        <f>IF('ICB Section A'!$E$6="","",'ICB Section A'!$E$6)</f>
        <v/>
      </c>
      <c r="C38" s="100" t="str">
        <f>IF('ICB Section A'!$E$7="","",'ICB Section A'!$E$7)</f>
        <v/>
      </c>
      <c r="D38" t="e">
        <f>IF('ICB Section A'!$G$4="","",'ICB Section A'!$G$4)</f>
        <v>#N/A</v>
      </c>
      <c r="E38" t="str">
        <f>IF('ICB Section A'!$E$4="","",'ICB Section A'!$E$4)</f>
        <v/>
      </c>
      <c r="F38" t="str">
        <f>IF('ICB Section A'!$E$5="","",'ICB Section A'!$E$5)</f>
        <v/>
      </c>
      <c r="G38" t="e">
        <f>IF(ICB_Export[[#This Row],[ICBCode]]&lt;&gt;"",IFERROR(_xlfn.XLOOKUP(ICB_Export[[#This Row],[ICBCode]],LRD!$X:$X,LRD!$W:$W,""),""),IFERROR(_xlfn.XLOOKUP(ICB_Export[[#This Row],[ICBName]],LRD!$Y:$Y,LRD!$W:$W,""),""))</f>
        <v>#N/A</v>
      </c>
      <c r="H38" t="s">
        <v>113</v>
      </c>
      <c r="I38" t="s">
        <v>155</v>
      </c>
      <c r="J38" t="s">
        <v>37</v>
      </c>
      <c r="K38">
        <v>4.5999999999999996</v>
      </c>
      <c r="L38" t="s">
        <v>41</v>
      </c>
      <c r="M38" t="str" cm="1">
        <f t="array" ref="M38">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38"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38"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39" spans="1:15">
      <c r="A39" t="s">
        <v>85</v>
      </c>
      <c r="B39" t="str">
        <f>IF('ICB Section A'!$E$6="","",'ICB Section A'!$E$6)</f>
        <v/>
      </c>
      <c r="C39" s="100" t="str">
        <f>IF('ICB Section A'!$E$7="","",'ICB Section A'!$E$7)</f>
        <v/>
      </c>
      <c r="D39" t="e">
        <f>IF('ICB Section A'!$G$4="","",'ICB Section A'!$G$4)</f>
        <v>#N/A</v>
      </c>
      <c r="E39" t="str">
        <f>IF('ICB Section A'!$E$4="","",'ICB Section A'!$E$4)</f>
        <v/>
      </c>
      <c r="F39" t="str">
        <f>IF('ICB Section A'!$E$5="","",'ICB Section A'!$E$5)</f>
        <v/>
      </c>
      <c r="G39" t="e">
        <f>IF(ICB_Export[[#This Row],[ICBCode]]&lt;&gt;"",IFERROR(_xlfn.XLOOKUP(ICB_Export[[#This Row],[ICBCode]],LRD!$X:$X,LRD!$W:$W,""),""),IFERROR(_xlfn.XLOOKUP(ICB_Export[[#This Row],[ICBName]],LRD!$Y:$Y,LRD!$W:$W,""),""))</f>
        <v>#N/A</v>
      </c>
      <c r="H39" t="s">
        <v>113</v>
      </c>
      <c r="I39" t="s">
        <v>156</v>
      </c>
      <c r="J39" t="s">
        <v>37</v>
      </c>
      <c r="K39">
        <v>4.7</v>
      </c>
      <c r="L39" t="s">
        <v>157</v>
      </c>
      <c r="M39" t="str" cm="1">
        <f t="array" ref="M39">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39"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39"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40" spans="1:15">
      <c r="A40" t="s">
        <v>85</v>
      </c>
      <c r="B40" t="str">
        <f>IF('ICB Section A'!$E$6="","",'ICB Section A'!$E$6)</f>
        <v/>
      </c>
      <c r="C40" s="100" t="str">
        <f>IF('ICB Section A'!$E$7="","",'ICB Section A'!$E$7)</f>
        <v/>
      </c>
      <c r="D40" t="e">
        <f>IF('ICB Section A'!$G$4="","",'ICB Section A'!$G$4)</f>
        <v>#N/A</v>
      </c>
      <c r="E40" t="str">
        <f>IF('ICB Section A'!$E$4="","",'ICB Section A'!$E$4)</f>
        <v/>
      </c>
      <c r="F40" t="str">
        <f>IF('ICB Section A'!$E$5="","",'ICB Section A'!$E$5)</f>
        <v/>
      </c>
      <c r="G40" t="e">
        <f>IF(ICB_Export[[#This Row],[ICBCode]]&lt;&gt;"",IFERROR(_xlfn.XLOOKUP(ICB_Export[[#This Row],[ICBCode]],LRD!$X:$X,LRD!$W:$W,""),""),IFERROR(_xlfn.XLOOKUP(ICB_Export[[#This Row],[ICBName]],LRD!$Y:$Y,LRD!$W:$W,""),""))</f>
        <v>#N/A</v>
      </c>
      <c r="H40" t="s">
        <v>113</v>
      </c>
      <c r="I40" t="s">
        <v>158</v>
      </c>
      <c r="J40" t="s">
        <v>37</v>
      </c>
      <c r="K40">
        <v>4.8</v>
      </c>
      <c r="L40" t="s">
        <v>43</v>
      </c>
      <c r="M40" t="str" cm="1">
        <f t="array" ref="M40">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40"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40"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41" spans="1:15">
      <c r="A41" t="s">
        <v>85</v>
      </c>
      <c r="B41" t="str">
        <f>IF('ICB Section A'!$E$6="","",'ICB Section A'!$E$6)</f>
        <v/>
      </c>
      <c r="C41" s="100" t="str">
        <f>IF('ICB Section A'!$E$7="","",'ICB Section A'!$E$7)</f>
        <v/>
      </c>
      <c r="D41" t="e">
        <f>IF('ICB Section A'!$G$4="","",'ICB Section A'!$G$4)</f>
        <v>#N/A</v>
      </c>
      <c r="E41" t="str">
        <f>IF('ICB Section A'!$E$4="","",'ICB Section A'!$E$4)</f>
        <v/>
      </c>
      <c r="F41" t="str">
        <f>IF('ICB Section A'!$E$5="","",'ICB Section A'!$E$5)</f>
        <v/>
      </c>
      <c r="G41" t="e">
        <f>IF(ICB_Export[[#This Row],[ICBCode]]&lt;&gt;"",IFERROR(_xlfn.XLOOKUP(ICB_Export[[#This Row],[ICBCode]],LRD!$X:$X,LRD!$W:$W,""),""),IFERROR(_xlfn.XLOOKUP(ICB_Export[[#This Row],[ICBName]],LRD!$Y:$Y,LRD!$W:$W,""),""))</f>
        <v>#N/A</v>
      </c>
      <c r="H41" t="s">
        <v>113</v>
      </c>
      <c r="I41" t="s">
        <v>159</v>
      </c>
      <c r="J41" t="s">
        <v>37</v>
      </c>
      <c r="K41">
        <v>4.9000000000000004</v>
      </c>
      <c r="L41" t="s">
        <v>160</v>
      </c>
      <c r="M41" t="str" cm="1">
        <f t="array" ref="M41">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41"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41"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42" spans="1:15">
      <c r="A42" t="s">
        <v>85</v>
      </c>
      <c r="B42" t="str">
        <f>IF('ICB Section A'!$E$6="","",'ICB Section A'!$E$6)</f>
        <v/>
      </c>
      <c r="C42" s="100" t="str">
        <f>IF('ICB Section A'!$E$7="","",'ICB Section A'!$E$7)</f>
        <v/>
      </c>
      <c r="D42" t="e">
        <f>IF('ICB Section A'!$G$4="","",'ICB Section A'!$G$4)</f>
        <v>#N/A</v>
      </c>
      <c r="E42" t="str">
        <f>IF('ICB Section A'!$E$4="","",'ICB Section A'!$E$4)</f>
        <v/>
      </c>
      <c r="F42" t="str">
        <f>IF('ICB Section A'!$E$5="","",'ICB Section A'!$E$5)</f>
        <v/>
      </c>
      <c r="G42" t="e">
        <f>IF(ICB_Export[[#This Row],[ICBCode]]&lt;&gt;"",IFERROR(_xlfn.XLOOKUP(ICB_Export[[#This Row],[ICBCode]],LRD!$X:$X,LRD!$W:$W,""),""),IFERROR(_xlfn.XLOOKUP(ICB_Export[[#This Row],[ICBName]],LRD!$Y:$Y,LRD!$W:$W,""),""))</f>
        <v>#N/A</v>
      </c>
      <c r="H42" t="s">
        <v>113</v>
      </c>
      <c r="I42" t="s">
        <v>161</v>
      </c>
      <c r="J42" t="s">
        <v>45</v>
      </c>
      <c r="K42">
        <v>5.0999999999999996</v>
      </c>
      <c r="L42" t="s">
        <v>162</v>
      </c>
      <c r="M42" t="str" cm="1">
        <f t="array" ref="M42">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42"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42"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43" spans="1:15">
      <c r="A43" t="s">
        <v>85</v>
      </c>
      <c r="B43" t="str">
        <f>IF('ICB Section A'!$E$6="","",'ICB Section A'!$E$6)</f>
        <v/>
      </c>
      <c r="C43" s="100" t="str">
        <f>IF('ICB Section A'!$E$7="","",'ICB Section A'!$E$7)</f>
        <v/>
      </c>
      <c r="D43" t="e">
        <f>IF('ICB Section A'!$G$4="","",'ICB Section A'!$G$4)</f>
        <v>#N/A</v>
      </c>
      <c r="E43" t="str">
        <f>IF('ICB Section A'!$E$4="","",'ICB Section A'!$E$4)</f>
        <v/>
      </c>
      <c r="F43" t="str">
        <f>IF('ICB Section A'!$E$5="","",'ICB Section A'!$E$5)</f>
        <v/>
      </c>
      <c r="G43" t="e">
        <f>IF(ICB_Export[[#This Row],[ICBCode]]&lt;&gt;"",IFERROR(_xlfn.XLOOKUP(ICB_Export[[#This Row],[ICBCode]],LRD!$X:$X,LRD!$W:$W,""),""),IFERROR(_xlfn.XLOOKUP(ICB_Export[[#This Row],[ICBName]],LRD!$Y:$Y,LRD!$W:$W,""),""))</f>
        <v>#N/A</v>
      </c>
      <c r="H43" t="s">
        <v>113</v>
      </c>
      <c r="I43" t="s">
        <v>163</v>
      </c>
      <c r="J43" t="s">
        <v>45</v>
      </c>
      <c r="K43">
        <v>5.2</v>
      </c>
      <c r="L43" t="s">
        <v>164</v>
      </c>
      <c r="M43" t="str" cm="1">
        <f t="array" ref="M43">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43"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43"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44" spans="1:15">
      <c r="A44" t="s">
        <v>85</v>
      </c>
      <c r="B44" t="str">
        <f>IF('ICB Section A'!$E$6="","",'ICB Section A'!$E$6)</f>
        <v/>
      </c>
      <c r="C44" s="100" t="str">
        <f>IF('ICB Section A'!$E$7="","",'ICB Section A'!$E$7)</f>
        <v/>
      </c>
      <c r="D44" t="e">
        <f>IF('ICB Section A'!$G$4="","",'ICB Section A'!$G$4)</f>
        <v>#N/A</v>
      </c>
      <c r="E44" t="str">
        <f>IF('ICB Section A'!$E$4="","",'ICB Section A'!$E$4)</f>
        <v/>
      </c>
      <c r="F44" t="str">
        <f>IF('ICB Section A'!$E$5="","",'ICB Section A'!$E$5)</f>
        <v/>
      </c>
      <c r="G44" t="e">
        <f>IF(ICB_Export[[#This Row],[ICBCode]]&lt;&gt;"",IFERROR(_xlfn.XLOOKUP(ICB_Export[[#This Row],[ICBCode]],LRD!$X:$X,LRD!$W:$W,""),""),IFERROR(_xlfn.XLOOKUP(ICB_Export[[#This Row],[ICBName]],LRD!$Y:$Y,LRD!$W:$W,""),""))</f>
        <v>#N/A</v>
      </c>
      <c r="H44" t="s">
        <v>113</v>
      </c>
      <c r="I44" t="s">
        <v>165</v>
      </c>
      <c r="J44" t="s">
        <v>45</v>
      </c>
      <c r="K44">
        <v>5.3</v>
      </c>
      <c r="L44" t="s">
        <v>166</v>
      </c>
      <c r="M44" t="str" cm="1">
        <f t="array" ref="M44">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44"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44"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45" spans="1:15">
      <c r="A45" t="s">
        <v>85</v>
      </c>
      <c r="B45" t="str">
        <f>IF('ICB Section A'!$E$6="","",'ICB Section A'!$E$6)</f>
        <v/>
      </c>
      <c r="C45" s="100" t="str">
        <f>IF('ICB Section A'!$E$7="","",'ICB Section A'!$E$7)</f>
        <v/>
      </c>
      <c r="D45" t="e">
        <f>IF('ICB Section A'!$G$4="","",'ICB Section A'!$G$4)</f>
        <v>#N/A</v>
      </c>
      <c r="E45" t="str">
        <f>IF('ICB Section A'!$E$4="","",'ICB Section A'!$E$4)</f>
        <v/>
      </c>
      <c r="F45" t="str">
        <f>IF('ICB Section A'!$E$5="","",'ICB Section A'!$E$5)</f>
        <v/>
      </c>
      <c r="G45" t="e">
        <f>IF(ICB_Export[[#This Row],[ICBCode]]&lt;&gt;"",IFERROR(_xlfn.XLOOKUP(ICB_Export[[#This Row],[ICBCode]],LRD!$X:$X,LRD!$W:$W,""),""),IFERROR(_xlfn.XLOOKUP(ICB_Export[[#This Row],[ICBName]],LRD!$Y:$Y,LRD!$W:$W,""),""))</f>
        <v>#N/A</v>
      </c>
      <c r="H45" t="s">
        <v>113</v>
      </c>
      <c r="I45" t="s">
        <v>167</v>
      </c>
      <c r="J45" t="s">
        <v>47</v>
      </c>
      <c r="K45">
        <v>6.1</v>
      </c>
      <c r="L45" t="s">
        <v>168</v>
      </c>
      <c r="M45" t="str" cm="1">
        <f t="array" ref="M45">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45"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45"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46" spans="1:15">
      <c r="A46" t="s">
        <v>85</v>
      </c>
      <c r="B46" t="str">
        <f>IF('ICB Section A'!$E$6="","",'ICB Section A'!$E$6)</f>
        <v/>
      </c>
      <c r="C46" s="100" t="str">
        <f>IF('ICB Section A'!$E$7="","",'ICB Section A'!$E$7)</f>
        <v/>
      </c>
      <c r="D46" t="e">
        <f>IF('ICB Section A'!$G$4="","",'ICB Section A'!$G$4)</f>
        <v>#N/A</v>
      </c>
      <c r="E46" t="str">
        <f>IF('ICB Section A'!$E$4="","",'ICB Section A'!$E$4)</f>
        <v/>
      </c>
      <c r="F46" t="str">
        <f>IF('ICB Section A'!$E$5="","",'ICB Section A'!$E$5)</f>
        <v/>
      </c>
      <c r="G46" t="e">
        <f>IF(ICB_Export[[#This Row],[ICBCode]]&lt;&gt;"",IFERROR(_xlfn.XLOOKUP(ICB_Export[[#This Row],[ICBCode]],LRD!$X:$X,LRD!$W:$W,""),""),IFERROR(_xlfn.XLOOKUP(ICB_Export[[#This Row],[ICBName]],LRD!$Y:$Y,LRD!$W:$W,""),""))</f>
        <v>#N/A</v>
      </c>
      <c r="H46" t="s">
        <v>113</v>
      </c>
      <c r="I46" t="s">
        <v>169</v>
      </c>
      <c r="J46" t="s">
        <v>49</v>
      </c>
      <c r="K46">
        <v>7.1</v>
      </c>
      <c r="L46" t="s">
        <v>170</v>
      </c>
      <c r="M46" t="str" cm="1">
        <f t="array" ref="M46">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46"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46"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47" spans="1:15">
      <c r="A47" t="s">
        <v>85</v>
      </c>
      <c r="B47" t="str">
        <f>IF('ICB Section A'!$E$6="","",'ICB Section A'!$E$6)</f>
        <v/>
      </c>
      <c r="C47" s="100" t="str">
        <f>IF('ICB Section A'!$E$7="","",'ICB Section A'!$E$7)</f>
        <v/>
      </c>
      <c r="D47" t="e">
        <f>IF('ICB Section A'!$G$4="","",'ICB Section A'!$G$4)</f>
        <v>#N/A</v>
      </c>
      <c r="E47" t="str">
        <f>IF('ICB Section A'!$E$4="","",'ICB Section A'!$E$4)</f>
        <v/>
      </c>
      <c r="F47" t="str">
        <f>IF('ICB Section A'!$E$5="","",'ICB Section A'!$E$5)</f>
        <v/>
      </c>
      <c r="G47" t="e">
        <f>IF(ICB_Export[[#This Row],[ICBCode]]&lt;&gt;"",IFERROR(_xlfn.XLOOKUP(ICB_Export[[#This Row],[ICBCode]],LRD!$X:$X,LRD!$W:$W,""),""),IFERROR(_xlfn.XLOOKUP(ICB_Export[[#This Row],[ICBName]],LRD!$Y:$Y,LRD!$W:$W,""),""))</f>
        <v>#N/A</v>
      </c>
      <c r="H47" t="s">
        <v>113</v>
      </c>
      <c r="I47" t="s">
        <v>171</v>
      </c>
      <c r="J47" t="s">
        <v>49</v>
      </c>
      <c r="K47">
        <v>7.2</v>
      </c>
      <c r="L47" t="s">
        <v>172</v>
      </c>
      <c r="M47" t="str" cm="1">
        <f t="array" ref="M47">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47"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47"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48" spans="1:15">
      <c r="A48" t="s">
        <v>85</v>
      </c>
      <c r="B48" t="str">
        <f>IF('ICB Section A'!$E$6="","",'ICB Section A'!$E$6)</f>
        <v/>
      </c>
      <c r="C48" s="100" t="str">
        <f>IF('ICB Section A'!$E$7="","",'ICB Section A'!$E$7)</f>
        <v/>
      </c>
      <c r="D48" t="e">
        <f>IF('ICB Section A'!$G$4="","",'ICB Section A'!$G$4)</f>
        <v>#N/A</v>
      </c>
      <c r="E48" t="str">
        <f>IF('ICB Section A'!$E$4="","",'ICB Section A'!$E$4)</f>
        <v/>
      </c>
      <c r="F48" t="str">
        <f>IF('ICB Section A'!$E$5="","",'ICB Section A'!$E$5)</f>
        <v/>
      </c>
      <c r="G48" t="e">
        <f>IF(ICB_Export[[#This Row],[ICBCode]]&lt;&gt;"",IFERROR(_xlfn.XLOOKUP(ICB_Export[[#This Row],[ICBCode]],LRD!$X:$X,LRD!$W:$W,""),""),IFERROR(_xlfn.XLOOKUP(ICB_Export[[#This Row],[ICBName]],LRD!$Y:$Y,LRD!$W:$W,""),""))</f>
        <v>#N/A</v>
      </c>
      <c r="H48" t="s">
        <v>113</v>
      </c>
      <c r="I48" t="s">
        <v>173</v>
      </c>
      <c r="J48" t="s">
        <v>49</v>
      </c>
      <c r="K48">
        <v>7.3</v>
      </c>
      <c r="L48" t="s">
        <v>174</v>
      </c>
      <c r="M48" t="str" cm="1">
        <f t="array" ref="M48">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48"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48"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49" spans="1:15">
      <c r="A49" t="s">
        <v>85</v>
      </c>
      <c r="B49" t="str">
        <f>IF('ICB Section A'!$E$6="","",'ICB Section A'!$E$6)</f>
        <v/>
      </c>
      <c r="C49" s="100" t="str">
        <f>IF('ICB Section A'!$E$7="","",'ICB Section A'!$E$7)</f>
        <v/>
      </c>
      <c r="D49" t="e">
        <f>IF('ICB Section A'!$G$4="","",'ICB Section A'!$G$4)</f>
        <v>#N/A</v>
      </c>
      <c r="E49" t="str">
        <f>IF('ICB Section A'!$E$4="","",'ICB Section A'!$E$4)</f>
        <v/>
      </c>
      <c r="F49" t="str">
        <f>IF('ICB Section A'!$E$5="","",'ICB Section A'!$E$5)</f>
        <v/>
      </c>
      <c r="G49" t="e">
        <f>IF(ICB_Export[[#This Row],[ICBCode]]&lt;&gt;"",IFERROR(_xlfn.XLOOKUP(ICB_Export[[#This Row],[ICBCode]],LRD!$X:$X,LRD!$W:$W,""),""),IFERROR(_xlfn.XLOOKUP(ICB_Export[[#This Row],[ICBName]],LRD!$Y:$Y,LRD!$W:$W,""),""))</f>
        <v>#N/A</v>
      </c>
      <c r="H49" t="s">
        <v>113</v>
      </c>
      <c r="I49" t="s">
        <v>175</v>
      </c>
      <c r="J49" t="s">
        <v>49</v>
      </c>
      <c r="K49">
        <v>7.4</v>
      </c>
      <c r="L49" t="s">
        <v>53</v>
      </c>
      <c r="M49" t="str" cm="1">
        <f t="array" ref="M49">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49"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49"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50" spans="1:15">
      <c r="A50" t="s">
        <v>85</v>
      </c>
      <c r="B50" t="str">
        <f>IF('ICB Section A'!$E$6="","",'ICB Section A'!$E$6)</f>
        <v/>
      </c>
      <c r="C50" s="100" t="str">
        <f>IF('ICB Section A'!$E$7="","",'ICB Section A'!$E$7)</f>
        <v/>
      </c>
      <c r="D50" t="e">
        <f>IF('ICB Section A'!$G$4="","",'ICB Section A'!$G$4)</f>
        <v>#N/A</v>
      </c>
      <c r="E50" t="str">
        <f>IF('ICB Section A'!$E$4="","",'ICB Section A'!$E$4)</f>
        <v/>
      </c>
      <c r="F50" t="str">
        <f>IF('ICB Section A'!$E$5="","",'ICB Section A'!$E$5)</f>
        <v/>
      </c>
      <c r="G50" t="e">
        <f>IF(ICB_Export[[#This Row],[ICBCode]]&lt;&gt;"",IFERROR(_xlfn.XLOOKUP(ICB_Export[[#This Row],[ICBCode]],LRD!$X:$X,LRD!$W:$W,""),""),IFERROR(_xlfn.XLOOKUP(ICB_Export[[#This Row],[ICBName]],LRD!$Y:$Y,LRD!$W:$W,""),""))</f>
        <v>#N/A</v>
      </c>
      <c r="H50" t="s">
        <v>176</v>
      </c>
      <c r="I50" t="s">
        <v>177</v>
      </c>
      <c r="J50" t="s">
        <v>178</v>
      </c>
      <c r="K50" t="s">
        <v>179</v>
      </c>
      <c r="L50" t="s">
        <v>180</v>
      </c>
      <c r="M50" t="str" cm="1">
        <f t="array" ref="M50">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50"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50"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51" spans="1:15">
      <c r="A51" t="s">
        <v>85</v>
      </c>
      <c r="B51" t="str">
        <f>IF('ICB Section A'!$E$6="","",'ICB Section A'!$E$6)</f>
        <v/>
      </c>
      <c r="C51" s="100" t="str">
        <f>IF('ICB Section A'!$E$7="","",'ICB Section A'!$E$7)</f>
        <v/>
      </c>
      <c r="D51" t="e">
        <f>IF('ICB Section A'!$G$4="","",'ICB Section A'!$G$4)</f>
        <v>#N/A</v>
      </c>
      <c r="E51" t="str">
        <f>IF('ICB Section A'!$E$4="","",'ICB Section A'!$E$4)</f>
        <v/>
      </c>
      <c r="F51" t="str">
        <f>IF('ICB Section A'!$E$5="","",'ICB Section A'!$E$5)</f>
        <v/>
      </c>
      <c r="G51" t="e">
        <f>IF(ICB_Export[[#This Row],[ICBCode]]&lt;&gt;"",IFERROR(_xlfn.XLOOKUP(ICB_Export[[#This Row],[ICBCode]],LRD!$X:$X,LRD!$W:$W,""),""),IFERROR(_xlfn.XLOOKUP(ICB_Export[[#This Row],[ICBName]],LRD!$Y:$Y,LRD!$W:$W,""),""))</f>
        <v>#N/A</v>
      </c>
      <c r="H51" t="s">
        <v>176</v>
      </c>
      <c r="I51" t="s">
        <v>181</v>
      </c>
      <c r="J51" t="s">
        <v>178</v>
      </c>
      <c r="K51" t="s">
        <v>182</v>
      </c>
      <c r="L51" t="s">
        <v>183</v>
      </c>
      <c r="M51" t="str" cm="1">
        <f t="array" ref="M51">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51"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51"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52" spans="1:15">
      <c r="A52" t="s">
        <v>85</v>
      </c>
      <c r="B52" t="str">
        <f>IF('ICB Section A'!$E$6="","",'ICB Section A'!$E$6)</f>
        <v/>
      </c>
      <c r="C52" s="100" t="str">
        <f>IF('ICB Section A'!$E$7="","",'ICB Section A'!$E$7)</f>
        <v/>
      </c>
      <c r="D52" t="e">
        <f>IF('ICB Section A'!$G$4="","",'ICB Section A'!$G$4)</f>
        <v>#N/A</v>
      </c>
      <c r="E52" t="str">
        <f>IF('ICB Section A'!$E$4="","",'ICB Section A'!$E$4)</f>
        <v/>
      </c>
      <c r="F52" t="str">
        <f>IF('ICB Section A'!$E$5="","",'ICB Section A'!$E$5)</f>
        <v/>
      </c>
      <c r="G52" t="e">
        <f>IF(ICB_Export[[#This Row],[ICBCode]]&lt;&gt;"",IFERROR(_xlfn.XLOOKUP(ICB_Export[[#This Row],[ICBCode]],LRD!$X:$X,LRD!$W:$W,""),""),IFERROR(_xlfn.XLOOKUP(ICB_Export[[#This Row],[ICBName]],LRD!$Y:$Y,LRD!$W:$W,""),""))</f>
        <v>#N/A</v>
      </c>
      <c r="H52" t="s">
        <v>176</v>
      </c>
      <c r="I52" t="s">
        <v>184</v>
      </c>
      <c r="J52" t="s">
        <v>178</v>
      </c>
      <c r="K52" t="s">
        <v>185</v>
      </c>
      <c r="L52" t="s">
        <v>186</v>
      </c>
      <c r="M52" s="100" t="str" cm="1">
        <f t="array" ref="M52">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52"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52"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53" spans="1:15">
      <c r="A53" t="s">
        <v>85</v>
      </c>
      <c r="B53" t="str">
        <f>IF('ICB Section A'!$E$6="","",'ICB Section A'!$E$6)</f>
        <v/>
      </c>
      <c r="C53" s="100" t="str">
        <f>IF('ICB Section A'!$E$7="","",'ICB Section A'!$E$7)</f>
        <v/>
      </c>
      <c r="D53" t="e">
        <f>IF('ICB Section A'!$G$4="","",'ICB Section A'!$G$4)</f>
        <v>#N/A</v>
      </c>
      <c r="E53" t="str">
        <f>IF('ICB Section A'!$E$4="","",'ICB Section A'!$E$4)</f>
        <v/>
      </c>
      <c r="F53" t="str">
        <f>IF('ICB Section A'!$E$5="","",'ICB Section A'!$E$5)</f>
        <v/>
      </c>
      <c r="G53" t="e">
        <f>IF(ICB_Export[[#This Row],[ICBCode]]&lt;&gt;"",IFERROR(_xlfn.XLOOKUP(ICB_Export[[#This Row],[ICBCode]],LRD!$X:$X,LRD!$W:$W,""),""),IFERROR(_xlfn.XLOOKUP(ICB_Export[[#This Row],[ICBName]],LRD!$Y:$Y,LRD!$W:$W,""),""))</f>
        <v>#N/A</v>
      </c>
      <c r="H53" t="s">
        <v>176</v>
      </c>
      <c r="I53" t="s">
        <v>187</v>
      </c>
      <c r="J53" t="s">
        <v>178</v>
      </c>
      <c r="K53" t="s">
        <v>188</v>
      </c>
      <c r="L53" t="s">
        <v>189</v>
      </c>
      <c r="M53" t="str" cm="1">
        <f t="array" ref="M53">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53"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53"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54" spans="1:15">
      <c r="A54" t="s">
        <v>85</v>
      </c>
      <c r="B54" t="str">
        <f>IF('ICB Section A'!$E$6="","",'ICB Section A'!$E$6)</f>
        <v/>
      </c>
      <c r="C54" s="100" t="str">
        <f>IF('ICB Section A'!$E$7="","",'ICB Section A'!$E$7)</f>
        <v/>
      </c>
      <c r="D54" t="e">
        <f>IF('ICB Section A'!$G$4="","",'ICB Section A'!$G$4)</f>
        <v>#N/A</v>
      </c>
      <c r="E54" t="str">
        <f>IF('ICB Section A'!$E$4="","",'ICB Section A'!$E$4)</f>
        <v/>
      </c>
      <c r="F54" t="str">
        <f>IF('ICB Section A'!$E$5="","",'ICB Section A'!$E$5)</f>
        <v/>
      </c>
      <c r="G54" t="e">
        <f>IF(ICB_Export[[#This Row],[ICBCode]]&lt;&gt;"",IFERROR(_xlfn.XLOOKUP(ICB_Export[[#This Row],[ICBCode]],LRD!$X:$X,LRD!$W:$W,""),""),IFERROR(_xlfn.XLOOKUP(ICB_Export[[#This Row],[ICBName]],LRD!$Y:$Y,LRD!$W:$W,""),""))</f>
        <v>#N/A</v>
      </c>
      <c r="H54" t="s">
        <v>176</v>
      </c>
      <c r="I54" t="s">
        <v>190</v>
      </c>
      <c r="J54" t="s">
        <v>178</v>
      </c>
      <c r="K54" t="s">
        <v>191</v>
      </c>
      <c r="L54" t="s">
        <v>192</v>
      </c>
      <c r="M54" s="100" t="str" cm="1">
        <f t="array" ref="M54">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54"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54"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55" spans="1:15">
      <c r="A55" t="s">
        <v>85</v>
      </c>
      <c r="B55" t="str">
        <f>IF('ICB Section A'!$E$6="","",'ICB Section A'!$E$6)</f>
        <v/>
      </c>
      <c r="C55" s="100" t="str">
        <f>IF('ICB Section A'!$E$7="","",'ICB Section A'!$E$7)</f>
        <v/>
      </c>
      <c r="D55" t="e">
        <f>IF('ICB Section A'!$G$4="","",'ICB Section A'!$G$4)</f>
        <v>#N/A</v>
      </c>
      <c r="E55" t="str">
        <f>IF('ICB Section A'!$E$4="","",'ICB Section A'!$E$4)</f>
        <v/>
      </c>
      <c r="F55" t="str">
        <f>IF('ICB Section A'!$E$5="","",'ICB Section A'!$E$5)</f>
        <v/>
      </c>
      <c r="G55" t="e">
        <f>IF(ICB_Export[[#This Row],[ICBCode]]&lt;&gt;"",IFERROR(_xlfn.XLOOKUP(ICB_Export[[#This Row],[ICBCode]],LRD!$X:$X,LRD!$W:$W,""),""),IFERROR(_xlfn.XLOOKUP(ICB_Export[[#This Row],[ICBName]],LRD!$Y:$Y,LRD!$W:$W,""),""))</f>
        <v>#N/A</v>
      </c>
      <c r="H55" t="s">
        <v>176</v>
      </c>
      <c r="I55" t="s">
        <v>193</v>
      </c>
      <c r="J55" t="s">
        <v>178</v>
      </c>
      <c r="K55" t="s">
        <v>194</v>
      </c>
      <c r="L55" t="s">
        <v>195</v>
      </c>
      <c r="M55" t="str" cm="1">
        <f t="array" ref="M55">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55"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55"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56" spans="1:15">
      <c r="A56" t="s">
        <v>85</v>
      </c>
      <c r="B56" t="str">
        <f>IF('ICB Section A'!$E$6="","",'ICB Section A'!$E$6)</f>
        <v/>
      </c>
      <c r="C56" s="100" t="str">
        <f>IF('ICB Section A'!$E$7="","",'ICB Section A'!$E$7)</f>
        <v/>
      </c>
      <c r="D56" t="e">
        <f>IF('ICB Section A'!$G$4="","",'ICB Section A'!$G$4)</f>
        <v>#N/A</v>
      </c>
      <c r="E56" t="str">
        <f>IF('ICB Section A'!$E$4="","",'ICB Section A'!$E$4)</f>
        <v/>
      </c>
      <c r="F56" t="str">
        <f>IF('ICB Section A'!$E$5="","",'ICB Section A'!$E$5)</f>
        <v/>
      </c>
      <c r="G56" t="e">
        <f>IF(ICB_Export[[#This Row],[ICBCode]]&lt;&gt;"",IFERROR(_xlfn.XLOOKUP(ICB_Export[[#This Row],[ICBCode]],LRD!$X:$X,LRD!$W:$W,""),""),IFERROR(_xlfn.XLOOKUP(ICB_Export[[#This Row],[ICBName]],LRD!$Y:$Y,LRD!$W:$W,""),""))</f>
        <v>#N/A</v>
      </c>
      <c r="H56" t="s">
        <v>176</v>
      </c>
      <c r="I56" t="s">
        <v>196</v>
      </c>
      <c r="J56" t="s">
        <v>178</v>
      </c>
      <c r="K56" t="s">
        <v>197</v>
      </c>
      <c r="L56" t="s">
        <v>198</v>
      </c>
      <c r="M56" t="str" cm="1">
        <f t="array" ref="M56">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56"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56"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row r="57" spans="1:15">
      <c r="A57" t="s">
        <v>85</v>
      </c>
      <c r="B57" t="str">
        <f>IF('ICB Section A'!$E$6="","",'ICB Section A'!$E$6)</f>
        <v/>
      </c>
      <c r="C57" s="100" t="str">
        <f>IF('ICB Section A'!$E$7="","",'ICB Section A'!$E$7)</f>
        <v/>
      </c>
      <c r="D57" t="e">
        <f>IF('ICB Section A'!$G$4="","",'ICB Section A'!$G$4)</f>
        <v>#N/A</v>
      </c>
      <c r="E57" t="str">
        <f>IF('ICB Section A'!$E$4="","",'ICB Section A'!$E$4)</f>
        <v/>
      </c>
      <c r="F57" t="str">
        <f>IF('ICB Section A'!$E$5="","",'ICB Section A'!$E$5)</f>
        <v/>
      </c>
      <c r="G57" t="e">
        <f>IF(ICB_Export[[#This Row],[ICBCode]]&lt;&gt;"",IFERROR(_xlfn.XLOOKUP(ICB_Export[[#This Row],[ICBCode]],LRD!$X:$X,LRD!$W:$W,""),""),IFERROR(_xlfn.XLOOKUP(ICB_Export[[#This Row],[ICBName]],LRD!$Y:$Y,LRD!$W:$W,""),""))</f>
        <v>#N/A</v>
      </c>
      <c r="H57" t="s">
        <v>176</v>
      </c>
      <c r="I57" t="s">
        <v>199</v>
      </c>
      <c r="J57" t="s">
        <v>178</v>
      </c>
      <c r="K57" t="s">
        <v>200</v>
      </c>
      <c r="L57" t="s">
        <v>201</v>
      </c>
      <c r="M57" s="100" t="str" cm="1">
        <f t="array" ref="M57">IF(ICB_Export[[#This Row],[Form]]="ICB Section A",IFERROR(IF(INDEX('ICB Section A'!$E:$E,MATCH(ICB_Export[[#This Row],[QuestionNumber]],'ICB Section A'!$C:$C,0))="","",INDEX('ICB Section A'!$E:$E,MATCH(ICB_Export[[#This Row],[QuestionNumber]],'ICB Section A'!$C:$C,0))),""),IF(ICB_Export[[#This Row],[Form]]="ICB Section B",IFERROR(IF(INDEX('ICB Section B'!$E:$E,MATCH(ICB_Export[[#This Row],[QuestionNumber]],'ICB Section B'!$C:$C,0))="","",INDEX('ICB Section B'!$E:$E,MATCH(ICB_Export[[#This Row],[QuestionNumber]],'ICB Section B'!$C:$C,0))),""),_xlfn.SWITCH(ICB_Export[[#This Row],[QuestionID]],"ICB_Exec_1",IF('ICB Executive Approval'!$C$5="","",'ICB Executive Approval'!$C$5),"ICB_Exec_2",IF('ICB Executive Approval'!$C$7="","",'ICB Executive Approval'!$C$7),"ICB_Exec_3",IF('ICB Executive Approval'!$C$8="","",'ICB Executive Approval'!$C$8),"ICB_Exec_4",IF('ICB Executive Approval'!$C$10="","",'ICB Executive Approval'!$C$10),"ICB_Exec_5",IF('ICB Executive Approval'!$C$11="","",'ICB Executive Approval'!$C$11),"ICB_Exec_6",IF('ICB Executive Approval'!$B$16="","",'ICB Executive Approval'!$B$16),"ICB_Exec_7",IF('ICB Executive Approval'!$B$19="","",'ICB Executive Approval'!$B$19),"ICB_Exec_8",IF('ICB Executive Approval'!$B$22="","",'ICB Executive Approval'!$B$22),"")))</f>
        <v/>
      </c>
      <c r="N57" t="str">
        <f>IF(ICB_Export[[#This Row],[Form]]="ICB Section A",IFERROR(IF(INDEX('ICB Section A'!$F:$F,MATCH(ICB_Export[[#This Row],[QuestionNumber]],'ICB Section A'!$C:$C,0))="","",INDEX('ICB Section A'!$F:$F,MATCH(ICB_Export[[#This Row],[QuestionNumber]],'ICB Section A'!$C:$C,0))),""),IF(ICB_Export[[#This Row],[Form]]="ICB Section B",IFERROR(IF(INDEX('ICB Section B'!$F:$F,MATCH(ICB_Export[[#This Row],[QuestionNumber]],'ICB Section B'!$C:$C,0))="","",INDEX('ICB Section B'!$F:$F,MATCH(ICB_Export[[#This Row],[QuestionNumber]],'ICB Section B'!$C:$C,0))),""),""))</f>
        <v/>
      </c>
      <c r="O57" t="str">
        <f>IF(ICB_Export[[#This Row],[Form]]="ICB Section A",IFERROR(IF(INDEX('ICB Section A'!$G:$G,MATCH(ICB_Export[[#This Row],[QuestionNumber]],'ICB Section A'!$C:$C,0))="","",INDEX('ICB Section A'!$G:$G,MATCH(ICB_Export[[#This Row],[QuestionNumber]],'ICB Section A'!$C:$C,0))),""),IF(ICB_Export[[#This Row],[Form]]="ICB Section B",IFERROR(IF(INDEX('ICB Section B'!$G:$G,MATCH(ICB_Export[[#This Row],[QuestionNumber]],'ICB Section B'!$C:$C,0))="","",INDEX('ICB Section B'!$G:$G,MATCH(ICB_Export[[#This Row],[QuestionNumber]],'ICB Section B'!$C:$C,0))),""),""))</f>
        <v/>
      </c>
    </row>
  </sheetData>
  <sheetProtection algorithmName="SHA-512" hashValue="dpoQwNjTE1/lCDzoKdSq84hl7Xmbx/6obzTA0F9Pbabhr5wiBZEzUMzSVptAC2wiK54We7hp1VYGqfSmzHJS+w==" saltValue="XB05IYYKxieURZSlvmHiPQ==" spinCount="100000" sheet="1" selectLockedCells="1" selectUnlockedCells="1"/>
  <phoneticPr fontId="28" type="noConversion"/>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391AB-E9CE-4702-A0F9-6D21CB3D1D4E}">
  <sheetPr>
    <tabColor theme="3" tint="0.499984740745262"/>
    <pageSetUpPr autoPageBreaks="0"/>
  </sheetPr>
  <dimension ref="A1:F27"/>
  <sheetViews>
    <sheetView zoomScale="130" zoomScaleNormal="130" workbookViewId="0">
      <selection activeCell="A19" sqref="A19"/>
    </sheetView>
  </sheetViews>
  <sheetFormatPr defaultColWidth="0" defaultRowHeight="0" customHeight="1" zeroHeight="1"/>
  <cols>
    <col min="1" max="1" width="3" style="1" customWidth="1"/>
    <col min="2" max="2" width="14.140625" style="1" customWidth="1"/>
    <col min="3" max="3" width="56.42578125" style="2" customWidth="1"/>
    <col min="4" max="4" width="33.28515625" style="2" customWidth="1"/>
    <col min="5" max="5" width="9.140625" style="2" customWidth="1"/>
    <col min="6" max="6" width="3.28515625" style="1" customWidth="1"/>
    <col min="7" max="16384" width="9.140625" style="2" hidden="1"/>
  </cols>
  <sheetData>
    <row r="1" spans="2:5" s="1" customFormat="1" ht="14.25"/>
    <row r="2" spans="2:5" ht="26.25">
      <c r="B2" s="273" t="s">
        <v>202</v>
      </c>
      <c r="C2" s="273"/>
      <c r="D2" s="273"/>
      <c r="E2" s="273"/>
    </row>
    <row r="3" spans="2:5" s="1" customFormat="1" ht="14.25"/>
    <row r="4" spans="2:5" s="1" customFormat="1" ht="14.25">
      <c r="B4" s="70"/>
    </row>
    <row r="5" spans="2:5" ht="18">
      <c r="B5" s="276" t="s">
        <v>85</v>
      </c>
      <c r="C5" s="276"/>
      <c r="D5" s="276"/>
      <c r="E5" s="277"/>
    </row>
    <row r="6" spans="2:5" s="1" customFormat="1" ht="33" customHeight="1">
      <c r="B6" s="66"/>
      <c r="C6" s="58" t="str">
        <f>"Overall Assessment Rating: "&amp;'ICB Response Calc'!K25</f>
        <v>Overall Assessment Rating: Awaiting Assessment</v>
      </c>
      <c r="D6" s="59"/>
      <c r="E6" s="60"/>
    </row>
    <row r="7" spans="2:5" s="1" customFormat="1" ht="16.5" customHeight="1">
      <c r="B7" s="64"/>
      <c r="E7" s="61"/>
    </row>
    <row r="8" spans="2:5" ht="15">
      <c r="B8" s="64"/>
      <c r="D8" s="62" t="s">
        <v>203</v>
      </c>
      <c r="E8" s="63"/>
    </row>
    <row r="9" spans="2:5" s="1" customFormat="1" ht="15" customHeight="1">
      <c r="B9" s="64" t="s">
        <v>59</v>
      </c>
      <c r="C9" s="71" t="s">
        <v>11</v>
      </c>
      <c r="D9" s="65" t="str">
        <f>'ICB Response Calc'!I10</f>
        <v>Awaiting assessment</v>
      </c>
      <c r="E9" s="61"/>
    </row>
    <row r="10" spans="2:5" s="1" customFormat="1" ht="15" customHeight="1">
      <c r="B10" s="274" t="s">
        <v>67</v>
      </c>
      <c r="C10" s="72" t="s">
        <v>24</v>
      </c>
      <c r="D10" s="67" t="str">
        <f>'ICB Response Calc'!I14</f>
        <v>Awaiting assessment</v>
      </c>
      <c r="E10" s="60"/>
    </row>
    <row r="11" spans="2:5" s="1" customFormat="1" ht="15" customHeight="1">
      <c r="B11" s="275"/>
      <c r="C11" s="71" t="s">
        <v>27</v>
      </c>
      <c r="D11" s="65" t="str">
        <f>'ICB Response Calc'!I20</f>
        <v>Awaiting assessment</v>
      </c>
      <c r="E11" s="61"/>
    </row>
    <row r="12" spans="2:5" s="1" customFormat="1" ht="15" customHeight="1">
      <c r="B12" s="275"/>
      <c r="C12" s="71" t="s">
        <v>33</v>
      </c>
      <c r="D12" s="65" t="str">
        <f>'ICB Response Calc'!I25</f>
        <v>Awaiting assessment</v>
      </c>
      <c r="E12" s="61"/>
    </row>
    <row r="13" spans="2:5" s="1" customFormat="1" ht="15" customHeight="1">
      <c r="B13" s="275"/>
      <c r="C13" s="71" t="s">
        <v>37</v>
      </c>
      <c r="D13" s="65" t="str">
        <f>'ICB Response Calc'!I34</f>
        <v>Awaiting assessment</v>
      </c>
      <c r="E13" s="61"/>
    </row>
    <row r="14" spans="2:5" s="1" customFormat="1" ht="15" customHeight="1">
      <c r="B14" s="275"/>
      <c r="C14" s="71" t="s">
        <v>45</v>
      </c>
      <c r="D14" s="65" t="str">
        <f>'ICB Response Calc'!I37</f>
        <v>Awaiting assessment</v>
      </c>
      <c r="E14" s="61"/>
    </row>
    <row r="15" spans="2:5" s="1" customFormat="1" ht="15" customHeight="1">
      <c r="B15" s="275"/>
      <c r="C15" s="71" t="s">
        <v>47</v>
      </c>
      <c r="D15" s="65" t="str">
        <f>'ICB Response Calc'!I40</f>
        <v>Awaiting assessment</v>
      </c>
      <c r="E15" s="61"/>
    </row>
    <row r="16" spans="2:5" s="1" customFormat="1" ht="15" customHeight="1">
      <c r="B16" s="275"/>
      <c r="C16" s="71" t="s">
        <v>49</v>
      </c>
      <c r="D16" s="65" t="str">
        <f>'ICB Response Calc'!I46</f>
        <v>Awaiting assessment</v>
      </c>
      <c r="E16" s="61"/>
    </row>
    <row r="17" spans="2:5" s="1" customFormat="1" ht="14.1" customHeight="1">
      <c r="B17" s="73"/>
      <c r="C17" s="68"/>
      <c r="D17" s="68"/>
      <c r="E17" s="69"/>
    </row>
    <row r="18" spans="2:5" s="1" customFormat="1" ht="14.1" customHeight="1"/>
    <row r="19" spans="2:5" s="1" customFormat="1" ht="14.1" hidden="1" customHeight="1"/>
    <row r="20" spans="2:5" s="1" customFormat="1" ht="14.1" hidden="1" customHeight="1"/>
    <row r="21" spans="2:5" s="1" customFormat="1" ht="14.1" hidden="1" customHeight="1"/>
    <row r="22" spans="2:5" s="1" customFormat="1" ht="14.1" hidden="1" customHeight="1"/>
    <row r="23" spans="2:5" s="1" customFormat="1" ht="14.1" hidden="1" customHeight="1"/>
    <row r="24" spans="2:5" s="1" customFormat="1" ht="14.1" hidden="1" customHeight="1"/>
    <row r="25" spans="2:5" s="1" customFormat="1" ht="14.1" hidden="1" customHeight="1"/>
    <row r="26" spans="2:5" s="1" customFormat="1" ht="14.1" hidden="1" customHeight="1"/>
    <row r="27" spans="2:5" s="1" customFormat="1" ht="14.1" hidden="1" customHeight="1"/>
  </sheetData>
  <sheetProtection selectLockedCells="1" selectUnlockedCells="1"/>
  <mergeCells count="3">
    <mergeCell ref="B2:E2"/>
    <mergeCell ref="B10:B16"/>
    <mergeCell ref="B5:E5"/>
  </mergeCells>
  <conditionalFormatting sqref="D9:D16">
    <cfRule type="cellIs" dxfId="18" priority="6" operator="equal">
      <formula>$K$5</formula>
    </cfRule>
    <cfRule type="cellIs" dxfId="17" priority="7" operator="equal">
      <formula>$K$4</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ellIs" priority="22" operator="equal" id="{FCF9E8B5-7432-4696-89EB-57446C286FFB}">
            <xm:f>LRD!$B$7</xm:f>
            <x14:dxf>
              <font>
                <b/>
                <i val="0"/>
              </font>
              <fill>
                <patternFill>
                  <bgColor rgb="FF00B050"/>
                </patternFill>
              </fill>
            </x14:dxf>
          </x14:cfRule>
          <x14:cfRule type="cellIs" priority="23" operator="equal" id="{0ACCABC7-D14D-48AA-AA74-3E0DE926DA70}">
            <xm:f>LRD!$B$6</xm:f>
            <x14:dxf>
              <fill>
                <patternFill>
                  <bgColor rgb="FF92D050"/>
                </patternFill>
              </fill>
            </x14:dxf>
          </x14:cfRule>
          <x14:cfRule type="cellIs" priority="24" operator="equal" id="{521E383E-4513-4BC0-AD71-0F4A0180A758}">
            <xm:f>LRD!$B$5</xm:f>
            <x14:dxf>
              <fill>
                <patternFill>
                  <bgColor rgb="FFFFFF00"/>
                </patternFill>
              </fill>
            </x14:dxf>
          </x14:cfRule>
          <x14:cfRule type="cellIs" priority="25" operator="equal" id="{274AD06A-15FB-4C88-BA90-DE85B2ADC8FC}">
            <xm:f>LRD!$B$4</xm:f>
            <x14:dxf>
              <fill>
                <patternFill>
                  <bgColor rgb="FFFFC000"/>
                </patternFill>
              </fill>
            </x14:dxf>
          </x14:cfRule>
          <x14:cfRule type="cellIs" priority="26" operator="equal" id="{1E6649BD-56E4-4D87-AB92-22C4A78F8A80}">
            <xm:f>LRD!$B$3</xm:f>
            <x14:dxf>
              <font>
                <b val="0"/>
                <i val="0"/>
                <color theme="0"/>
              </font>
              <fill>
                <patternFill>
                  <bgColor rgb="FFFF0000"/>
                </patternFill>
              </fill>
            </x14:dxf>
          </x14:cfRule>
          <xm:sqref>B1:E1048576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39483-1D80-426D-82F2-F3F31EA172D6}">
  <sheetPr>
    <tabColor rgb="FFFFC000"/>
    <pageSetUpPr autoPageBreaks="0"/>
  </sheetPr>
  <dimension ref="A1:K34"/>
  <sheetViews>
    <sheetView zoomScale="85" zoomScaleNormal="85" workbookViewId="0">
      <selection activeCell="C5" sqref="C5"/>
    </sheetView>
  </sheetViews>
  <sheetFormatPr defaultColWidth="0" defaultRowHeight="14.45" customHeight="1" zeroHeight="1"/>
  <cols>
    <col min="1" max="1" width="9.140625" customWidth="1"/>
    <col min="2" max="2" width="38.5703125" customWidth="1"/>
    <col min="3" max="3" width="52.7109375" customWidth="1"/>
    <col min="4" max="7" width="9.140625" customWidth="1"/>
    <col min="8" max="11" width="0" hidden="1" customWidth="1"/>
    <col min="12" max="16384" width="9.140625" hidden="1"/>
  </cols>
  <sheetData>
    <row r="1" spans="1:7" ht="15">
      <c r="A1" s="8"/>
      <c r="B1" s="8"/>
      <c r="C1" s="8"/>
      <c r="D1" s="8"/>
      <c r="E1" s="8"/>
      <c r="F1" s="8"/>
      <c r="G1" s="8"/>
    </row>
    <row r="2" spans="1:7" ht="26.25" customHeight="1">
      <c r="A2" s="54"/>
      <c r="B2" s="273" t="s">
        <v>178</v>
      </c>
      <c r="C2" s="273"/>
      <c r="D2" s="273"/>
      <c r="E2" s="273"/>
      <c r="F2" s="273"/>
      <c r="G2" s="8"/>
    </row>
    <row r="3" spans="1:7" ht="26.25" customHeight="1">
      <c r="A3" s="54"/>
      <c r="B3" s="294" t="s">
        <v>204</v>
      </c>
      <c r="C3" s="295"/>
      <c r="D3" s="295"/>
      <c r="E3" s="295"/>
      <c r="F3" s="296"/>
      <c r="G3" s="8"/>
    </row>
    <row r="4" spans="1:7" ht="15.75">
      <c r="A4" s="55" t="s">
        <v>205</v>
      </c>
      <c r="B4" s="8"/>
      <c r="C4" s="8"/>
      <c r="D4" s="8"/>
      <c r="E4" s="8"/>
      <c r="F4" s="8"/>
      <c r="G4" s="8"/>
    </row>
    <row r="5" spans="1:7" ht="20.100000000000001" customHeight="1">
      <c r="A5" s="55"/>
      <c r="B5" s="75" t="s">
        <v>206</v>
      </c>
      <c r="C5" s="297"/>
      <c r="D5" s="298"/>
      <c r="E5" s="298"/>
      <c r="F5" s="299"/>
      <c r="G5" s="8"/>
    </row>
    <row r="6" spans="1:7" s="8" customFormat="1" ht="6.6" customHeight="1">
      <c r="A6" s="55"/>
      <c r="B6" s="75"/>
      <c r="C6" s="74"/>
      <c r="D6" s="74"/>
      <c r="E6" s="74"/>
      <c r="F6" s="74"/>
    </row>
    <row r="7" spans="1:7" ht="20.100000000000001" customHeight="1">
      <c r="A7" s="55"/>
      <c r="B7" s="75" t="s">
        <v>207</v>
      </c>
      <c r="C7" s="291"/>
      <c r="D7" s="292"/>
      <c r="E7" s="292"/>
      <c r="F7" s="293"/>
      <c r="G7" s="8"/>
    </row>
    <row r="8" spans="1:7" ht="20.100000000000001" customHeight="1">
      <c r="A8" s="55"/>
      <c r="B8" s="75" t="s">
        <v>208</v>
      </c>
      <c r="C8" s="300"/>
      <c r="D8" s="301"/>
      <c r="E8" s="301"/>
      <c r="F8" s="302"/>
      <c r="G8" s="8"/>
    </row>
    <row r="9" spans="1:7" s="8" customFormat="1" ht="6.6" customHeight="1">
      <c r="A9" s="55"/>
      <c r="B9" s="75"/>
      <c r="C9" s="74"/>
      <c r="D9" s="74"/>
      <c r="E9" s="74"/>
      <c r="F9" s="74"/>
    </row>
    <row r="10" spans="1:7" ht="20.100000000000001" customHeight="1">
      <c r="A10" s="55"/>
      <c r="B10" s="75" t="s">
        <v>209</v>
      </c>
      <c r="C10" s="291"/>
      <c r="D10" s="292"/>
      <c r="E10" s="292"/>
      <c r="F10" s="293"/>
      <c r="G10" s="8"/>
    </row>
    <row r="11" spans="1:7" ht="20.100000000000001" customHeight="1">
      <c r="A11" s="55"/>
      <c r="B11" s="75" t="s">
        <v>208</v>
      </c>
      <c r="C11" s="284"/>
      <c r="D11" s="285"/>
      <c r="E11" s="285"/>
      <c r="F11" s="286"/>
      <c r="G11" s="8"/>
    </row>
    <row r="12" spans="1:7" ht="15.75">
      <c r="A12" s="55" t="s">
        <v>205</v>
      </c>
      <c r="B12" s="76"/>
      <c r="C12" s="8"/>
      <c r="D12" s="8"/>
      <c r="E12" s="8"/>
      <c r="F12" s="8"/>
      <c r="G12" s="8"/>
    </row>
    <row r="13" spans="1:7" ht="15.75">
      <c r="A13" s="55"/>
      <c r="B13" s="287" t="s">
        <v>210</v>
      </c>
      <c r="C13" s="287"/>
      <c r="D13" s="287"/>
      <c r="E13" s="287"/>
      <c r="F13" s="287"/>
      <c r="G13" s="8"/>
    </row>
    <row r="14" spans="1:7" ht="15.75">
      <c r="A14" s="55"/>
      <c r="B14" s="56"/>
      <c r="C14" s="56"/>
      <c r="D14" s="56"/>
      <c r="E14" s="56"/>
      <c r="F14" s="56"/>
      <c r="G14" s="8"/>
    </row>
    <row r="15" spans="1:7" ht="30" customHeight="1">
      <c r="A15" s="54"/>
      <c r="B15" s="278" t="s">
        <v>211</v>
      </c>
      <c r="C15" s="279"/>
      <c r="D15" s="279"/>
      <c r="E15" s="279"/>
      <c r="F15" s="280"/>
      <c r="G15" s="8"/>
    </row>
    <row r="16" spans="1:7" ht="45" customHeight="1">
      <c r="A16" s="55"/>
      <c r="B16" s="288"/>
      <c r="C16" s="289"/>
      <c r="D16" s="289"/>
      <c r="E16" s="289"/>
      <c r="F16" s="290"/>
      <c r="G16" s="8"/>
    </row>
    <row r="17" spans="1:7" s="8" customFormat="1" ht="12" customHeight="1">
      <c r="A17" s="55"/>
      <c r="B17" s="57"/>
      <c r="C17" s="57"/>
      <c r="D17" s="57"/>
      <c r="E17" s="57"/>
      <c r="F17" s="57"/>
    </row>
    <row r="18" spans="1:7" ht="30" customHeight="1">
      <c r="A18" s="55"/>
      <c r="B18" s="278" t="s">
        <v>212</v>
      </c>
      <c r="C18" s="279"/>
      <c r="D18" s="279"/>
      <c r="E18" s="279"/>
      <c r="F18" s="280"/>
      <c r="G18" s="8"/>
    </row>
    <row r="19" spans="1:7" ht="45" customHeight="1">
      <c r="A19" s="55"/>
      <c r="B19" s="288"/>
      <c r="C19" s="289"/>
      <c r="D19" s="289"/>
      <c r="E19" s="289"/>
      <c r="F19" s="290"/>
      <c r="G19" s="8"/>
    </row>
    <row r="20" spans="1:7" s="8" customFormat="1" ht="14.1" customHeight="1">
      <c r="A20" s="55"/>
      <c r="B20" s="57"/>
      <c r="C20" s="57"/>
      <c r="D20" s="57"/>
      <c r="E20" s="57"/>
      <c r="F20" s="57"/>
    </row>
    <row r="21" spans="1:7" ht="30" customHeight="1">
      <c r="A21" s="55"/>
      <c r="B21" s="278" t="s">
        <v>213</v>
      </c>
      <c r="C21" s="279"/>
      <c r="D21" s="279"/>
      <c r="E21" s="279"/>
      <c r="F21" s="280"/>
      <c r="G21" s="8"/>
    </row>
    <row r="22" spans="1:7" ht="27.95" customHeight="1">
      <c r="A22" s="55"/>
      <c r="B22" s="281"/>
      <c r="C22" s="282"/>
      <c r="D22" s="282"/>
      <c r="E22" s="282"/>
      <c r="F22" s="283"/>
      <c r="G22" s="8"/>
    </row>
    <row r="23" spans="1:7" s="8" customFormat="1" ht="15"/>
    <row r="24" spans="1:7" s="8" customFormat="1" ht="15" hidden="1"/>
    <row r="25" spans="1:7" s="8" customFormat="1" ht="24" hidden="1" customHeight="1"/>
    <row r="26" spans="1:7" s="8" customFormat="1" ht="24" hidden="1" customHeight="1"/>
    <row r="27" spans="1:7" s="8" customFormat="1" ht="24" hidden="1" customHeight="1"/>
    <row r="28" spans="1:7" s="8" customFormat="1" ht="24" hidden="1" customHeight="1"/>
    <row r="29" spans="1:7" s="8" customFormat="1" ht="24" hidden="1" customHeight="1"/>
    <row r="30" spans="1:7" s="8" customFormat="1" ht="24" hidden="1" customHeight="1"/>
    <row r="31" spans="1:7" s="8" customFormat="1" ht="24" hidden="1" customHeight="1"/>
    <row r="32" spans="1:7" s="8" customFormat="1" ht="24" hidden="1" customHeight="1"/>
    <row r="33" s="8" customFormat="1" ht="14.45" customHeight="1"/>
    <row r="34" s="8" customFormat="1" ht="14.45" customHeight="1"/>
  </sheetData>
  <sheetProtection algorithmName="SHA-512" hashValue="le7D+/IO/j0pJhvsJdNCHTEEk1rTQYtlkLow1cWTuRkoejjaJWbYHfB9HcAbM9SXuDasMEw9PPA43ZEuo4vV0g==" saltValue="RP6L7W9GxdDy3rnZuzkP5g==" spinCount="100000" sheet="1" objects="1" scenarios="1" selectLockedCells="1"/>
  <mergeCells count="14">
    <mergeCell ref="C10:F10"/>
    <mergeCell ref="B2:F2"/>
    <mergeCell ref="B3:F3"/>
    <mergeCell ref="C5:F5"/>
    <mergeCell ref="C7:F7"/>
    <mergeCell ref="C8:F8"/>
    <mergeCell ref="B21:F21"/>
    <mergeCell ref="B22:F22"/>
    <mergeCell ref="C11:F11"/>
    <mergeCell ref="B13:F13"/>
    <mergeCell ref="B15:F15"/>
    <mergeCell ref="B16:F16"/>
    <mergeCell ref="B18:F18"/>
    <mergeCell ref="B19:F19"/>
  </mergeCells>
  <dataValidations count="2">
    <dataValidation type="date" errorStyle="information" allowBlank="1" showInputMessage="1" showErrorMessage="1" errorTitle="Invalid Date" error="Please enter a date between 1 July and 31 October 2026" promptTitle="Please enter date" prompt="Please enter date in DD/MM/YYYY format" sqref="B22:F22 C11:F11 C8:F8" xr:uid="{E0EBA296-C9CF-4A70-B439-17A3BAAB94AD}">
      <formula1>46204</formula1>
      <formula2>46327</formula2>
    </dataValidation>
    <dataValidation allowBlank="1" showErrorMessage="1" promptTitle="Confidence Score" prompt="Choose rating from drop down list" sqref="B5:B6" xr:uid="{0543FDC9-230A-479C-B534-C62A59E94F89}"/>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1" operator="containsText" id="{ED0B33B9-6A38-4C64-BCDB-315CCD752003}">
            <xm:f>NOT(ISERROR(SEARCH(#REF!,B2)))</xm:f>
            <xm:f>#REF!</xm:f>
            <x14:dxf>
              <fill>
                <patternFill>
                  <bgColor rgb="FFFFC000"/>
                </patternFill>
              </fill>
            </x14:dxf>
          </x14:cfRule>
          <x14:cfRule type="containsText" priority="2" operator="containsText" id="{A4702804-83CA-475A-B9AC-809904B8DED3}">
            <xm:f>NOT(ISERROR(SEARCH(#REF!,B2)))</xm:f>
            <xm:f>#REF!</xm:f>
            <x14:dxf>
              <fill>
                <patternFill>
                  <bgColor rgb="FFFFFF00"/>
                </patternFill>
              </fill>
            </x14:dxf>
          </x14:cfRule>
          <x14:cfRule type="containsText" priority="3" operator="containsText" id="{31B39835-559F-48FC-AEAB-C6A2E32925A1}">
            <xm:f>NOT(ISERROR(SEARCH(#REF!,B2)))</xm:f>
            <xm:f>#REF!</xm:f>
            <x14:dxf>
              <fill>
                <patternFill>
                  <bgColor rgb="FF92D050"/>
                </patternFill>
              </fill>
            </x14:dxf>
          </x14:cfRule>
          <x14:cfRule type="containsText" priority="4" operator="containsText" id="{49EC2842-6BC5-4A42-95E6-CF7CDF577C2D}">
            <xm:f>NOT(ISERROR(SEARCH(#REF!,B2)))</xm:f>
            <xm:f>#REF!</xm:f>
            <x14:dxf>
              <fill>
                <patternFill>
                  <bgColor rgb="FF00B050"/>
                </patternFill>
              </fill>
            </x14:dxf>
          </x14:cfRule>
          <xm:sqref>B2:B3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088CD-865B-424F-A956-560B4DB46E2F}">
  <sheetPr>
    <tabColor rgb="FFFF0000"/>
    <pageSetUpPr autoPageBreaks="0"/>
  </sheetPr>
  <dimension ref="A1:P39"/>
  <sheetViews>
    <sheetView zoomScale="70" zoomScaleNormal="70" workbookViewId="0">
      <selection activeCell="I11" sqref="I11"/>
    </sheetView>
  </sheetViews>
  <sheetFormatPr defaultColWidth="0" defaultRowHeight="15" customHeight="1" zeroHeight="1"/>
  <cols>
    <col min="1" max="1" width="9.140625" style="8" customWidth="1"/>
    <col min="2" max="7" width="9.140625" customWidth="1"/>
    <col min="8" max="8" width="21.7109375" customWidth="1"/>
    <col min="9" max="9" width="52" customWidth="1"/>
    <col min="10" max="10" width="27" style="83" customWidth="1"/>
    <col min="11" max="11" width="120.7109375" customWidth="1"/>
    <col min="12" max="12" width="9.140625" style="8" customWidth="1"/>
    <col min="13" max="13" width="0" hidden="1" customWidth="1"/>
    <col min="14" max="16384" width="9.140625" hidden="1"/>
  </cols>
  <sheetData>
    <row r="1" spans="1:16">
      <c r="B1" s="8"/>
      <c r="C1" s="8"/>
      <c r="D1" s="8"/>
      <c r="E1" s="8"/>
      <c r="F1" s="8"/>
      <c r="G1" s="8"/>
      <c r="H1" s="8"/>
      <c r="I1" s="8"/>
      <c r="J1" s="76"/>
      <c r="K1" s="8"/>
    </row>
    <row r="2" spans="1:16" ht="26.25" customHeight="1">
      <c r="A2" s="54"/>
      <c r="B2" s="273" t="s">
        <v>214</v>
      </c>
      <c r="C2" s="273"/>
      <c r="D2" s="273"/>
      <c r="E2" s="273"/>
      <c r="F2" s="273"/>
      <c r="G2" s="273"/>
      <c r="H2" s="273"/>
      <c r="I2" s="273"/>
      <c r="J2" s="273"/>
      <c r="K2" s="273"/>
    </row>
    <row r="3" spans="1:16" ht="15.75">
      <c r="A3" s="55" t="s">
        <v>205</v>
      </c>
      <c r="B3" s="8"/>
      <c r="C3" s="8"/>
      <c r="D3" s="8"/>
      <c r="E3" s="8"/>
      <c r="F3" s="8"/>
      <c r="G3" s="8"/>
      <c r="H3" s="8"/>
      <c r="I3" s="8"/>
      <c r="J3" s="76"/>
      <c r="K3" s="8"/>
    </row>
    <row r="4" spans="1:16" ht="20.100000000000001" customHeight="1">
      <c r="A4" s="55"/>
      <c r="B4" s="305" t="s">
        <v>215</v>
      </c>
      <c r="C4" s="305"/>
      <c r="D4" s="305"/>
      <c r="E4" s="305"/>
      <c r="F4" s="305"/>
      <c r="G4" s="306"/>
      <c r="H4" s="306"/>
      <c r="I4" s="306"/>
      <c r="J4" s="306"/>
      <c r="K4" s="306"/>
    </row>
    <row r="5" spans="1:16" ht="20.100000000000001" customHeight="1">
      <c r="A5" s="55"/>
      <c r="B5" s="305" t="s">
        <v>216</v>
      </c>
      <c r="C5" s="305"/>
      <c r="D5" s="305"/>
      <c r="E5" s="305"/>
      <c r="F5" s="305"/>
      <c r="G5" s="306"/>
      <c r="H5" s="306"/>
      <c r="I5" s="306"/>
      <c r="J5" s="306"/>
      <c r="K5" s="306"/>
    </row>
    <row r="6" spans="1:16" ht="15.75">
      <c r="A6" s="55" t="s">
        <v>205</v>
      </c>
      <c r="B6" s="8"/>
      <c r="C6" s="8"/>
      <c r="D6" s="8"/>
      <c r="E6" s="8"/>
      <c r="F6" s="8"/>
      <c r="G6" s="8"/>
      <c r="H6" s="8"/>
      <c r="I6" s="8"/>
      <c r="J6" s="76"/>
      <c r="K6" s="8"/>
    </row>
    <row r="7" spans="1:16" ht="15.75">
      <c r="A7" s="55"/>
      <c r="B7" s="307" t="s">
        <v>217</v>
      </c>
      <c r="C7" s="307"/>
      <c r="D7" s="307"/>
      <c r="E7" s="307"/>
      <c r="F7" s="307"/>
      <c r="G7" s="307"/>
      <c r="H7" s="307"/>
      <c r="I7" s="307"/>
      <c r="J7" s="307"/>
      <c r="K7" s="307"/>
    </row>
    <row r="8" spans="1:16" ht="15.75" customHeight="1">
      <c r="A8" s="55" t="s">
        <v>205</v>
      </c>
      <c r="B8" s="8"/>
      <c r="C8" s="8"/>
      <c r="D8" s="8"/>
      <c r="E8" s="8"/>
      <c r="F8" s="8"/>
      <c r="G8" s="8"/>
      <c r="H8" s="8"/>
      <c r="I8" s="8"/>
      <c r="J8" s="76"/>
      <c r="K8" s="8"/>
    </row>
    <row r="9" spans="1:16" ht="30" customHeight="1">
      <c r="A9" s="54"/>
      <c r="B9" s="86" t="s">
        <v>218</v>
      </c>
      <c r="C9" s="87"/>
      <c r="D9" s="87"/>
      <c r="E9" s="87"/>
      <c r="F9" s="87"/>
      <c r="G9" s="87"/>
      <c r="H9" s="87"/>
      <c r="I9" s="87"/>
      <c r="J9" s="87"/>
      <c r="K9" s="88"/>
    </row>
    <row r="10" spans="1:16" ht="30" customHeight="1">
      <c r="A10" s="54"/>
      <c r="B10" s="308" t="s">
        <v>82</v>
      </c>
      <c r="C10" s="308"/>
      <c r="D10" s="308"/>
      <c r="E10" s="308"/>
      <c r="F10" s="308"/>
      <c r="G10" s="308"/>
      <c r="H10" s="308"/>
      <c r="I10" s="84" t="s">
        <v>219</v>
      </c>
      <c r="J10" s="85" t="s">
        <v>220</v>
      </c>
      <c r="K10" s="84" t="s">
        <v>221</v>
      </c>
    </row>
    <row r="11" spans="1:16" ht="30" customHeight="1">
      <c r="A11" s="55"/>
      <c r="B11" s="309" t="s">
        <v>222</v>
      </c>
      <c r="C11" s="309"/>
      <c r="D11" s="309"/>
      <c r="E11" s="309"/>
      <c r="F11" s="309"/>
      <c r="G11" s="309"/>
      <c r="H11" s="309"/>
      <c r="I11" s="89" t="s">
        <v>223</v>
      </c>
      <c r="J11" s="89" t="s">
        <v>224</v>
      </c>
      <c r="K11" s="90"/>
      <c r="N11" t="s">
        <v>225</v>
      </c>
      <c r="P11" t="s">
        <v>225</v>
      </c>
    </row>
    <row r="12" spans="1:16" ht="30" customHeight="1">
      <c r="A12" s="55"/>
      <c r="B12" s="309" t="s">
        <v>100</v>
      </c>
      <c r="C12" s="309"/>
      <c r="D12" s="309"/>
      <c r="E12" s="309"/>
      <c r="F12" s="309"/>
      <c r="G12" s="309"/>
      <c r="H12" s="309"/>
      <c r="I12" s="89" t="s">
        <v>226</v>
      </c>
      <c r="J12" s="89" t="s">
        <v>227</v>
      </c>
      <c r="K12" s="90"/>
      <c r="N12" s="9" t="s">
        <v>228</v>
      </c>
      <c r="P12" t="s">
        <v>224</v>
      </c>
    </row>
    <row r="13" spans="1:16" s="303" customFormat="1" ht="15" customHeight="1"/>
    <row r="14" spans="1:16" ht="30" customHeight="1">
      <c r="B14" s="86" t="s">
        <v>22</v>
      </c>
      <c r="C14" s="87"/>
      <c r="D14" s="87"/>
      <c r="E14" s="87"/>
      <c r="F14" s="87"/>
      <c r="G14" s="87"/>
      <c r="H14" s="87"/>
      <c r="I14" s="87"/>
      <c r="J14" s="87"/>
      <c r="K14" s="88"/>
    </row>
    <row r="15" spans="1:16" ht="30" customHeight="1">
      <c r="B15" s="310" t="s">
        <v>82</v>
      </c>
      <c r="C15" s="310"/>
      <c r="D15" s="310"/>
      <c r="E15" s="310"/>
      <c r="F15" s="310"/>
      <c r="G15" s="310"/>
      <c r="H15" s="310"/>
      <c r="I15" s="62" t="s">
        <v>203</v>
      </c>
      <c r="J15" s="81" t="s">
        <v>220</v>
      </c>
      <c r="K15" s="84" t="s">
        <v>229</v>
      </c>
    </row>
    <row r="16" spans="1:16" ht="30" customHeight="1">
      <c r="B16" s="309" t="s">
        <v>24</v>
      </c>
      <c r="C16" s="309"/>
      <c r="D16" s="309"/>
      <c r="E16" s="309"/>
      <c r="F16" s="309"/>
      <c r="G16" s="309"/>
      <c r="H16" s="309"/>
      <c r="I16" s="89" t="s">
        <v>230</v>
      </c>
      <c r="J16" s="89" t="s">
        <v>227</v>
      </c>
      <c r="K16" s="91"/>
    </row>
    <row r="17" spans="2:16" ht="30" customHeight="1">
      <c r="B17" s="309" t="s">
        <v>27</v>
      </c>
      <c r="C17" s="309"/>
      <c r="D17" s="309"/>
      <c r="E17" s="309"/>
      <c r="F17" s="309"/>
      <c r="G17" s="309"/>
      <c r="H17" s="309"/>
      <c r="I17" s="89" t="s">
        <v>231</v>
      </c>
      <c r="J17" s="89"/>
      <c r="K17" s="91"/>
    </row>
    <row r="18" spans="2:16" ht="30" customHeight="1">
      <c r="B18" s="309" t="s">
        <v>232</v>
      </c>
      <c r="C18" s="309"/>
      <c r="D18" s="309"/>
      <c r="E18" s="309"/>
      <c r="F18" s="309"/>
      <c r="G18" s="309"/>
      <c r="H18" s="309"/>
      <c r="I18" s="89" t="s">
        <v>233</v>
      </c>
      <c r="J18" s="89"/>
      <c r="K18" s="91"/>
    </row>
    <row r="19" spans="2:16" ht="30" customHeight="1">
      <c r="B19" s="309" t="s">
        <v>234</v>
      </c>
      <c r="C19" s="309"/>
      <c r="D19" s="309"/>
      <c r="E19" s="309"/>
      <c r="F19" s="309"/>
      <c r="G19" s="309"/>
      <c r="H19" s="309"/>
      <c r="I19" s="89" t="s">
        <v>231</v>
      </c>
      <c r="J19" s="89" t="s">
        <v>224</v>
      </c>
      <c r="K19" s="91"/>
    </row>
    <row r="20" spans="2:16" ht="30" customHeight="1">
      <c r="B20" s="309" t="s">
        <v>235</v>
      </c>
      <c r="C20" s="309"/>
      <c r="D20" s="309"/>
      <c r="E20" s="309"/>
      <c r="F20" s="309"/>
      <c r="G20" s="309"/>
      <c r="H20" s="309"/>
      <c r="I20" s="89" t="s">
        <v>230</v>
      </c>
      <c r="J20" s="89"/>
      <c r="K20" s="91"/>
    </row>
    <row r="21" spans="2:16" ht="30" customHeight="1">
      <c r="B21" s="309" t="s">
        <v>236</v>
      </c>
      <c r="C21" s="309"/>
      <c r="D21" s="309"/>
      <c r="E21" s="309"/>
      <c r="F21" s="309"/>
      <c r="G21" s="309"/>
      <c r="H21" s="309"/>
      <c r="I21" s="89" t="s">
        <v>226</v>
      </c>
      <c r="J21" s="89"/>
      <c r="K21" s="91"/>
    </row>
    <row r="22" spans="2:16" ht="30" customHeight="1">
      <c r="B22" s="309" t="s">
        <v>237</v>
      </c>
      <c r="C22" s="309"/>
      <c r="D22" s="309"/>
      <c r="E22" s="309"/>
      <c r="F22" s="309"/>
      <c r="G22" s="309"/>
      <c r="H22" s="309"/>
      <c r="I22" s="89" t="s">
        <v>223</v>
      </c>
      <c r="J22" s="89"/>
      <c r="K22" s="91"/>
    </row>
    <row r="23" spans="2:16" s="304" customFormat="1" ht="15" customHeight="1"/>
    <row r="24" spans="2:16" s="304" customFormat="1"/>
    <row r="25" spans="2:16" ht="30" customHeight="1">
      <c r="B25" s="311" t="s">
        <v>238</v>
      </c>
      <c r="C25" s="312"/>
      <c r="D25" s="312"/>
      <c r="E25" s="312"/>
      <c r="F25" s="312"/>
      <c r="G25" s="312"/>
      <c r="H25" s="312"/>
      <c r="I25" s="312"/>
      <c r="J25" s="312"/>
      <c r="K25" s="313"/>
    </row>
    <row r="26" spans="2:16" s="8" customFormat="1" ht="150" customHeight="1">
      <c r="B26" s="314"/>
      <c r="C26" s="315"/>
      <c r="D26" s="315"/>
      <c r="E26" s="315"/>
      <c r="F26" s="315"/>
      <c r="G26" s="315"/>
      <c r="H26" s="315"/>
      <c r="I26" s="315"/>
      <c r="J26" s="315"/>
      <c r="K26" s="316"/>
      <c r="M26"/>
      <c r="N26"/>
      <c r="O26"/>
      <c r="P26"/>
    </row>
    <row r="27" spans="2:16" s="8" customFormat="1" hidden="1">
      <c r="J27" s="76"/>
      <c r="M27"/>
      <c r="N27"/>
      <c r="O27"/>
      <c r="P27"/>
    </row>
    <row r="28" spans="2:16" ht="15" customHeight="1">
      <c r="B28" s="8"/>
      <c r="C28" s="8"/>
      <c r="D28" s="8"/>
      <c r="E28" s="8"/>
      <c r="F28" s="8"/>
      <c r="G28" s="8"/>
      <c r="H28" s="8"/>
      <c r="I28" s="8"/>
      <c r="J28" s="76"/>
      <c r="K28" s="8"/>
      <c r="M28" s="8"/>
      <c r="N28" s="8"/>
      <c r="O28" s="8"/>
      <c r="P28" s="8"/>
    </row>
    <row r="29" spans="2:16" ht="15" hidden="1" customHeight="1">
      <c r="B29" s="8"/>
      <c r="C29" s="8"/>
      <c r="D29" s="8"/>
      <c r="E29" s="8"/>
      <c r="F29" s="8"/>
      <c r="G29" s="8"/>
      <c r="H29" s="8"/>
      <c r="I29" s="8"/>
      <c r="J29" s="76"/>
      <c r="K29" s="8"/>
      <c r="M29" s="8"/>
      <c r="N29" s="8"/>
      <c r="O29" s="8"/>
      <c r="P29" s="8"/>
    </row>
    <row r="30" spans="2:16" ht="15" hidden="1" customHeight="1">
      <c r="B30" s="8"/>
      <c r="C30" s="8"/>
      <c r="D30" s="8"/>
      <c r="E30" s="8"/>
      <c r="F30" s="8"/>
      <c r="G30" s="8"/>
      <c r="H30" s="8"/>
      <c r="I30" s="8"/>
      <c r="J30" s="76"/>
      <c r="K30" s="8"/>
      <c r="M30" s="8"/>
      <c r="N30" s="8"/>
      <c r="O30" s="8"/>
      <c r="P30" s="8"/>
    </row>
    <row r="31" spans="2:16" ht="15" hidden="1" customHeight="1">
      <c r="B31" s="8"/>
      <c r="C31" s="8"/>
      <c r="D31" s="8"/>
      <c r="E31" s="8"/>
      <c r="F31" s="8"/>
      <c r="G31" s="8"/>
      <c r="H31" s="8"/>
      <c r="I31" s="8"/>
      <c r="J31" s="76"/>
      <c r="K31" s="8"/>
      <c r="M31" s="8"/>
      <c r="N31" s="8"/>
      <c r="O31" s="8"/>
      <c r="P31" s="8"/>
    </row>
    <row r="32" spans="2:16" ht="15" hidden="1" customHeight="1">
      <c r="B32" s="8"/>
      <c r="C32" s="8"/>
      <c r="D32" s="8"/>
      <c r="E32" s="8"/>
      <c r="F32" s="8"/>
      <c r="G32" s="8"/>
      <c r="H32" s="8"/>
      <c r="I32" s="8"/>
      <c r="J32" s="76"/>
      <c r="K32" s="8"/>
      <c r="M32" s="8"/>
      <c r="N32" s="8"/>
      <c r="O32" s="8"/>
      <c r="P32" s="8"/>
    </row>
    <row r="33" spans="2:16" ht="15" hidden="1" customHeight="1">
      <c r="B33" s="8"/>
      <c r="C33" s="8"/>
      <c r="D33" s="8"/>
      <c r="E33" s="8"/>
      <c r="F33" s="8"/>
      <c r="G33" s="8"/>
      <c r="H33" s="8"/>
      <c r="I33" s="8"/>
      <c r="J33" s="76"/>
      <c r="K33" s="8"/>
      <c r="M33" s="8"/>
      <c r="N33" s="8"/>
      <c r="O33" s="8"/>
      <c r="P33" s="8"/>
    </row>
    <row r="34" spans="2:16" ht="15" hidden="1" customHeight="1">
      <c r="B34" s="8"/>
      <c r="C34" s="8"/>
      <c r="D34" s="8"/>
      <c r="E34" s="8"/>
      <c r="F34" s="8"/>
      <c r="G34" s="8"/>
      <c r="H34" s="8"/>
      <c r="I34" s="8"/>
      <c r="J34" s="76"/>
      <c r="K34" s="8"/>
      <c r="M34" s="8"/>
      <c r="N34" s="8"/>
      <c r="O34" s="8"/>
      <c r="P34" s="8"/>
    </row>
    <row r="35" spans="2:16" ht="15" hidden="1" customHeight="1">
      <c r="B35" s="8"/>
      <c r="C35" s="8"/>
      <c r="D35" s="8"/>
      <c r="E35" s="8"/>
      <c r="F35" s="8"/>
      <c r="G35" s="8"/>
      <c r="H35" s="8"/>
      <c r="I35" s="8"/>
      <c r="J35" s="76"/>
      <c r="K35" s="8"/>
      <c r="M35" s="8"/>
      <c r="N35" s="8"/>
      <c r="O35" s="8"/>
      <c r="P35" s="8"/>
    </row>
    <row r="36" spans="2:16" ht="15" hidden="1" customHeight="1">
      <c r="B36" s="8"/>
      <c r="C36" s="8"/>
      <c r="D36" s="8"/>
      <c r="E36" s="8"/>
      <c r="F36" s="8"/>
      <c r="G36" s="8"/>
      <c r="H36" s="8"/>
      <c r="I36" s="8"/>
      <c r="J36" s="76"/>
      <c r="K36" s="8"/>
      <c r="M36" s="8"/>
      <c r="N36" s="8"/>
      <c r="O36" s="8"/>
      <c r="P36" s="8"/>
    </row>
    <row r="37" spans="2:16" ht="15" hidden="1" customHeight="1">
      <c r="B37" s="8"/>
      <c r="C37" s="8"/>
      <c r="D37" s="8"/>
      <c r="E37" s="8"/>
      <c r="F37" s="8"/>
      <c r="G37" s="8"/>
      <c r="H37" s="8"/>
      <c r="I37" s="8"/>
      <c r="J37" s="76"/>
      <c r="K37" s="8"/>
      <c r="M37" s="8"/>
      <c r="N37" s="8"/>
      <c r="O37" s="8"/>
      <c r="P37" s="8"/>
    </row>
    <row r="38" spans="2:16" ht="15" hidden="1" customHeight="1">
      <c r="B38" s="8"/>
      <c r="C38" s="8"/>
      <c r="D38" s="8"/>
      <c r="E38" s="8"/>
      <c r="F38" s="8"/>
      <c r="G38" s="8"/>
      <c r="H38" s="8"/>
      <c r="I38" s="8"/>
      <c r="J38" s="76"/>
      <c r="K38" s="8"/>
      <c r="M38" s="8"/>
      <c r="N38" s="8"/>
      <c r="O38" s="8"/>
      <c r="P38" s="8"/>
    </row>
    <row r="39" spans="2:16" ht="15" hidden="1" customHeight="1">
      <c r="B39" s="8"/>
      <c r="C39" s="8"/>
      <c r="D39" s="8"/>
      <c r="E39" s="8"/>
      <c r="F39" s="8"/>
      <c r="G39" s="8"/>
      <c r="H39" s="8"/>
      <c r="I39" s="8"/>
      <c r="J39" s="76"/>
      <c r="K39" s="8"/>
      <c r="M39" s="8"/>
      <c r="N39" s="8"/>
      <c r="O39" s="8"/>
      <c r="P39" s="8"/>
    </row>
  </sheetData>
  <sheetProtection algorithmName="SHA-512" hashValue="grnsjSXremwprMtoXd0KkDoQ7WSGCCDk6DZjjeJBdFh22Sg1NWkUC0lpwYGnMknP+SoO6Yuc+bGY3aHV51sKVA==" saltValue="0G2qHACORuu8T7J6W6xr0Q==" spinCount="100000" sheet="1" selectLockedCells="1"/>
  <mergeCells count="21">
    <mergeCell ref="B20:H20"/>
    <mergeCell ref="B22:H22"/>
    <mergeCell ref="B25:K25"/>
    <mergeCell ref="B26:K26"/>
    <mergeCell ref="B21:H21"/>
    <mergeCell ref="A13:XFD13"/>
    <mergeCell ref="A23:XFD24"/>
    <mergeCell ref="B2:K2"/>
    <mergeCell ref="B4:F4"/>
    <mergeCell ref="G4:K4"/>
    <mergeCell ref="B5:F5"/>
    <mergeCell ref="G5:K5"/>
    <mergeCell ref="B7:K7"/>
    <mergeCell ref="B10:H10"/>
    <mergeCell ref="B11:H11"/>
    <mergeCell ref="B12:H12"/>
    <mergeCell ref="B16:H16"/>
    <mergeCell ref="B15:H15"/>
    <mergeCell ref="B19:H19"/>
    <mergeCell ref="B18:H18"/>
    <mergeCell ref="B17:H17"/>
  </mergeCells>
  <conditionalFormatting sqref="I1:I12 I14:I22 I25:I1048576">
    <cfRule type="containsText" dxfId="7" priority="3" operator="containsText" text="5">
      <formula>NOT(ISERROR(SEARCH("5",I1)))</formula>
    </cfRule>
    <cfRule type="containsText" dxfId="6" priority="4" operator="containsText" text="4">
      <formula>NOT(ISERROR(SEARCH("4",I1)))</formula>
    </cfRule>
    <cfRule type="containsText" dxfId="5" priority="5" operator="containsText" text="3">
      <formula>NOT(ISERROR(SEARCH("3",I1)))</formula>
    </cfRule>
    <cfRule type="containsText" dxfId="4" priority="6" operator="containsText" text="1">
      <formula>NOT(ISERROR(SEARCH("1",I1)))</formula>
    </cfRule>
    <cfRule type="containsText" dxfId="3" priority="7" operator="containsText" text="2">
      <formula>NOT(ISERROR(SEARCH("2",I1)))</formula>
    </cfRule>
  </conditionalFormatting>
  <conditionalFormatting sqref="J1:J12 J14:J22 J25:J1048576">
    <cfRule type="cellIs" dxfId="2" priority="2" operator="equal">
      <formula>"Yes"</formula>
    </cfRule>
  </conditionalFormatting>
  <conditionalFormatting sqref="J11:J12 J16:J22">
    <cfRule type="cellIs" dxfId="1" priority="1" operator="equal">
      <formula>"No"</formula>
    </cfRule>
  </conditionalFormatting>
  <dataValidations count="2">
    <dataValidation type="list" allowBlank="1" showInputMessage="1" showErrorMessage="1" sqref="I1:I12 I14:I22 I25:I1048576" xr:uid="{462D1C06-7E7A-4EEF-B919-9C18DA085FF7}">
      <formula1>Assurance</formula1>
    </dataValidation>
    <dataValidation type="list" allowBlank="1" showInputMessage="1" showErrorMessage="1" sqref="J1:J12 J14:J22 J25:J1048576" xr:uid="{5FA9AE3C-3C0F-40EE-B864-35ABD239C79E}">
      <formula1>"Yes,No"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66FC5-13B6-4EA1-9EF7-E1FA67DEE27F}">
  <sheetPr>
    <tabColor rgb="FFC00000"/>
    <pageSetUpPr autoPageBreaks="0"/>
  </sheetPr>
  <dimension ref="A1:AE127"/>
  <sheetViews>
    <sheetView topLeftCell="R1" zoomScale="85" zoomScaleNormal="85" workbookViewId="0">
      <selection activeCell="A5" sqref="A1:XFD1048576"/>
    </sheetView>
  </sheetViews>
  <sheetFormatPr defaultRowHeight="15.6" customHeight="1"/>
  <cols>
    <col min="1" max="1" width="13.85546875" customWidth="1"/>
    <col min="2" max="2" width="33" customWidth="1"/>
    <col min="3" max="3" width="27.28515625" hidden="1" customWidth="1"/>
    <col min="4" max="5" width="48.28515625" hidden="1" customWidth="1"/>
    <col min="6" max="6" width="13.85546875" customWidth="1"/>
    <col min="7" max="7" width="14.28515625" customWidth="1"/>
    <col min="8" max="8" width="29.42578125" style="31" customWidth="1"/>
    <col min="9" max="9" width="39" style="31" customWidth="1"/>
    <col min="10" max="12" width="35.140625" customWidth="1"/>
    <col min="13" max="13" width="15" customWidth="1"/>
    <col min="14" max="20" width="15" style="31" customWidth="1"/>
    <col min="23" max="23" width="16" customWidth="1"/>
    <col min="25" max="25" width="22" customWidth="1"/>
    <col min="31" max="31" width="42.5703125" customWidth="1"/>
  </cols>
  <sheetData>
    <row r="1" spans="1:31" ht="15.6" customHeight="1">
      <c r="A1" t="s">
        <v>239</v>
      </c>
      <c r="N1" s="31" t="s">
        <v>240</v>
      </c>
    </row>
    <row r="2" spans="1:31" ht="15.6" customHeight="1">
      <c r="B2" t="s">
        <v>70</v>
      </c>
      <c r="G2" s="31" t="s">
        <v>241</v>
      </c>
      <c r="H2" s="32" t="s">
        <v>242</v>
      </c>
      <c r="I2" s="31" t="s">
        <v>243</v>
      </c>
      <c r="J2" t="s">
        <v>244</v>
      </c>
      <c r="K2" t="s">
        <v>245</v>
      </c>
      <c r="M2" t="s">
        <v>79</v>
      </c>
      <c r="N2" s="44" t="s">
        <v>246</v>
      </c>
      <c r="O2" s="45" t="s">
        <v>247</v>
      </c>
      <c r="P2" s="45" t="s">
        <v>248</v>
      </c>
      <c r="Q2" s="45" t="s">
        <v>249</v>
      </c>
      <c r="R2" s="45" t="s">
        <v>250</v>
      </c>
      <c r="S2" s="45" t="s">
        <v>251</v>
      </c>
      <c r="T2" s="46" t="s">
        <v>252</v>
      </c>
      <c r="W2" s="33" t="s">
        <v>79</v>
      </c>
      <c r="X2" s="34" t="s">
        <v>253</v>
      </c>
      <c r="Y2" s="33" t="s">
        <v>254</v>
      </c>
      <c r="Z2" s="33" t="s">
        <v>79</v>
      </c>
      <c r="AA2" s="34" t="s">
        <v>253</v>
      </c>
      <c r="AB2" s="33" t="s">
        <v>254</v>
      </c>
      <c r="AE2" t="s">
        <v>255</v>
      </c>
    </row>
    <row r="3" spans="1:31" ht="15.6" customHeight="1">
      <c r="B3" s="9" t="s">
        <v>223</v>
      </c>
      <c r="C3" s="9" t="s">
        <v>256</v>
      </c>
      <c r="D3" s="9" t="s">
        <v>257</v>
      </c>
      <c r="E3" s="9"/>
      <c r="G3">
        <v>1</v>
      </c>
      <c r="H3" s="31" t="s">
        <v>223</v>
      </c>
      <c r="I3" s="31" t="s">
        <v>258</v>
      </c>
      <c r="J3" s="40" t="s">
        <v>259</v>
      </c>
      <c r="K3" s="95"/>
      <c r="L3" s="95"/>
      <c r="M3" s="44" t="s">
        <v>246</v>
      </c>
      <c r="N3" s="39" t="s">
        <v>260</v>
      </c>
      <c r="O3" s="40" t="s">
        <v>261</v>
      </c>
      <c r="P3" s="40" t="s">
        <v>262</v>
      </c>
      <c r="Q3" s="40" t="s">
        <v>263</v>
      </c>
      <c r="R3" s="40" t="s">
        <v>264</v>
      </c>
      <c r="S3" s="40" t="s">
        <v>265</v>
      </c>
      <c r="T3" s="40" t="s">
        <v>266</v>
      </c>
      <c r="W3" s="35" t="s">
        <v>246</v>
      </c>
      <c r="X3" s="36" t="s">
        <v>267</v>
      </c>
      <c r="Y3" s="35" t="s">
        <v>268</v>
      </c>
      <c r="Z3" s="35" t="s">
        <v>246</v>
      </c>
      <c r="AA3" s="36" t="s">
        <v>267</v>
      </c>
      <c r="AB3" s="35" t="s">
        <v>268</v>
      </c>
      <c r="AE3" s="40" t="s">
        <v>259</v>
      </c>
    </row>
    <row r="4" spans="1:31" ht="15.6" customHeight="1">
      <c r="B4" s="10" t="s">
        <v>226</v>
      </c>
      <c r="C4" s="10" t="s">
        <v>269</v>
      </c>
      <c r="D4" s="10" t="s">
        <v>270</v>
      </c>
      <c r="E4" s="10"/>
      <c r="G4">
        <v>2</v>
      </c>
      <c r="H4" s="31" t="s">
        <v>226</v>
      </c>
      <c r="I4" s="31" t="s">
        <v>271</v>
      </c>
      <c r="J4" s="40" t="s">
        <v>263</v>
      </c>
      <c r="K4" s="95" t="s">
        <v>272</v>
      </c>
      <c r="L4" s="95"/>
      <c r="M4" s="45" t="s">
        <v>247</v>
      </c>
      <c r="N4" s="40" t="s">
        <v>273</v>
      </c>
      <c r="O4" s="40" t="s">
        <v>274</v>
      </c>
      <c r="P4" s="40" t="s">
        <v>275</v>
      </c>
      <c r="Q4" s="40" t="s">
        <v>276</v>
      </c>
      <c r="R4" s="40" t="s">
        <v>277</v>
      </c>
      <c r="S4" s="40" t="s">
        <v>278</v>
      </c>
      <c r="T4" s="40" t="s">
        <v>279</v>
      </c>
      <c r="W4" s="37" t="s">
        <v>246</v>
      </c>
      <c r="X4" s="38" t="s">
        <v>280</v>
      </c>
      <c r="Y4" s="37" t="s">
        <v>281</v>
      </c>
      <c r="Z4" s="37" t="s">
        <v>246</v>
      </c>
      <c r="AA4" s="38" t="s">
        <v>280</v>
      </c>
      <c r="AB4" s="37" t="s">
        <v>281</v>
      </c>
      <c r="AE4" t="s">
        <v>282</v>
      </c>
    </row>
    <row r="5" spans="1:31" ht="15.6" customHeight="1">
      <c r="B5" s="11" t="s">
        <v>230</v>
      </c>
      <c r="C5" s="11" t="s">
        <v>283</v>
      </c>
      <c r="D5" s="11" t="s">
        <v>284</v>
      </c>
      <c r="E5" s="11"/>
      <c r="G5">
        <v>3</v>
      </c>
      <c r="H5" s="31" t="s">
        <v>230</v>
      </c>
      <c r="I5" s="31" t="s">
        <v>285</v>
      </c>
      <c r="J5" s="40" t="s">
        <v>264</v>
      </c>
      <c r="K5" s="95" t="s">
        <v>286</v>
      </c>
      <c r="L5" s="95"/>
      <c r="M5" s="45" t="s">
        <v>248</v>
      </c>
      <c r="N5" s="40" t="s">
        <v>287</v>
      </c>
      <c r="O5" s="40" t="s">
        <v>288</v>
      </c>
      <c r="P5" s="40" t="s">
        <v>289</v>
      </c>
      <c r="Q5" s="40" t="s">
        <v>290</v>
      </c>
      <c r="R5" s="40" t="s">
        <v>291</v>
      </c>
      <c r="S5" s="40" t="s">
        <v>292</v>
      </c>
      <c r="T5" s="40" t="s">
        <v>293</v>
      </c>
      <c r="W5" s="37" t="s">
        <v>246</v>
      </c>
      <c r="X5" s="38" t="s">
        <v>294</v>
      </c>
      <c r="Y5" s="37" t="s">
        <v>295</v>
      </c>
      <c r="Z5" s="37" t="s">
        <v>246</v>
      </c>
      <c r="AA5" s="38" t="s">
        <v>294</v>
      </c>
      <c r="AB5" s="37" t="s">
        <v>295</v>
      </c>
      <c r="AE5" t="s">
        <v>296</v>
      </c>
    </row>
    <row r="6" spans="1:31" ht="15.6" customHeight="1">
      <c r="B6" s="12" t="s">
        <v>231</v>
      </c>
      <c r="C6" s="12" t="s">
        <v>297</v>
      </c>
      <c r="D6" s="12" t="s">
        <v>298</v>
      </c>
      <c r="E6" s="12"/>
      <c r="G6">
        <v>4</v>
      </c>
      <c r="H6" s="31" t="s">
        <v>231</v>
      </c>
      <c r="I6" s="31" t="s">
        <v>299</v>
      </c>
      <c r="J6" s="40" t="s">
        <v>265</v>
      </c>
      <c r="K6" s="95" t="s">
        <v>300</v>
      </c>
      <c r="L6" s="95"/>
      <c r="M6" s="45" t="s">
        <v>249</v>
      </c>
      <c r="N6" s="40" t="s">
        <v>301</v>
      </c>
      <c r="O6" s="40" t="s">
        <v>302</v>
      </c>
      <c r="P6" s="40" t="s">
        <v>303</v>
      </c>
      <c r="Q6" s="40" t="s">
        <v>304</v>
      </c>
      <c r="R6" s="40" t="s">
        <v>305</v>
      </c>
      <c r="S6" s="40" t="s">
        <v>306</v>
      </c>
      <c r="T6" s="40" t="s">
        <v>307</v>
      </c>
      <c r="W6" s="37" t="s">
        <v>247</v>
      </c>
      <c r="X6" s="38" t="s">
        <v>308</v>
      </c>
      <c r="Y6" s="37" t="s">
        <v>309</v>
      </c>
      <c r="Z6" s="37" t="s">
        <v>247</v>
      </c>
      <c r="AA6" s="38" t="s">
        <v>308</v>
      </c>
      <c r="AB6" s="37" t="s">
        <v>309</v>
      </c>
      <c r="AE6" t="s">
        <v>310</v>
      </c>
    </row>
    <row r="7" spans="1:31" ht="15.6" customHeight="1">
      <c r="B7" s="13" t="s">
        <v>311</v>
      </c>
      <c r="C7" s="13" t="s">
        <v>312</v>
      </c>
      <c r="D7" s="13" t="s">
        <v>313</v>
      </c>
      <c r="E7" s="13"/>
      <c r="G7">
        <v>5</v>
      </c>
      <c r="H7" s="31" t="s">
        <v>233</v>
      </c>
      <c r="I7" s="31" t="s">
        <v>314</v>
      </c>
      <c r="J7" s="40" t="s">
        <v>261</v>
      </c>
      <c r="K7" s="95" t="s">
        <v>315</v>
      </c>
      <c r="L7" s="95"/>
      <c r="M7" s="45" t="s">
        <v>250</v>
      </c>
      <c r="N7" s="40" t="s">
        <v>316</v>
      </c>
      <c r="O7" s="40" t="s">
        <v>317</v>
      </c>
      <c r="P7" s="40" t="s">
        <v>318</v>
      </c>
      <c r="Q7" s="40" t="s">
        <v>319</v>
      </c>
      <c r="R7" s="40" t="s">
        <v>320</v>
      </c>
      <c r="S7" s="40" t="s">
        <v>321</v>
      </c>
      <c r="T7" s="40" t="s">
        <v>322</v>
      </c>
      <c r="W7" s="37" t="s">
        <v>247</v>
      </c>
      <c r="X7" s="38" t="s">
        <v>323</v>
      </c>
      <c r="Y7" s="37" t="s">
        <v>324</v>
      </c>
      <c r="Z7" s="37" t="s">
        <v>247</v>
      </c>
      <c r="AA7" s="38" t="s">
        <v>323</v>
      </c>
      <c r="AB7" s="37" t="s">
        <v>324</v>
      </c>
      <c r="AE7" t="s">
        <v>325</v>
      </c>
    </row>
    <row r="8" spans="1:31" ht="15.6" customHeight="1">
      <c r="J8" s="40" t="s">
        <v>276</v>
      </c>
      <c r="K8" s="95" t="s">
        <v>326</v>
      </c>
      <c r="L8" s="95"/>
      <c r="M8" s="45" t="s">
        <v>251</v>
      </c>
      <c r="N8" s="40" t="s">
        <v>327</v>
      </c>
      <c r="O8" s="41" t="s">
        <v>328</v>
      </c>
      <c r="P8" s="40" t="s">
        <v>329</v>
      </c>
      <c r="Q8" s="40" t="s">
        <v>330</v>
      </c>
      <c r="R8" s="40" t="s">
        <v>331</v>
      </c>
      <c r="S8" s="40" t="s">
        <v>332</v>
      </c>
      <c r="T8" s="40" t="s">
        <v>333</v>
      </c>
      <c r="W8" s="37" t="s">
        <v>247</v>
      </c>
      <c r="X8" s="38" t="s">
        <v>334</v>
      </c>
      <c r="Y8" s="37" t="s">
        <v>335</v>
      </c>
      <c r="Z8" s="37" t="s">
        <v>247</v>
      </c>
      <c r="AA8" s="38" t="s">
        <v>334</v>
      </c>
      <c r="AB8" s="37" t="s">
        <v>335</v>
      </c>
      <c r="AE8" t="s">
        <v>281</v>
      </c>
    </row>
    <row r="9" spans="1:31" ht="15.6" customHeight="1">
      <c r="J9" s="40" t="s">
        <v>274</v>
      </c>
      <c r="K9" s="95" t="s">
        <v>336</v>
      </c>
      <c r="L9" s="95"/>
      <c r="M9" s="46" t="s">
        <v>252</v>
      </c>
      <c r="N9" s="40" t="s">
        <v>337</v>
      </c>
      <c r="O9" s="40" t="s">
        <v>338</v>
      </c>
      <c r="P9" s="40" t="s">
        <v>339</v>
      </c>
      <c r="Q9" s="40" t="s">
        <v>340</v>
      </c>
      <c r="R9" s="40" t="s">
        <v>341</v>
      </c>
      <c r="S9" s="40" t="s">
        <v>342</v>
      </c>
      <c r="T9" s="40" t="s">
        <v>343</v>
      </c>
      <c r="W9" s="37" t="s">
        <v>247</v>
      </c>
      <c r="X9" s="38" t="s">
        <v>344</v>
      </c>
      <c r="Y9" s="37" t="s">
        <v>345</v>
      </c>
      <c r="Z9" s="37" t="s">
        <v>247</v>
      </c>
      <c r="AA9" s="38" t="s">
        <v>344</v>
      </c>
      <c r="AB9" s="37" t="s">
        <v>345</v>
      </c>
      <c r="AE9" t="s">
        <v>346</v>
      </c>
    </row>
    <row r="10" spans="1:31" ht="15.6" customHeight="1">
      <c r="J10" s="39" t="s">
        <v>260</v>
      </c>
      <c r="K10" s="95" t="s">
        <v>347</v>
      </c>
      <c r="L10" s="43"/>
      <c r="M10" s="43"/>
      <c r="N10" s="40" t="s">
        <v>348</v>
      </c>
      <c r="O10" s="40" t="s">
        <v>349</v>
      </c>
      <c r="P10" s="40" t="s">
        <v>350</v>
      </c>
      <c r="Q10" s="40" t="s">
        <v>351</v>
      </c>
      <c r="R10" s="40" t="s">
        <v>352</v>
      </c>
      <c r="S10" s="40" t="s">
        <v>353</v>
      </c>
      <c r="T10" s="40" t="s">
        <v>354</v>
      </c>
      <c r="W10" s="37" t="s">
        <v>248</v>
      </c>
      <c r="X10" s="38" t="s">
        <v>355</v>
      </c>
      <c r="Y10" s="37" t="s">
        <v>356</v>
      </c>
      <c r="Z10" s="37" t="s">
        <v>248</v>
      </c>
      <c r="AA10" s="38" t="s">
        <v>355</v>
      </c>
      <c r="AB10" s="37" t="s">
        <v>356</v>
      </c>
      <c r="AE10" t="s">
        <v>357</v>
      </c>
    </row>
    <row r="11" spans="1:31" ht="15.6" customHeight="1">
      <c r="J11" s="40" t="s">
        <v>262</v>
      </c>
      <c r="K11" s="95" t="s">
        <v>358</v>
      </c>
      <c r="L11" s="43"/>
      <c r="M11" s="43"/>
      <c r="N11" s="40" t="s">
        <v>359</v>
      </c>
      <c r="O11" s="40" t="s">
        <v>360</v>
      </c>
      <c r="P11" s="40" t="s">
        <v>361</v>
      </c>
      <c r="Q11" s="41" t="s">
        <v>362</v>
      </c>
      <c r="R11" s="40" t="s">
        <v>363</v>
      </c>
      <c r="S11" s="40" t="s">
        <v>364</v>
      </c>
      <c r="T11" s="40" t="s">
        <v>365</v>
      </c>
      <c r="W11" s="37" t="s">
        <v>248</v>
      </c>
      <c r="X11" s="38" t="s">
        <v>366</v>
      </c>
      <c r="Y11" s="37" t="s">
        <v>296</v>
      </c>
      <c r="Z11" s="37" t="s">
        <v>248</v>
      </c>
      <c r="AA11" s="38" t="s">
        <v>366</v>
      </c>
      <c r="AB11" s="37" t="s">
        <v>296</v>
      </c>
      <c r="AE11" t="s">
        <v>367</v>
      </c>
    </row>
    <row r="12" spans="1:31" ht="15.6" customHeight="1">
      <c r="J12" s="40" t="s">
        <v>277</v>
      </c>
      <c r="K12" s="95" t="s">
        <v>368</v>
      </c>
      <c r="L12" s="43"/>
      <c r="M12" s="43"/>
      <c r="N12" s="40" t="s">
        <v>369</v>
      </c>
      <c r="O12" s="40" t="s">
        <v>370</v>
      </c>
      <c r="P12" s="40" t="s">
        <v>371</v>
      </c>
      <c r="Q12" s="40" t="s">
        <v>372</v>
      </c>
      <c r="R12" s="40" t="s">
        <v>373</v>
      </c>
      <c r="S12" s="40" t="s">
        <v>374</v>
      </c>
      <c r="T12" s="40" t="s">
        <v>375</v>
      </c>
      <c r="W12" s="37" t="s">
        <v>248</v>
      </c>
      <c r="X12" s="38" t="s">
        <v>376</v>
      </c>
      <c r="Y12" s="37" t="s">
        <v>377</v>
      </c>
      <c r="Z12" s="37" t="s">
        <v>248</v>
      </c>
      <c r="AA12" s="38" t="s">
        <v>376</v>
      </c>
      <c r="AB12" s="37" t="s">
        <v>377</v>
      </c>
      <c r="AE12" t="s">
        <v>377</v>
      </c>
    </row>
    <row r="13" spans="1:31" ht="15.6" customHeight="1">
      <c r="J13" s="40" t="s">
        <v>291</v>
      </c>
      <c r="K13" s="95" t="s">
        <v>378</v>
      </c>
      <c r="L13" s="43"/>
      <c r="M13" s="43"/>
      <c r="N13" s="40" t="s">
        <v>379</v>
      </c>
      <c r="O13" s="40" t="s">
        <v>380</v>
      </c>
      <c r="P13" s="40" t="s">
        <v>381</v>
      </c>
      <c r="Q13" s="40" t="s">
        <v>382</v>
      </c>
      <c r="R13" s="40" t="s">
        <v>383</v>
      </c>
      <c r="S13" s="40" t="s">
        <v>384</v>
      </c>
      <c r="T13" s="40" t="s">
        <v>385</v>
      </c>
      <c r="W13" s="37" t="s">
        <v>248</v>
      </c>
      <c r="X13" s="38" t="s">
        <v>386</v>
      </c>
      <c r="Y13" s="37" t="s">
        <v>387</v>
      </c>
      <c r="Z13" s="37" t="s">
        <v>248</v>
      </c>
      <c r="AA13" s="38" t="s">
        <v>386</v>
      </c>
      <c r="AB13" s="37" t="s">
        <v>387</v>
      </c>
      <c r="AE13" t="s">
        <v>388</v>
      </c>
    </row>
    <row r="14" spans="1:31" ht="15.6" customHeight="1">
      <c r="J14" s="40" t="s">
        <v>290</v>
      </c>
      <c r="K14" s="95" t="s">
        <v>389</v>
      </c>
      <c r="L14" s="43"/>
      <c r="M14" s="43"/>
      <c r="N14" s="40" t="s">
        <v>390</v>
      </c>
      <c r="O14" s="40" t="s">
        <v>391</v>
      </c>
      <c r="P14" s="40" t="s">
        <v>392</v>
      </c>
      <c r="Q14" s="40" t="s">
        <v>393</v>
      </c>
      <c r="R14" s="41" t="s">
        <v>394</v>
      </c>
      <c r="S14" s="40" t="s">
        <v>395</v>
      </c>
      <c r="T14" s="41" t="s">
        <v>396</v>
      </c>
      <c r="W14" s="37" t="s">
        <v>248</v>
      </c>
      <c r="X14" s="38" t="s">
        <v>397</v>
      </c>
      <c r="Y14" s="37" t="s">
        <v>398</v>
      </c>
      <c r="Z14" s="37" t="s">
        <v>248</v>
      </c>
      <c r="AA14" s="38" t="s">
        <v>397</v>
      </c>
      <c r="AB14" s="37" t="s">
        <v>398</v>
      </c>
      <c r="AE14" t="s">
        <v>399</v>
      </c>
    </row>
    <row r="15" spans="1:31" ht="15.6" customHeight="1">
      <c r="J15" s="40" t="s">
        <v>278</v>
      </c>
      <c r="K15" s="95" t="s">
        <v>400</v>
      </c>
      <c r="L15" s="43"/>
      <c r="M15" s="43"/>
      <c r="N15" s="40" t="s">
        <v>401</v>
      </c>
      <c r="O15" s="40" t="s">
        <v>402</v>
      </c>
      <c r="P15" s="41" t="s">
        <v>403</v>
      </c>
      <c r="Q15" s="40" t="s">
        <v>404</v>
      </c>
      <c r="R15" s="40" t="s">
        <v>405</v>
      </c>
      <c r="S15" s="40" t="s">
        <v>406</v>
      </c>
      <c r="T15" s="42" t="s">
        <v>407</v>
      </c>
      <c r="W15" s="37" t="s">
        <v>248</v>
      </c>
      <c r="X15" s="38" t="s">
        <v>408</v>
      </c>
      <c r="Y15" s="37" t="s">
        <v>409</v>
      </c>
      <c r="Z15" s="37" t="s">
        <v>248</v>
      </c>
      <c r="AA15" s="38" t="s">
        <v>408</v>
      </c>
      <c r="AB15" s="37" t="s">
        <v>409</v>
      </c>
      <c r="AE15" t="s">
        <v>268</v>
      </c>
    </row>
    <row r="16" spans="1:31" ht="15.6" customHeight="1">
      <c r="J16" s="40" t="s">
        <v>304</v>
      </c>
      <c r="K16" s="95" t="s">
        <v>410</v>
      </c>
      <c r="L16" s="43"/>
      <c r="M16" s="43"/>
      <c r="N16" s="43"/>
      <c r="O16" s="40" t="s">
        <v>411</v>
      </c>
      <c r="P16" s="40" t="s">
        <v>412</v>
      </c>
      <c r="Q16" s="40" t="s">
        <v>413</v>
      </c>
      <c r="R16" s="40" t="s">
        <v>414</v>
      </c>
      <c r="S16" s="40" t="s">
        <v>415</v>
      </c>
      <c r="W16" s="37" t="s">
        <v>248</v>
      </c>
      <c r="X16" s="38" t="s">
        <v>416</v>
      </c>
      <c r="Y16" s="37" t="s">
        <v>417</v>
      </c>
      <c r="Z16" s="37" t="s">
        <v>248</v>
      </c>
      <c r="AA16" s="38" t="s">
        <v>416</v>
      </c>
      <c r="AB16" s="37" t="s">
        <v>417</v>
      </c>
      <c r="AE16" t="s">
        <v>418</v>
      </c>
    </row>
    <row r="17" spans="10:31" ht="15.6" customHeight="1">
      <c r="J17" s="40" t="s">
        <v>273</v>
      </c>
      <c r="K17" s="95" t="s">
        <v>419</v>
      </c>
      <c r="L17" s="43"/>
      <c r="M17" s="43"/>
      <c r="N17" s="43"/>
      <c r="O17" s="40" t="s">
        <v>420</v>
      </c>
      <c r="P17" s="40" t="s">
        <v>421</v>
      </c>
      <c r="Q17" s="40" t="s">
        <v>422</v>
      </c>
      <c r="R17" s="40" t="s">
        <v>423</v>
      </c>
      <c r="S17" s="40" t="s">
        <v>424</v>
      </c>
      <c r="W17" s="37" t="s">
        <v>248</v>
      </c>
      <c r="X17" s="38" t="s">
        <v>425</v>
      </c>
      <c r="Y17" s="37" t="s">
        <v>426</v>
      </c>
      <c r="Z17" s="37" t="s">
        <v>248</v>
      </c>
      <c r="AA17" s="38" t="s">
        <v>425</v>
      </c>
      <c r="AB17" s="37" t="s">
        <v>426</v>
      </c>
      <c r="AE17" t="s">
        <v>427</v>
      </c>
    </row>
    <row r="18" spans="10:31" ht="15.6" customHeight="1">
      <c r="J18" s="40" t="s">
        <v>288</v>
      </c>
      <c r="K18" s="95" t="s">
        <v>428</v>
      </c>
      <c r="L18" s="43"/>
      <c r="M18" s="43"/>
      <c r="N18" s="43"/>
      <c r="O18" s="40" t="s">
        <v>429</v>
      </c>
      <c r="P18" s="40" t="s">
        <v>430</v>
      </c>
      <c r="Q18" s="40" t="s">
        <v>431</v>
      </c>
      <c r="R18" s="40" t="s">
        <v>432</v>
      </c>
      <c r="S18" s="40" t="s">
        <v>433</v>
      </c>
      <c r="W18" s="37" t="s">
        <v>248</v>
      </c>
      <c r="X18" s="38" t="s">
        <v>434</v>
      </c>
      <c r="Y18" s="37" t="s">
        <v>435</v>
      </c>
      <c r="Z18" s="37" t="s">
        <v>248</v>
      </c>
      <c r="AA18" s="38" t="s">
        <v>434</v>
      </c>
      <c r="AB18" s="37" t="s">
        <v>435</v>
      </c>
      <c r="AE18" t="s">
        <v>436</v>
      </c>
    </row>
    <row r="19" spans="10:31" ht="15.6" customHeight="1">
      <c r="J19" s="40" t="s">
        <v>275</v>
      </c>
      <c r="K19" s="95" t="s">
        <v>437</v>
      </c>
      <c r="L19" s="43"/>
      <c r="M19" s="43"/>
      <c r="N19" s="43"/>
      <c r="O19" s="40" t="s">
        <v>438</v>
      </c>
      <c r="P19" s="40" t="s">
        <v>439</v>
      </c>
      <c r="Q19" s="40" t="s">
        <v>440</v>
      </c>
      <c r="R19" s="40" t="s">
        <v>441</v>
      </c>
      <c r="S19" s="40" t="s">
        <v>442</v>
      </c>
      <c r="W19" s="37" t="s">
        <v>248</v>
      </c>
      <c r="X19" s="38" t="s">
        <v>443</v>
      </c>
      <c r="Y19" s="37" t="s">
        <v>310</v>
      </c>
      <c r="Z19" s="37" t="s">
        <v>248</v>
      </c>
      <c r="AA19" s="38" t="s">
        <v>443</v>
      </c>
      <c r="AB19" s="37" t="s">
        <v>310</v>
      </c>
      <c r="AE19" t="s">
        <v>356</v>
      </c>
    </row>
    <row r="20" spans="10:31" ht="15.6" customHeight="1">
      <c r="J20" s="40" t="s">
        <v>305</v>
      </c>
      <c r="K20" s="95" t="s">
        <v>444</v>
      </c>
      <c r="L20" s="43"/>
      <c r="M20" s="43"/>
      <c r="N20" s="43"/>
      <c r="O20" s="40" t="s">
        <v>445</v>
      </c>
      <c r="P20" s="40" t="s">
        <v>446</v>
      </c>
      <c r="Q20" s="40" t="s">
        <v>447</v>
      </c>
      <c r="R20" s="40" t="s">
        <v>448</v>
      </c>
      <c r="W20" s="37" t="s">
        <v>248</v>
      </c>
      <c r="X20" s="38" t="s">
        <v>449</v>
      </c>
      <c r="Y20" s="37" t="s">
        <v>367</v>
      </c>
      <c r="Z20" s="37" t="s">
        <v>248</v>
      </c>
      <c r="AA20" s="38" t="s">
        <v>449</v>
      </c>
      <c r="AB20" s="37" t="s">
        <v>367</v>
      </c>
      <c r="AE20" t="s">
        <v>450</v>
      </c>
    </row>
    <row r="21" spans="10:31" ht="15.6" customHeight="1">
      <c r="J21" s="40" t="s">
        <v>319</v>
      </c>
      <c r="K21" s="95" t="s">
        <v>451</v>
      </c>
      <c r="L21" s="43"/>
      <c r="M21" s="43"/>
      <c r="N21" s="43"/>
      <c r="O21" s="43"/>
      <c r="P21" s="40" t="s">
        <v>452</v>
      </c>
      <c r="Q21" s="40" t="s">
        <v>453</v>
      </c>
      <c r="R21" s="40" t="s">
        <v>454</v>
      </c>
      <c r="W21" s="37" t="s">
        <v>249</v>
      </c>
      <c r="X21" s="38" t="s">
        <v>455</v>
      </c>
      <c r="Y21" s="37" t="s">
        <v>456</v>
      </c>
      <c r="Z21" s="37" t="s">
        <v>249</v>
      </c>
      <c r="AA21" s="38" t="s">
        <v>455</v>
      </c>
      <c r="AB21" s="37" t="s">
        <v>456</v>
      </c>
      <c r="AE21" t="s">
        <v>457</v>
      </c>
    </row>
    <row r="22" spans="10:31" ht="15.6" customHeight="1">
      <c r="J22" s="41" t="s">
        <v>302</v>
      </c>
      <c r="K22" s="95" t="s">
        <v>458</v>
      </c>
      <c r="L22" s="43"/>
      <c r="M22" s="43"/>
      <c r="N22" s="43"/>
      <c r="O22" s="43"/>
      <c r="P22" s="40" t="s">
        <v>459</v>
      </c>
      <c r="Q22" s="40" t="s">
        <v>460</v>
      </c>
      <c r="W22" s="37" t="s">
        <v>249</v>
      </c>
      <c r="X22" s="38" t="s">
        <v>461</v>
      </c>
      <c r="Y22" s="37" t="s">
        <v>462</v>
      </c>
      <c r="Z22" s="37" t="s">
        <v>249</v>
      </c>
      <c r="AA22" s="38" t="s">
        <v>461</v>
      </c>
      <c r="AB22" s="37" t="s">
        <v>462</v>
      </c>
      <c r="AE22" t="s">
        <v>463</v>
      </c>
    </row>
    <row r="23" spans="10:31" ht="15.6" customHeight="1">
      <c r="J23" s="40" t="s">
        <v>292</v>
      </c>
      <c r="K23" s="95" t="s">
        <v>464</v>
      </c>
      <c r="L23" s="43"/>
      <c r="M23" s="43"/>
      <c r="N23" s="43"/>
      <c r="O23" s="43"/>
      <c r="P23" s="40" t="s">
        <v>465</v>
      </c>
      <c r="Q23" s="40" t="s">
        <v>466</v>
      </c>
      <c r="W23" s="37" t="s">
        <v>249</v>
      </c>
      <c r="X23" s="38" t="s">
        <v>467</v>
      </c>
      <c r="Y23" s="37" t="s">
        <v>450</v>
      </c>
      <c r="Z23" s="37" t="s">
        <v>249</v>
      </c>
      <c r="AA23" s="38" t="s">
        <v>467</v>
      </c>
      <c r="AB23" s="37" t="s">
        <v>450</v>
      </c>
      <c r="AE23" t="s">
        <v>398</v>
      </c>
    </row>
    <row r="24" spans="10:31" ht="15.6" customHeight="1">
      <c r="J24" s="40" t="s">
        <v>330</v>
      </c>
      <c r="K24" s="95" t="s">
        <v>468</v>
      </c>
      <c r="L24" s="43"/>
      <c r="M24" s="43"/>
      <c r="N24" s="43"/>
      <c r="O24" s="43"/>
      <c r="Q24" s="40" t="s">
        <v>469</v>
      </c>
      <c r="W24" s="37" t="s">
        <v>249</v>
      </c>
      <c r="X24" s="38" t="s">
        <v>470</v>
      </c>
      <c r="Y24" s="37" t="s">
        <v>471</v>
      </c>
      <c r="Z24" s="37" t="s">
        <v>249</v>
      </c>
      <c r="AA24" s="38" t="s">
        <v>470</v>
      </c>
      <c r="AB24" s="37" t="s">
        <v>471</v>
      </c>
      <c r="AE24" t="s">
        <v>387</v>
      </c>
    </row>
    <row r="25" spans="10:31" ht="15.6" customHeight="1">
      <c r="J25" s="40" t="s">
        <v>266</v>
      </c>
      <c r="K25" s="95" t="s">
        <v>472</v>
      </c>
      <c r="L25" s="43"/>
      <c r="M25" s="43"/>
      <c r="N25" s="43"/>
      <c r="O25" s="43"/>
      <c r="W25" s="37" t="s">
        <v>250</v>
      </c>
      <c r="X25" s="38" t="s">
        <v>473</v>
      </c>
      <c r="Y25" s="37" t="s">
        <v>463</v>
      </c>
      <c r="Z25" s="37" t="s">
        <v>250</v>
      </c>
      <c r="AA25" s="38" t="s">
        <v>473</v>
      </c>
      <c r="AB25" s="37" t="s">
        <v>463</v>
      </c>
      <c r="AE25" t="s">
        <v>295</v>
      </c>
    </row>
    <row r="26" spans="10:31" ht="15.6" customHeight="1">
      <c r="J26" s="40" t="s">
        <v>287</v>
      </c>
      <c r="K26" s="95" t="s">
        <v>474</v>
      </c>
      <c r="L26" s="43"/>
      <c r="M26" s="43"/>
      <c r="N26" s="43"/>
      <c r="O26" s="43"/>
      <c r="W26" s="37" t="s">
        <v>250</v>
      </c>
      <c r="X26" s="38" t="s">
        <v>475</v>
      </c>
      <c r="Y26" s="37" t="s">
        <v>427</v>
      </c>
      <c r="Z26" s="37" t="s">
        <v>250</v>
      </c>
      <c r="AA26" s="38" t="s">
        <v>475</v>
      </c>
      <c r="AB26" s="37" t="s">
        <v>427</v>
      </c>
      <c r="AE26" t="s">
        <v>462</v>
      </c>
    </row>
    <row r="27" spans="10:31" ht="15.6" customHeight="1">
      <c r="J27" s="40" t="s">
        <v>320</v>
      </c>
      <c r="K27" s="95" t="s">
        <v>476</v>
      </c>
      <c r="L27" s="43"/>
      <c r="M27" s="43"/>
      <c r="N27" s="43"/>
      <c r="O27" s="43"/>
      <c r="W27" s="37" t="s">
        <v>250</v>
      </c>
      <c r="X27" s="38" t="s">
        <v>477</v>
      </c>
      <c r="Y27" s="37" t="s">
        <v>346</v>
      </c>
      <c r="Z27" s="37" t="s">
        <v>250</v>
      </c>
      <c r="AA27" s="38" t="s">
        <v>477</v>
      </c>
      <c r="AB27" s="37" t="s">
        <v>346</v>
      </c>
      <c r="AE27" t="s">
        <v>324</v>
      </c>
    </row>
    <row r="28" spans="10:31" ht="15.6" customHeight="1">
      <c r="J28" s="40" t="s">
        <v>306</v>
      </c>
      <c r="K28" s="95" t="s">
        <v>478</v>
      </c>
      <c r="L28" s="43"/>
      <c r="M28" s="43"/>
      <c r="N28" s="43"/>
      <c r="O28" s="43"/>
      <c r="W28" s="37" t="s">
        <v>251</v>
      </c>
      <c r="X28" s="38" t="s">
        <v>479</v>
      </c>
      <c r="Y28" s="37" t="s">
        <v>457</v>
      </c>
      <c r="Z28" s="37" t="s">
        <v>251</v>
      </c>
      <c r="AA28" s="38" t="s">
        <v>479</v>
      </c>
      <c r="AB28" s="37" t="s">
        <v>457</v>
      </c>
      <c r="AE28" t="s">
        <v>426</v>
      </c>
    </row>
    <row r="29" spans="10:31" ht="15.6" customHeight="1">
      <c r="J29" s="40" t="s">
        <v>331</v>
      </c>
      <c r="K29" s="95" t="s">
        <v>480</v>
      </c>
      <c r="L29" s="43"/>
      <c r="M29" s="43"/>
      <c r="N29" s="43"/>
      <c r="O29" s="43"/>
      <c r="W29" s="37" t="s">
        <v>251</v>
      </c>
      <c r="X29" s="38" t="s">
        <v>481</v>
      </c>
      <c r="Y29" s="37" t="s">
        <v>436</v>
      </c>
      <c r="Z29" s="37" t="s">
        <v>251</v>
      </c>
      <c r="AA29" s="38" t="s">
        <v>481</v>
      </c>
      <c r="AB29" s="37" t="s">
        <v>436</v>
      </c>
      <c r="AE29" t="s">
        <v>435</v>
      </c>
    </row>
    <row r="30" spans="10:31" ht="15.6" customHeight="1">
      <c r="J30" s="40" t="s">
        <v>301</v>
      </c>
      <c r="K30" s="95" t="s">
        <v>482</v>
      </c>
      <c r="L30" s="43"/>
      <c r="M30" s="43"/>
      <c r="N30" s="43"/>
      <c r="O30" s="43"/>
      <c r="W30" s="37" t="s">
        <v>251</v>
      </c>
      <c r="X30" s="38" t="s">
        <v>483</v>
      </c>
      <c r="Y30" s="37" t="s">
        <v>484</v>
      </c>
      <c r="Z30" s="37" t="s">
        <v>251</v>
      </c>
      <c r="AA30" s="38" t="s">
        <v>483</v>
      </c>
      <c r="AB30" s="37" t="s">
        <v>484</v>
      </c>
      <c r="AE30" t="s">
        <v>417</v>
      </c>
    </row>
    <row r="31" spans="10:31" ht="15.6" customHeight="1">
      <c r="J31" s="40" t="s">
        <v>321</v>
      </c>
      <c r="K31" s="95" t="s">
        <v>485</v>
      </c>
      <c r="L31" s="43"/>
      <c r="M31" s="43"/>
      <c r="N31" s="43"/>
      <c r="O31" s="43"/>
      <c r="W31" s="37" t="s">
        <v>251</v>
      </c>
      <c r="X31" s="38" t="s">
        <v>486</v>
      </c>
      <c r="Y31" s="37" t="s">
        <v>487</v>
      </c>
      <c r="Z31" s="37" t="s">
        <v>251</v>
      </c>
      <c r="AA31" s="38" t="s">
        <v>486</v>
      </c>
      <c r="AB31" s="37" t="s">
        <v>487</v>
      </c>
      <c r="AE31" t="s">
        <v>488</v>
      </c>
    </row>
    <row r="32" spans="10:31" ht="15.6" customHeight="1">
      <c r="J32" s="40" t="s">
        <v>317</v>
      </c>
      <c r="K32" s="95" t="s">
        <v>489</v>
      </c>
      <c r="L32" s="43"/>
      <c r="M32" s="43"/>
      <c r="N32" s="43"/>
      <c r="O32" s="43"/>
      <c r="W32" s="37" t="s">
        <v>252</v>
      </c>
      <c r="X32" s="38" t="s">
        <v>490</v>
      </c>
      <c r="Y32" s="37" t="s">
        <v>388</v>
      </c>
      <c r="Z32" s="37" t="s">
        <v>252</v>
      </c>
      <c r="AA32" s="38" t="s">
        <v>490</v>
      </c>
      <c r="AB32" s="37" t="s">
        <v>388</v>
      </c>
      <c r="AE32" t="s">
        <v>309</v>
      </c>
    </row>
    <row r="33" spans="10:31" ht="15.6" customHeight="1">
      <c r="J33" s="40" t="s">
        <v>332</v>
      </c>
      <c r="K33" s="95" t="s">
        <v>491</v>
      </c>
      <c r="L33" s="43"/>
      <c r="M33" s="43"/>
      <c r="N33" s="43"/>
      <c r="O33" s="43"/>
      <c r="W33" s="37" t="s">
        <v>252</v>
      </c>
      <c r="X33" s="38" t="s">
        <v>492</v>
      </c>
      <c r="Y33" s="37" t="s">
        <v>282</v>
      </c>
      <c r="Z33" s="37" t="s">
        <v>252</v>
      </c>
      <c r="AA33" s="38" t="s">
        <v>492</v>
      </c>
      <c r="AB33" s="37" t="s">
        <v>282</v>
      </c>
      <c r="AE33" t="s">
        <v>335</v>
      </c>
    </row>
    <row r="34" spans="10:31" ht="15.6" customHeight="1">
      <c r="J34" s="40" t="s">
        <v>340</v>
      </c>
      <c r="K34" s="95" t="s">
        <v>493</v>
      </c>
      <c r="L34" s="43"/>
      <c r="M34" s="43"/>
      <c r="N34" s="43"/>
      <c r="O34" s="43"/>
      <c r="W34" s="37" t="s">
        <v>252</v>
      </c>
      <c r="X34" s="38" t="s">
        <v>494</v>
      </c>
      <c r="Y34" s="37" t="s">
        <v>418</v>
      </c>
      <c r="Z34" s="37" t="s">
        <v>252</v>
      </c>
      <c r="AA34" s="38" t="s">
        <v>494</v>
      </c>
      <c r="AB34" s="37" t="s">
        <v>418</v>
      </c>
      <c r="AE34" t="s">
        <v>456</v>
      </c>
    </row>
    <row r="35" spans="10:31" ht="15.6" customHeight="1">
      <c r="J35" s="40" t="s">
        <v>289</v>
      </c>
      <c r="K35" s="95" t="s">
        <v>495</v>
      </c>
      <c r="L35" s="43"/>
      <c r="M35" s="43"/>
      <c r="N35" s="43"/>
      <c r="O35" s="43"/>
      <c r="W35" s="37" t="s">
        <v>252</v>
      </c>
      <c r="X35" s="38" t="s">
        <v>496</v>
      </c>
      <c r="Y35" s="37" t="s">
        <v>488</v>
      </c>
      <c r="Z35" s="37" t="s">
        <v>252</v>
      </c>
      <c r="AA35" s="38" t="s">
        <v>496</v>
      </c>
      <c r="AB35" s="37" t="s">
        <v>488</v>
      </c>
      <c r="AE35" t="s">
        <v>409</v>
      </c>
    </row>
    <row r="36" spans="10:31" ht="15.6" customHeight="1">
      <c r="J36" s="40" t="s">
        <v>279</v>
      </c>
      <c r="K36" s="95" t="s">
        <v>497</v>
      </c>
      <c r="L36" s="43"/>
      <c r="M36" s="43"/>
      <c r="N36" s="43"/>
      <c r="O36" s="43"/>
      <c r="W36" s="37" t="s">
        <v>252</v>
      </c>
      <c r="X36" s="38" t="s">
        <v>498</v>
      </c>
      <c r="Y36" s="37" t="s">
        <v>357</v>
      </c>
      <c r="Z36" s="37" t="s">
        <v>252</v>
      </c>
      <c r="AA36" s="38" t="s">
        <v>498</v>
      </c>
      <c r="AB36" s="37" t="s">
        <v>357</v>
      </c>
      <c r="AE36" t="s">
        <v>487</v>
      </c>
    </row>
    <row r="37" spans="10:31" ht="15.6" customHeight="1">
      <c r="J37" s="40" t="s">
        <v>293</v>
      </c>
      <c r="K37" s="95" t="s">
        <v>499</v>
      </c>
      <c r="L37" s="43"/>
      <c r="M37" s="43"/>
      <c r="N37" s="43"/>
      <c r="O37" s="43"/>
      <c r="W37" s="37" t="s">
        <v>252</v>
      </c>
      <c r="X37" s="38" t="s">
        <v>500</v>
      </c>
      <c r="Y37" s="37" t="s">
        <v>325</v>
      </c>
      <c r="Z37" s="37" t="s">
        <v>252</v>
      </c>
      <c r="AA37" s="38" t="s">
        <v>500</v>
      </c>
      <c r="AB37" s="37" t="s">
        <v>325</v>
      </c>
      <c r="AE37" t="s">
        <v>484</v>
      </c>
    </row>
    <row r="38" spans="10:31" ht="15.6" customHeight="1">
      <c r="J38" s="40" t="s">
        <v>328</v>
      </c>
      <c r="K38" s="95" t="s">
        <v>501</v>
      </c>
      <c r="L38" s="43"/>
      <c r="M38" s="43"/>
      <c r="N38" s="43"/>
      <c r="O38" s="43"/>
      <c r="W38" s="37" t="s">
        <v>252</v>
      </c>
      <c r="X38" s="38" t="s">
        <v>502</v>
      </c>
      <c r="Y38" s="37" t="s">
        <v>399</v>
      </c>
      <c r="Z38" s="37" t="s">
        <v>252</v>
      </c>
      <c r="AA38" s="38" t="s">
        <v>502</v>
      </c>
      <c r="AB38" s="37" t="s">
        <v>399</v>
      </c>
      <c r="AE38" t="s">
        <v>345</v>
      </c>
    </row>
    <row r="39" spans="10:31" ht="15.6" customHeight="1">
      <c r="J39" s="40" t="s">
        <v>342</v>
      </c>
      <c r="K39" s="95" t="s">
        <v>503</v>
      </c>
      <c r="L39" s="43"/>
      <c r="M39" s="43"/>
      <c r="N39" s="43"/>
      <c r="O39" s="43"/>
      <c r="AE39" t="s">
        <v>471</v>
      </c>
    </row>
    <row r="40" spans="10:31" ht="15.6" customHeight="1">
      <c r="J40" s="40" t="s">
        <v>351</v>
      </c>
      <c r="K40" s="95" t="s">
        <v>504</v>
      </c>
      <c r="L40" s="43"/>
      <c r="M40" s="43"/>
      <c r="N40" s="43"/>
      <c r="O40" s="43"/>
    </row>
    <row r="41" spans="10:31" ht="15.6" customHeight="1">
      <c r="J41" s="40" t="s">
        <v>338</v>
      </c>
      <c r="K41" s="95" t="s">
        <v>505</v>
      </c>
      <c r="L41" s="43"/>
      <c r="M41" s="43"/>
      <c r="N41" s="43"/>
      <c r="O41" s="43"/>
    </row>
    <row r="42" spans="10:31" ht="15.6" customHeight="1">
      <c r="J42" s="40" t="s">
        <v>362</v>
      </c>
      <c r="K42" s="95" t="s">
        <v>506</v>
      </c>
      <c r="L42" s="43"/>
      <c r="M42" s="43"/>
      <c r="N42" s="43"/>
      <c r="O42" s="43"/>
    </row>
    <row r="43" spans="10:31" ht="15.6" customHeight="1">
      <c r="J43" s="40" t="s">
        <v>349</v>
      </c>
      <c r="K43" s="95" t="s">
        <v>507</v>
      </c>
      <c r="L43" s="43"/>
      <c r="M43" s="43"/>
      <c r="N43" s="43"/>
      <c r="O43" s="43"/>
    </row>
    <row r="44" spans="10:31" ht="15.6" customHeight="1">
      <c r="J44" s="40" t="s">
        <v>353</v>
      </c>
      <c r="K44" s="95" t="s">
        <v>508</v>
      </c>
      <c r="L44" s="43"/>
      <c r="M44" s="43"/>
      <c r="N44" s="43"/>
      <c r="O44" s="43"/>
    </row>
    <row r="45" spans="10:31" ht="15.6" customHeight="1">
      <c r="J45" s="40" t="s">
        <v>316</v>
      </c>
      <c r="K45" s="95" t="s">
        <v>509</v>
      </c>
      <c r="L45" s="43"/>
      <c r="M45" s="43"/>
      <c r="N45" s="43"/>
      <c r="O45" s="43"/>
    </row>
    <row r="46" spans="10:31" ht="15.6" customHeight="1">
      <c r="J46" s="40" t="s">
        <v>303</v>
      </c>
      <c r="K46" s="95" t="s">
        <v>510</v>
      </c>
      <c r="L46" s="43"/>
      <c r="M46" s="43"/>
      <c r="N46" s="43"/>
      <c r="O46" s="43"/>
    </row>
    <row r="47" spans="10:31" ht="15.6" customHeight="1">
      <c r="J47" s="41" t="s">
        <v>360</v>
      </c>
      <c r="K47" s="95" t="s">
        <v>511</v>
      </c>
      <c r="L47" s="43"/>
      <c r="M47" s="43"/>
      <c r="N47" s="43"/>
      <c r="O47" s="43"/>
    </row>
    <row r="48" spans="10:31" ht="15.6" customHeight="1">
      <c r="J48" s="40" t="s">
        <v>370</v>
      </c>
      <c r="K48" s="95" t="s">
        <v>512</v>
      </c>
      <c r="L48" s="43"/>
      <c r="M48" s="43"/>
      <c r="N48" s="43"/>
      <c r="O48" s="43"/>
    </row>
    <row r="49" spans="10:15" ht="15.6" customHeight="1">
      <c r="J49" s="40" t="s">
        <v>341</v>
      </c>
      <c r="K49" s="95" t="s">
        <v>513</v>
      </c>
      <c r="L49" s="43"/>
      <c r="M49" s="43"/>
      <c r="N49" s="43"/>
      <c r="O49" s="43"/>
    </row>
    <row r="50" spans="10:15" ht="15.6" customHeight="1">
      <c r="J50" s="40" t="s">
        <v>372</v>
      </c>
      <c r="K50" s="95" t="s">
        <v>514</v>
      </c>
      <c r="L50" s="43"/>
      <c r="M50" s="43"/>
      <c r="N50" s="43"/>
      <c r="O50" s="43"/>
    </row>
    <row r="51" spans="10:15" ht="15.6" customHeight="1">
      <c r="J51" s="40" t="s">
        <v>380</v>
      </c>
      <c r="K51" s="95" t="s">
        <v>515</v>
      </c>
      <c r="L51" s="43"/>
      <c r="M51" s="43"/>
      <c r="N51" s="43"/>
      <c r="O51" s="43"/>
    </row>
    <row r="52" spans="10:15" ht="15.6" customHeight="1">
      <c r="J52" s="40" t="s">
        <v>352</v>
      </c>
      <c r="K52" s="95" t="s">
        <v>516</v>
      </c>
      <c r="L52" s="43"/>
      <c r="M52" s="43"/>
      <c r="N52" s="43"/>
      <c r="O52" s="43"/>
    </row>
    <row r="53" spans="10:15" ht="15.6" customHeight="1">
      <c r="J53" s="40" t="s">
        <v>363</v>
      </c>
      <c r="K53" s="95" t="s">
        <v>517</v>
      </c>
      <c r="L53" s="43"/>
      <c r="M53" s="43"/>
      <c r="N53" s="43"/>
      <c r="O53" s="43"/>
    </row>
    <row r="54" spans="10:15" ht="15.6" customHeight="1">
      <c r="J54" s="40" t="s">
        <v>391</v>
      </c>
      <c r="K54" s="95" t="s">
        <v>518</v>
      </c>
      <c r="L54" s="43"/>
      <c r="M54" s="43"/>
      <c r="N54" s="43"/>
      <c r="O54" s="43"/>
    </row>
    <row r="55" spans="10:15" ht="15.6" customHeight="1">
      <c r="J55" s="40" t="s">
        <v>364</v>
      </c>
      <c r="K55" s="95" t="s">
        <v>519</v>
      </c>
      <c r="L55" s="43"/>
      <c r="M55" s="43"/>
      <c r="N55" s="43"/>
      <c r="O55" s="43"/>
    </row>
    <row r="56" spans="10:15" ht="15.6" customHeight="1">
      <c r="J56" s="40" t="s">
        <v>373</v>
      </c>
      <c r="K56" s="95" t="s">
        <v>520</v>
      </c>
      <c r="L56" s="43"/>
      <c r="M56" s="43"/>
      <c r="N56" s="43"/>
      <c r="O56" s="43"/>
    </row>
    <row r="57" spans="10:15" ht="15.6" customHeight="1">
      <c r="J57" s="40" t="s">
        <v>374</v>
      </c>
      <c r="K57" s="95" t="s">
        <v>521</v>
      </c>
      <c r="L57" s="43"/>
      <c r="M57" s="43"/>
      <c r="N57" s="43"/>
      <c r="O57" s="43"/>
    </row>
    <row r="58" spans="10:15" ht="15.6" customHeight="1">
      <c r="J58" s="40" t="s">
        <v>405</v>
      </c>
      <c r="K58" s="95" t="s">
        <v>522</v>
      </c>
      <c r="L58" s="43"/>
      <c r="M58" s="43"/>
      <c r="N58" s="43"/>
      <c r="O58" s="43"/>
    </row>
    <row r="59" spans="10:15" ht="15.6" customHeight="1">
      <c r="J59" s="40" t="s">
        <v>327</v>
      </c>
      <c r="K59" s="95" t="s">
        <v>523</v>
      </c>
      <c r="L59" s="43"/>
      <c r="M59" s="43"/>
      <c r="N59" s="43"/>
      <c r="O59" s="43"/>
    </row>
    <row r="60" spans="10:15" ht="15.6" customHeight="1">
      <c r="J60" s="40" t="s">
        <v>383</v>
      </c>
      <c r="K60" s="95" t="s">
        <v>524</v>
      </c>
      <c r="L60" s="43"/>
      <c r="M60" s="43"/>
      <c r="N60" s="43"/>
      <c r="O60" s="43"/>
    </row>
    <row r="61" spans="10:15" ht="15.6" customHeight="1">
      <c r="J61" s="40" t="s">
        <v>382</v>
      </c>
      <c r="K61" s="95" t="s">
        <v>525</v>
      </c>
      <c r="L61" s="43"/>
      <c r="M61" s="43"/>
      <c r="N61" s="43"/>
      <c r="O61" s="43"/>
    </row>
    <row r="62" spans="10:15" ht="15.6" customHeight="1">
      <c r="J62" s="40" t="s">
        <v>337</v>
      </c>
      <c r="K62" s="95" t="s">
        <v>526</v>
      </c>
      <c r="L62" s="43"/>
      <c r="M62" s="43"/>
      <c r="N62" s="43"/>
      <c r="O62" s="43"/>
    </row>
    <row r="63" spans="10:15" ht="15.6" customHeight="1">
      <c r="J63" s="40" t="s">
        <v>402</v>
      </c>
      <c r="K63" s="95" t="s">
        <v>527</v>
      </c>
      <c r="L63" s="43"/>
      <c r="M63" s="43"/>
      <c r="N63" s="43"/>
      <c r="O63" s="43"/>
    </row>
    <row r="64" spans="10:15" ht="15.6" customHeight="1">
      <c r="J64" s="41" t="s">
        <v>348</v>
      </c>
      <c r="K64" s="95" t="s">
        <v>528</v>
      </c>
      <c r="L64" s="43"/>
      <c r="M64" s="43"/>
      <c r="N64" s="43"/>
      <c r="O64" s="43"/>
    </row>
    <row r="65" spans="10:15" ht="15.6" customHeight="1">
      <c r="J65" s="40" t="s">
        <v>307</v>
      </c>
      <c r="K65" s="95" t="s">
        <v>529</v>
      </c>
      <c r="L65" s="43"/>
      <c r="M65" s="43"/>
      <c r="N65" s="43"/>
      <c r="O65" s="43"/>
    </row>
    <row r="66" spans="10:15" ht="15.6" customHeight="1">
      <c r="J66" s="40" t="s">
        <v>441</v>
      </c>
      <c r="K66" s="95" t="s">
        <v>530</v>
      </c>
      <c r="L66" s="43"/>
      <c r="M66" s="43"/>
      <c r="N66" s="43"/>
      <c r="O66" s="43"/>
    </row>
    <row r="67" spans="10:15" ht="15.6" customHeight="1">
      <c r="J67" s="40" t="s">
        <v>393</v>
      </c>
      <c r="K67" s="95" t="s">
        <v>531</v>
      </c>
      <c r="L67" s="43"/>
      <c r="M67" s="43"/>
      <c r="N67" s="43"/>
      <c r="O67" s="43"/>
    </row>
    <row r="68" spans="10:15" ht="15.6" customHeight="1">
      <c r="J68" s="40" t="s">
        <v>404</v>
      </c>
      <c r="K68" s="95" t="s">
        <v>532</v>
      </c>
      <c r="L68" s="43"/>
      <c r="M68" s="43"/>
      <c r="N68" s="43"/>
      <c r="O68" s="43"/>
    </row>
    <row r="69" spans="10:15" ht="15.6" customHeight="1">
      <c r="J69" s="40" t="s">
        <v>359</v>
      </c>
      <c r="K69" s="95" t="s">
        <v>533</v>
      </c>
      <c r="L69" s="43"/>
      <c r="M69" s="43"/>
      <c r="N69" s="43"/>
      <c r="O69" s="43"/>
    </row>
    <row r="70" spans="10:15" ht="15.6" customHeight="1">
      <c r="J70" s="40" t="s">
        <v>318</v>
      </c>
      <c r="K70" s="95" t="s">
        <v>534</v>
      </c>
      <c r="L70" s="43"/>
      <c r="M70" s="43"/>
      <c r="N70" s="43"/>
      <c r="O70" s="43"/>
    </row>
    <row r="71" spans="10:15" ht="15.6" customHeight="1">
      <c r="J71" s="40" t="s">
        <v>394</v>
      </c>
      <c r="K71" s="95" t="s">
        <v>535</v>
      </c>
      <c r="L71" s="43"/>
      <c r="M71" s="43"/>
      <c r="N71" s="43"/>
      <c r="O71" s="43"/>
    </row>
    <row r="72" spans="10:15" ht="15.6" customHeight="1">
      <c r="J72" s="40" t="s">
        <v>413</v>
      </c>
      <c r="K72" s="95" t="s">
        <v>536</v>
      </c>
      <c r="L72" s="43"/>
      <c r="M72" s="43"/>
      <c r="N72" s="43"/>
      <c r="O72" s="43"/>
    </row>
    <row r="73" spans="10:15" ht="15.6" customHeight="1">
      <c r="J73" s="40" t="s">
        <v>422</v>
      </c>
      <c r="K73" s="95" t="s">
        <v>537</v>
      </c>
      <c r="L73" s="43"/>
      <c r="M73" s="43"/>
      <c r="N73" s="43"/>
      <c r="O73" s="43"/>
    </row>
    <row r="74" spans="10:15" ht="15.6" customHeight="1">
      <c r="J74" s="40" t="s">
        <v>329</v>
      </c>
      <c r="K74" s="95" t="s">
        <v>538</v>
      </c>
      <c r="L74" s="43"/>
      <c r="M74" s="43"/>
      <c r="N74" s="43"/>
      <c r="O74" s="43"/>
    </row>
    <row r="75" spans="10:15" ht="15.6" customHeight="1">
      <c r="J75" s="40" t="s">
        <v>384</v>
      </c>
      <c r="K75" s="95" t="s">
        <v>539</v>
      </c>
      <c r="L75" s="43"/>
      <c r="M75" s="43"/>
      <c r="N75" s="43"/>
      <c r="O75" s="43"/>
    </row>
    <row r="76" spans="10:15" ht="15.6" customHeight="1">
      <c r="J76" s="40" t="s">
        <v>395</v>
      </c>
      <c r="K76" s="95" t="s">
        <v>540</v>
      </c>
      <c r="L76" s="43"/>
      <c r="M76" s="43"/>
      <c r="N76" s="43"/>
      <c r="O76" s="43"/>
    </row>
    <row r="77" spans="10:15" ht="15.6" customHeight="1">
      <c r="J77" s="40" t="s">
        <v>406</v>
      </c>
      <c r="K77" s="95" t="s">
        <v>541</v>
      </c>
      <c r="L77" s="43"/>
      <c r="M77" s="43"/>
      <c r="N77" s="43"/>
      <c r="O77" s="43"/>
    </row>
    <row r="78" spans="10:15" ht="15.6" customHeight="1">
      <c r="J78" s="40" t="s">
        <v>333</v>
      </c>
      <c r="K78" s="95" t="s">
        <v>542</v>
      </c>
      <c r="L78" s="43"/>
      <c r="M78" s="43"/>
      <c r="N78" s="43"/>
      <c r="O78" s="43"/>
    </row>
    <row r="79" spans="10:15" ht="15.6" customHeight="1">
      <c r="J79" s="40" t="s">
        <v>343</v>
      </c>
      <c r="K79" s="95" t="s">
        <v>543</v>
      </c>
      <c r="L79" s="43"/>
      <c r="M79" s="43"/>
      <c r="N79" s="43"/>
      <c r="O79" s="43"/>
    </row>
    <row r="80" spans="10:15" ht="15.6" customHeight="1">
      <c r="J80" s="40" t="s">
        <v>411</v>
      </c>
      <c r="K80" s="95" t="s">
        <v>544</v>
      </c>
      <c r="L80" s="43"/>
      <c r="M80" s="43"/>
      <c r="N80" s="43"/>
      <c r="O80" s="43"/>
    </row>
    <row r="81" spans="10:15" ht="15.6" customHeight="1">
      <c r="J81" s="40" t="s">
        <v>415</v>
      </c>
      <c r="K81" s="95" t="s">
        <v>545</v>
      </c>
      <c r="L81" s="43"/>
      <c r="M81" s="43"/>
      <c r="N81" s="43"/>
      <c r="O81" s="43"/>
    </row>
    <row r="82" spans="10:15" ht="15.6" customHeight="1">
      <c r="J82" s="40" t="s">
        <v>354</v>
      </c>
      <c r="K82" s="95" t="s">
        <v>546</v>
      </c>
      <c r="L82" s="43"/>
      <c r="M82" s="43"/>
      <c r="N82" s="43"/>
      <c r="O82" s="43"/>
    </row>
    <row r="83" spans="10:15" ht="15.6" customHeight="1">
      <c r="J83" s="40" t="s">
        <v>365</v>
      </c>
      <c r="K83" s="95" t="s">
        <v>547</v>
      </c>
      <c r="L83" s="43"/>
      <c r="M83" s="43"/>
      <c r="N83" s="43"/>
      <c r="O83" s="43"/>
    </row>
    <row r="84" spans="10:15" ht="15.6" customHeight="1">
      <c r="J84" s="40" t="s">
        <v>339</v>
      </c>
      <c r="K84" s="95" t="s">
        <v>548</v>
      </c>
      <c r="L84" s="43"/>
      <c r="M84" s="43"/>
      <c r="N84" s="43"/>
      <c r="O84" s="43"/>
    </row>
    <row r="85" spans="10:15" ht="15.6" customHeight="1">
      <c r="J85" s="40" t="s">
        <v>431</v>
      </c>
      <c r="K85" s="95" t="s">
        <v>549</v>
      </c>
      <c r="L85" s="43"/>
      <c r="M85" s="43"/>
      <c r="N85" s="43"/>
      <c r="O85" s="43"/>
    </row>
    <row r="86" spans="10:15" ht="15.6" customHeight="1">
      <c r="J86" s="40" t="s">
        <v>440</v>
      </c>
      <c r="K86" s="95" t="s">
        <v>550</v>
      </c>
      <c r="L86" s="43"/>
      <c r="M86" s="43"/>
      <c r="N86" s="43"/>
      <c r="O86" s="43"/>
    </row>
    <row r="87" spans="10:15" ht="15.6" customHeight="1">
      <c r="J87" s="40" t="s">
        <v>350</v>
      </c>
      <c r="K87" s="95" t="s">
        <v>551</v>
      </c>
      <c r="L87" s="43"/>
      <c r="M87" s="43"/>
      <c r="N87" s="43"/>
      <c r="O87" s="43"/>
    </row>
    <row r="88" spans="10:15" ht="15.6" customHeight="1">
      <c r="J88" s="40" t="s">
        <v>375</v>
      </c>
      <c r="K88" s="95" t="s">
        <v>552</v>
      </c>
      <c r="L88" s="43"/>
      <c r="M88" s="43"/>
      <c r="N88" s="43"/>
      <c r="O88" s="43"/>
    </row>
    <row r="89" spans="10:15" ht="15.6" customHeight="1">
      <c r="J89" s="41" t="s">
        <v>447</v>
      </c>
      <c r="K89" s="95" t="s">
        <v>553</v>
      </c>
      <c r="L89" s="43"/>
      <c r="M89" s="43"/>
      <c r="N89" s="43"/>
      <c r="O89" s="43"/>
    </row>
    <row r="90" spans="10:15" ht="15.6" customHeight="1">
      <c r="J90" s="40" t="s">
        <v>453</v>
      </c>
      <c r="K90" s="95" t="s">
        <v>554</v>
      </c>
      <c r="L90" s="43"/>
      <c r="M90" s="43"/>
      <c r="N90" s="43"/>
      <c r="O90" s="43"/>
    </row>
    <row r="91" spans="10:15" ht="15.6" customHeight="1">
      <c r="J91" s="40" t="s">
        <v>371</v>
      </c>
      <c r="K91" s="95" t="s">
        <v>555</v>
      </c>
      <c r="L91" s="43"/>
      <c r="M91" s="43"/>
      <c r="N91" s="43"/>
      <c r="O91" s="43"/>
    </row>
    <row r="92" spans="10:15" ht="15.6" customHeight="1">
      <c r="J92" s="40" t="s">
        <v>420</v>
      </c>
      <c r="K92" s="95" t="s">
        <v>556</v>
      </c>
      <c r="L92" s="43"/>
      <c r="M92" s="43"/>
      <c r="N92" s="43"/>
      <c r="O92" s="43"/>
    </row>
    <row r="93" spans="10:15" ht="15.6" customHeight="1">
      <c r="J93" s="40" t="s">
        <v>414</v>
      </c>
      <c r="K93" s="95" t="s">
        <v>557</v>
      </c>
      <c r="L93" s="43"/>
      <c r="M93" s="43"/>
      <c r="N93" s="43"/>
      <c r="O93" s="43"/>
    </row>
    <row r="94" spans="10:15" ht="15.6" customHeight="1">
      <c r="J94" s="40" t="s">
        <v>424</v>
      </c>
      <c r="K94" s="95" t="s">
        <v>558</v>
      </c>
      <c r="L94" s="43"/>
      <c r="M94" s="43"/>
      <c r="N94" s="43"/>
      <c r="O94" s="43"/>
    </row>
    <row r="95" spans="10:15" ht="15.6" customHeight="1">
      <c r="J95" s="40" t="s">
        <v>423</v>
      </c>
      <c r="K95" s="95" t="s">
        <v>559</v>
      </c>
      <c r="L95" s="43"/>
      <c r="M95" s="43"/>
      <c r="N95" s="43"/>
      <c r="O95" s="43"/>
    </row>
    <row r="96" spans="10:15" ht="15.6" customHeight="1">
      <c r="J96" s="40" t="s">
        <v>381</v>
      </c>
      <c r="K96" s="95" t="s">
        <v>560</v>
      </c>
      <c r="L96" s="43"/>
      <c r="M96" s="43"/>
      <c r="N96" s="43"/>
      <c r="O96" s="43"/>
    </row>
    <row r="97" spans="10:15" ht="15.6" customHeight="1">
      <c r="J97" s="40" t="s">
        <v>429</v>
      </c>
      <c r="K97" s="95" t="s">
        <v>561</v>
      </c>
      <c r="L97" s="43"/>
      <c r="M97" s="43"/>
      <c r="N97" s="43"/>
      <c r="O97" s="43"/>
    </row>
    <row r="98" spans="10:15" ht="15.6" customHeight="1">
      <c r="J98" s="40" t="s">
        <v>460</v>
      </c>
      <c r="K98" s="95" t="s">
        <v>562</v>
      </c>
      <c r="L98" s="43"/>
      <c r="M98" s="43"/>
      <c r="N98" s="43"/>
      <c r="O98" s="43"/>
    </row>
    <row r="99" spans="10:15" ht="15.6" customHeight="1">
      <c r="J99" s="40" t="s">
        <v>369</v>
      </c>
      <c r="K99" s="95" t="s">
        <v>563</v>
      </c>
      <c r="L99" s="43"/>
      <c r="M99" s="43"/>
      <c r="N99" s="43"/>
      <c r="O99" s="43"/>
    </row>
    <row r="100" spans="10:15" ht="15.6" customHeight="1">
      <c r="J100" s="40" t="s">
        <v>379</v>
      </c>
      <c r="K100" s="95" t="s">
        <v>564</v>
      </c>
      <c r="L100" s="43"/>
      <c r="M100" s="43"/>
      <c r="N100" s="43"/>
      <c r="O100" s="43"/>
    </row>
    <row r="101" spans="10:15" ht="15.6" customHeight="1">
      <c r="J101" s="40" t="s">
        <v>466</v>
      </c>
      <c r="K101" s="95" t="s">
        <v>565</v>
      </c>
      <c r="L101" s="43"/>
      <c r="M101" s="43"/>
      <c r="N101" s="43"/>
      <c r="O101" s="43"/>
    </row>
    <row r="102" spans="10:15" ht="15.6" customHeight="1">
      <c r="J102" s="40" t="s">
        <v>392</v>
      </c>
      <c r="K102" s="95" t="s">
        <v>566</v>
      </c>
      <c r="L102" s="43"/>
      <c r="M102" s="43"/>
      <c r="N102" s="43"/>
      <c r="O102" s="43"/>
    </row>
    <row r="103" spans="10:15" ht="15.6" customHeight="1">
      <c r="J103" s="40" t="s">
        <v>361</v>
      </c>
      <c r="K103" s="95" t="s">
        <v>567</v>
      </c>
      <c r="L103" s="43"/>
      <c r="M103" s="43"/>
      <c r="N103" s="43"/>
      <c r="O103" s="43"/>
    </row>
    <row r="104" spans="10:15" ht="15.6" customHeight="1">
      <c r="J104" s="40" t="s">
        <v>385</v>
      </c>
      <c r="K104" s="95" t="s">
        <v>568</v>
      </c>
      <c r="L104" s="43"/>
      <c r="M104" s="43"/>
      <c r="N104" s="43"/>
      <c r="O104" s="43"/>
    </row>
    <row r="105" spans="10:15" ht="15.6" customHeight="1">
      <c r="J105" s="40" t="s">
        <v>403</v>
      </c>
      <c r="K105" s="95" t="s">
        <v>569</v>
      </c>
      <c r="L105" s="43"/>
      <c r="M105" s="43"/>
      <c r="N105" s="43"/>
      <c r="O105" s="43"/>
    </row>
    <row r="106" spans="10:15" ht="15.6" customHeight="1">
      <c r="J106" s="40" t="s">
        <v>438</v>
      </c>
      <c r="K106" s="95" t="s">
        <v>570</v>
      </c>
      <c r="L106" s="43"/>
      <c r="M106" s="43"/>
      <c r="N106" s="43"/>
      <c r="O106" s="43"/>
    </row>
    <row r="107" spans="10:15" ht="15.6" customHeight="1">
      <c r="J107" s="40" t="s">
        <v>433</v>
      </c>
      <c r="K107" s="95" t="s">
        <v>571</v>
      </c>
      <c r="L107" s="43"/>
      <c r="M107" s="43"/>
      <c r="N107" s="43"/>
      <c r="O107" s="43"/>
    </row>
    <row r="108" spans="10:15" ht="15.6" customHeight="1">
      <c r="J108" s="40" t="s">
        <v>412</v>
      </c>
      <c r="K108" s="95" t="s">
        <v>572</v>
      </c>
      <c r="L108" s="43"/>
      <c r="M108" s="43"/>
      <c r="N108" s="43"/>
      <c r="O108" s="43"/>
    </row>
    <row r="109" spans="10:15" ht="15.6" customHeight="1">
      <c r="J109" s="40" t="s">
        <v>407</v>
      </c>
      <c r="K109" s="95" t="s">
        <v>573</v>
      </c>
      <c r="L109" s="43"/>
      <c r="M109" s="43"/>
      <c r="N109" s="43"/>
      <c r="O109" s="43"/>
    </row>
    <row r="110" spans="10:15" ht="15.6" customHeight="1">
      <c r="J110" s="40" t="s">
        <v>421</v>
      </c>
      <c r="K110" s="95" t="s">
        <v>574</v>
      </c>
      <c r="L110" s="43"/>
      <c r="M110" s="43"/>
      <c r="N110" s="43"/>
      <c r="O110" s="43"/>
    </row>
    <row r="111" spans="10:15" ht="15.6" customHeight="1">
      <c r="J111" s="40" t="s">
        <v>396</v>
      </c>
      <c r="K111" s="95" t="s">
        <v>575</v>
      </c>
      <c r="L111" s="43"/>
      <c r="M111" s="43"/>
      <c r="N111" s="43"/>
      <c r="O111" s="43"/>
    </row>
    <row r="112" spans="10:15" ht="15.6" customHeight="1">
      <c r="J112" s="40" t="s">
        <v>430</v>
      </c>
      <c r="K112" s="95" t="s">
        <v>576</v>
      </c>
      <c r="L112" s="43"/>
      <c r="M112" s="43"/>
      <c r="N112" s="43"/>
      <c r="O112" s="43"/>
    </row>
    <row r="113" spans="10:15" ht="15.6" customHeight="1">
      <c r="J113" s="40" t="s">
        <v>439</v>
      </c>
      <c r="K113" s="95" t="s">
        <v>577</v>
      </c>
      <c r="L113" s="43"/>
      <c r="M113" s="43"/>
      <c r="N113" s="43"/>
      <c r="O113" s="43"/>
    </row>
    <row r="114" spans="10:15" ht="15.6" customHeight="1">
      <c r="J114" s="40" t="s">
        <v>432</v>
      </c>
      <c r="K114" s="95" t="s">
        <v>578</v>
      </c>
      <c r="L114" s="43"/>
      <c r="M114" s="43"/>
      <c r="N114" s="43"/>
      <c r="O114" s="43"/>
    </row>
    <row r="115" spans="10:15" ht="15.6" customHeight="1">
      <c r="J115" s="40" t="s">
        <v>446</v>
      </c>
      <c r="K115" s="95" t="s">
        <v>579</v>
      </c>
      <c r="L115" s="43"/>
      <c r="M115" s="43"/>
      <c r="N115" s="43"/>
      <c r="O115" s="43"/>
    </row>
    <row r="116" spans="10:15" ht="15.6" customHeight="1">
      <c r="J116" s="40" t="s">
        <v>322</v>
      </c>
      <c r="K116" s="95" t="s">
        <v>580</v>
      </c>
      <c r="L116" s="43"/>
      <c r="M116" s="43"/>
      <c r="N116" s="43"/>
      <c r="O116" s="43"/>
    </row>
    <row r="117" spans="10:15" ht="15.6" customHeight="1">
      <c r="J117" s="40" t="s">
        <v>442</v>
      </c>
      <c r="K117" s="95" t="s">
        <v>581</v>
      </c>
      <c r="L117" s="43"/>
      <c r="M117" s="43"/>
      <c r="N117" s="43"/>
      <c r="O117" s="43"/>
    </row>
    <row r="118" spans="10:15" ht="15.6" customHeight="1">
      <c r="J118" s="40" t="s">
        <v>452</v>
      </c>
      <c r="K118" s="95" t="s">
        <v>582</v>
      </c>
      <c r="L118" s="43"/>
      <c r="M118" s="43"/>
      <c r="N118" s="43"/>
      <c r="O118" s="43"/>
    </row>
    <row r="119" spans="10:15" ht="15.6" customHeight="1">
      <c r="J119" s="40" t="s">
        <v>390</v>
      </c>
      <c r="K119" s="95" t="s">
        <v>583</v>
      </c>
      <c r="L119" s="43"/>
      <c r="M119" s="43"/>
      <c r="N119" s="43"/>
      <c r="O119" s="43"/>
    </row>
    <row r="120" spans="10:15" ht="15.6" customHeight="1">
      <c r="J120" s="40" t="s">
        <v>401</v>
      </c>
      <c r="K120" s="95" t="s">
        <v>584</v>
      </c>
      <c r="L120" s="43"/>
      <c r="M120" s="43"/>
      <c r="N120" s="43"/>
      <c r="O120" s="43"/>
    </row>
    <row r="121" spans="10:15" ht="15.6" customHeight="1">
      <c r="J121" s="40" t="s">
        <v>445</v>
      </c>
      <c r="K121" s="95" t="s">
        <v>585</v>
      </c>
      <c r="L121" s="43"/>
      <c r="M121" s="43"/>
      <c r="N121" s="43"/>
      <c r="O121" s="43"/>
    </row>
    <row r="122" spans="10:15" ht="15.6" customHeight="1">
      <c r="J122" s="40" t="s">
        <v>448</v>
      </c>
      <c r="K122" s="95" t="s">
        <v>586</v>
      </c>
      <c r="L122" s="43"/>
      <c r="M122" s="43"/>
      <c r="N122" s="43"/>
      <c r="O122" s="43"/>
    </row>
    <row r="123" spans="10:15" ht="15.6" customHeight="1">
      <c r="J123" s="40" t="s">
        <v>459</v>
      </c>
      <c r="K123" s="95" t="s">
        <v>587</v>
      </c>
      <c r="L123" s="43"/>
      <c r="M123" s="43"/>
      <c r="N123" s="43"/>
      <c r="O123" s="43"/>
    </row>
    <row r="124" spans="10:15" ht="15.6" customHeight="1">
      <c r="J124" s="40" t="s">
        <v>454</v>
      </c>
      <c r="K124" s="95" t="s">
        <v>588</v>
      </c>
      <c r="L124" s="43"/>
      <c r="M124" s="43"/>
      <c r="N124" s="43"/>
      <c r="O124" s="43"/>
    </row>
    <row r="125" spans="10:15" ht="15.6" customHeight="1">
      <c r="J125" s="41" t="s">
        <v>465</v>
      </c>
      <c r="K125" s="95" t="s">
        <v>589</v>
      </c>
      <c r="L125" s="43"/>
      <c r="M125" s="43"/>
      <c r="N125" s="43"/>
      <c r="O125" s="43"/>
    </row>
    <row r="126" spans="10:15" ht="15.6" customHeight="1">
      <c r="J126" s="42" t="s">
        <v>469</v>
      </c>
      <c r="K126" s="95" t="s">
        <v>590</v>
      </c>
      <c r="M126" s="43"/>
      <c r="N126" s="43"/>
      <c r="O126" s="43"/>
    </row>
    <row r="127" spans="10:15" ht="15.6" customHeight="1">
      <c r="M127" s="43"/>
      <c r="N127" s="43"/>
      <c r="O127" s="43"/>
    </row>
  </sheetData>
  <sheetProtection algorithmName="SHA-512" hashValue="bR6gBAbNmEb5JDqfJ5Dktdl4ovd1wDkdTWd0/WoWytB/lOdKTRTX7sA5/I52R1hbKcMzqfD1qjgDpBcTD6RBHQ==" saltValue="i4Nn9MkRw52tykwBg4EFcQ==" spinCount="100000" sheet="1" objects="1" scenarios="1" selectLockedCells="1" selectUnlockedCells="1"/>
  <sortState xmlns:xlrd2="http://schemas.microsoft.com/office/spreadsheetml/2017/richdata2" ref="J5:J126">
    <sortCondition ref="J3:J126"/>
  </sortState>
  <conditionalFormatting sqref="M2:T2 M3:M9">
    <cfRule type="cellIs" dxfId="0" priority="2" stopIfTrue="1" operator="equal">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Properties xmlns="0acf7547-5092-4336-8b16-1590888ff79f" xsi:nil="true"/>
    <_ip_UnifiedCompliancePolicyUIAction xmlns="0acf7547-5092-4336-8b16-1590888ff79f" xsi:nil="true"/>
    <Review_x0020_Date xmlns="1b5d7ec6-390a-4eeb-8eb5-eaea4ef39df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DA4384E930200498DBDC510BCDB8698" ma:contentTypeVersion="13" ma:contentTypeDescription="Create a new document." ma:contentTypeScope="" ma:versionID="633f7dbb284af024d389904410593492">
  <xsd:schema xmlns:xsd="http://www.w3.org/2001/XMLSchema" xmlns:xs="http://www.w3.org/2001/XMLSchema" xmlns:p="http://schemas.microsoft.com/office/2006/metadata/properties" xmlns:ns2="1b5d7ec6-390a-4eeb-8eb5-eaea4ef39dff" xmlns:ns3="0acf7547-5092-4336-8b16-1590888ff79f" targetNamespace="http://schemas.microsoft.com/office/2006/metadata/properties" ma:root="true" ma:fieldsID="03d58580303a1cd714e44941b859e16c" ns2:_="" ns3:_="">
    <xsd:import namespace="1b5d7ec6-390a-4eeb-8eb5-eaea4ef39dff"/>
    <xsd:import namespace="0acf7547-5092-4336-8b16-1590888ff79f"/>
    <xsd:element name="properties">
      <xsd:complexType>
        <xsd:sequence>
          <xsd:element name="documentManagement">
            <xsd:complexType>
              <xsd:all>
                <xsd:element ref="ns2:Review_x0020_Date"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_ip_UnifiedCompliancePolicyProperties" minOccurs="0"/>
                <xsd:element ref="ns3: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5d7ec6-390a-4eeb-8eb5-eaea4ef39dff"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acf7547-5092-4336-8b16-1590888ff79f"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internalName="_ip_UnifiedCompliancePolicyProperties" ma:readOnly="false">
      <xsd:simpleType>
        <xsd:restriction base="dms:Note"/>
      </xsd:simpleType>
    </xsd:element>
    <xsd:element name="_ip_UnifiedCompliancePolicyUIAction" ma:index="18" nillable="true" ma:displayName="Unified Compliance Policy UI Action" ma:hidden="true" ma:internalName="_ip_UnifiedCompliancePolicyUIAction"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C5A1C6-4A9E-4125-8F91-C5314914430E}"/>
</file>

<file path=customXml/itemProps2.xml><?xml version="1.0" encoding="utf-8"?>
<ds:datastoreItem xmlns:ds="http://schemas.openxmlformats.org/officeDocument/2006/customXml" ds:itemID="{B760123A-4659-4788-A530-BCFB08251074}"/>
</file>

<file path=customXml/itemProps3.xml><?xml version="1.0" encoding="utf-8"?>
<ds:datastoreItem xmlns:ds="http://schemas.openxmlformats.org/officeDocument/2006/customXml" ds:itemID="{BA4C69FE-2813-4CB4-8BC7-16A660251585}"/>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NHS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ANGLIN, Steven (NHS ENGLAND)</dc:creator>
  <cp:keywords/>
  <dc:description/>
  <cp:lastModifiedBy>ELSOM, Rebecca (NHS ENGLAND)</cp:lastModifiedBy>
  <cp:revision/>
  <dcterms:created xsi:type="dcterms:W3CDTF">2026-06-18T11:42:10Z</dcterms:created>
  <dcterms:modified xsi:type="dcterms:W3CDTF">2026-07-13T10:25:34Z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0x0101005DA4384E930200498DBDC510BCDB8698</vt:lpwstr>
  </property>
</Properties>
</file>